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0. DISCO D\2-ONE PAGE REPORT\Mapas\Feb-2018\"/>
    </mc:Choice>
  </mc:AlternateContent>
  <bookViews>
    <workbookView xWindow="0" yWindow="0" windowWidth="20490" windowHeight="7755"/>
  </bookViews>
  <sheets>
    <sheet name="Febrero-2018" sheetId="22" r:id="rId1"/>
    <sheet name="Sectores" sheetId="24" state="hidden" r:id="rId2"/>
    <sheet name="Energia" sheetId="28" state="hidden" r:id="rId3"/>
  </sheets>
  <definedNames>
    <definedName name="_xlnm.Print_Area" localSheetId="0">'Febrero-2018'!$A$3:$F$101</definedName>
    <definedName name="_xlnm.Print_Titles" localSheetId="0">'Febrero-2018'!$A:$B</definedName>
  </definedNames>
  <calcPr calcId="152511"/>
</workbook>
</file>

<file path=xl/calcChain.xml><?xml version="1.0" encoding="utf-8"?>
<calcChain xmlns="http://schemas.openxmlformats.org/spreadsheetml/2006/main">
  <c r="AB50" i="24" l="1"/>
  <c r="AB49" i="24"/>
  <c r="AB48" i="24"/>
  <c r="AB47" i="24"/>
  <c r="AB46" i="24"/>
  <c r="AB45" i="24"/>
  <c r="AK5" i="24"/>
  <c r="AK6" i="24"/>
  <c r="AK7" i="24"/>
  <c r="AK8" i="24"/>
  <c r="AK9" i="24"/>
  <c r="AK4" i="24"/>
  <c r="AL5" i="24" l="1"/>
  <c r="AL6" i="24"/>
  <c r="AL7" i="24"/>
  <c r="AL8" i="24"/>
  <c r="AL9" i="24"/>
  <c r="AL4" i="24"/>
  <c r="AH8" i="24" l="1"/>
  <c r="AH7" i="24"/>
  <c r="AH6" i="24"/>
  <c r="AH5" i="24"/>
  <c r="AH4" i="24"/>
  <c r="AG8" i="24"/>
  <c r="AG7" i="24"/>
  <c r="AG6" i="24"/>
  <c r="AG5" i="24"/>
  <c r="AG4" i="24"/>
  <c r="I19" i="24" l="1"/>
  <c r="I18" i="24"/>
  <c r="I17" i="24"/>
  <c r="I16" i="24"/>
  <c r="I15" i="24"/>
  <c r="I8" i="24"/>
  <c r="I7" i="24"/>
  <c r="I6" i="24"/>
  <c r="I5" i="24"/>
  <c r="I4" i="24"/>
  <c r="H19" i="24"/>
  <c r="H18" i="24"/>
  <c r="H17" i="24"/>
  <c r="H16" i="24"/>
  <c r="H15" i="24"/>
  <c r="H8" i="24"/>
  <c r="H7" i="24"/>
  <c r="H6" i="24"/>
  <c r="H5" i="24"/>
  <c r="H4" i="24"/>
  <c r="C19" i="24"/>
  <c r="C18" i="24"/>
  <c r="C17" i="24"/>
  <c r="C16" i="24"/>
  <c r="O16" i="24" s="1"/>
  <c r="C15" i="24"/>
  <c r="B19" i="24"/>
  <c r="B18" i="24"/>
  <c r="B17" i="24"/>
  <c r="B16" i="24"/>
  <c r="B15" i="24"/>
  <c r="C8" i="24"/>
  <c r="C7" i="24"/>
  <c r="C6" i="24"/>
  <c r="C5" i="24"/>
  <c r="C4" i="24"/>
  <c r="B8" i="24"/>
  <c r="B7" i="24"/>
  <c r="B6" i="24"/>
  <c r="B5" i="24"/>
  <c r="B4" i="24"/>
  <c r="AD17" i="24" l="1"/>
  <c r="AD18" i="24"/>
  <c r="AD19" i="24"/>
  <c r="AD20" i="24"/>
  <c r="AD16" i="24"/>
  <c r="AD15" i="24"/>
  <c r="O15" i="24" l="1"/>
  <c r="O6" i="24" l="1"/>
  <c r="R15" i="24"/>
  <c r="AC25" i="24"/>
  <c r="O5" i="24"/>
  <c r="H20" i="24"/>
  <c r="N15" i="24"/>
  <c r="AB25" i="24" s="1"/>
  <c r="O8" i="24"/>
  <c r="O7" i="24"/>
  <c r="V16" i="22"/>
  <c r="W16" i="22" s="1"/>
  <c r="V15" i="22"/>
  <c r="W15" i="22" s="1"/>
  <c r="V14" i="22"/>
  <c r="W14" i="22" s="1"/>
  <c r="V13" i="22"/>
  <c r="W13" i="22" s="1"/>
  <c r="V12" i="22"/>
  <c r="W12" i="22" s="1"/>
  <c r="V11" i="22"/>
  <c r="W11" i="22" s="1"/>
  <c r="AD25" i="24" l="1"/>
  <c r="AC15" i="22"/>
  <c r="AD15" i="22" s="1"/>
  <c r="AA16" i="22"/>
  <c r="AC16" i="22" s="1"/>
  <c r="AD16" i="22" s="1"/>
  <c r="AA15" i="22"/>
  <c r="AA14" i="22"/>
  <c r="AC14" i="22" s="1"/>
  <c r="AD14" i="22" s="1"/>
  <c r="AA13" i="22"/>
  <c r="AC13" i="22" s="1"/>
  <c r="AD13" i="22" s="1"/>
  <c r="AA12" i="22"/>
  <c r="AC12" i="22" s="1"/>
  <c r="AD12" i="22" s="1"/>
  <c r="AA11" i="22"/>
  <c r="AC11" i="22" s="1"/>
  <c r="AD11" i="22" s="1"/>
  <c r="O13" i="22" l="1"/>
  <c r="O14" i="22"/>
  <c r="O15" i="22"/>
  <c r="O16" i="22"/>
  <c r="O17" i="22"/>
  <c r="O12" i="22"/>
  <c r="I21" i="22" l="1"/>
  <c r="I22" i="22"/>
  <c r="I23" i="22"/>
  <c r="I24" i="22"/>
  <c r="I25" i="22"/>
  <c r="I20" i="22"/>
  <c r="K13" i="22"/>
  <c r="P13" i="22" s="1"/>
  <c r="K14" i="22"/>
  <c r="P14" i="22" s="1"/>
  <c r="K15" i="22"/>
  <c r="P15" i="22" s="1"/>
  <c r="K16" i="22"/>
  <c r="P16" i="22" s="1"/>
  <c r="K17" i="22"/>
  <c r="P17" i="22" s="1"/>
  <c r="K12" i="22"/>
  <c r="P12" i="22" s="1"/>
  <c r="L16" i="22" l="1"/>
  <c r="L15" i="22"/>
  <c r="L12" i="22"/>
  <c r="L14" i="22"/>
  <c r="L17" i="22"/>
  <c r="L13" i="22"/>
  <c r="O10" i="28" l="1"/>
  <c r="O9" i="28" l="1"/>
  <c r="O12" i="28" s="1"/>
  <c r="AI8" i="24" l="1"/>
  <c r="AI7" i="24"/>
  <c r="AI6" i="24"/>
  <c r="AI5" i="24"/>
  <c r="AI4" i="24"/>
  <c r="AJ4" i="24" s="1"/>
  <c r="AC49" i="24" l="1"/>
  <c r="AD49" i="24" s="1"/>
  <c r="AM4" i="24"/>
  <c r="N17" i="24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B9" i="24"/>
  <c r="AC60" i="24" l="1"/>
  <c r="AC59" i="24"/>
  <c r="AC58" i="24"/>
  <c r="AC57" i="24"/>
  <c r="AC56" i="24"/>
  <c r="AC55" i="24"/>
  <c r="AI9" i="24" l="1"/>
  <c r="AG9" i="24"/>
  <c r="AJ8" i="24"/>
  <c r="AJ7" i="24"/>
  <c r="AJ5" i="24"/>
  <c r="E36" i="28"/>
  <c r="D36" i="28"/>
  <c r="C36" i="28"/>
  <c r="AJ6" i="24"/>
  <c r="AC47" i="24" l="1"/>
  <c r="AD47" i="24" s="1"/>
  <c r="AM6" i="24"/>
  <c r="AC48" i="24"/>
  <c r="AD48" i="24" s="1"/>
  <c r="AM7" i="24"/>
  <c r="AC45" i="24"/>
  <c r="AD45" i="24" s="1"/>
  <c r="AM8" i="24"/>
  <c r="AC46" i="24"/>
  <c r="AD46" i="24" s="1"/>
  <c r="AM5" i="24"/>
  <c r="AJ9" i="24"/>
  <c r="AH9" i="24"/>
  <c r="AC50" i="24" l="1"/>
  <c r="AD50" i="24" s="1"/>
  <c r="AM9" i="24"/>
  <c r="N4" i="24"/>
  <c r="O4" i="24"/>
  <c r="R4" i="24" l="1"/>
  <c r="AB15" i="24"/>
  <c r="N25" i="24"/>
  <c r="AC15" i="24"/>
  <c r="AE15" i="24" s="1"/>
  <c r="AC4" i="24"/>
  <c r="AD4" i="24" s="1"/>
  <c r="L9" i="28" l="1"/>
  <c r="N13" i="28" l="1"/>
  <c r="L12" i="28"/>
  <c r="AH79" i="24"/>
  <c r="AC81" i="24"/>
  <c r="AC80" i="24"/>
  <c r="AC79" i="24"/>
  <c r="AC78" i="24"/>
  <c r="AC77" i="24"/>
  <c r="AB81" i="24"/>
  <c r="AB80" i="24"/>
  <c r="AB79" i="24"/>
  <c r="AB78" i="24"/>
  <c r="AB77" i="24"/>
  <c r="AC71" i="24"/>
  <c r="AC70" i="24"/>
  <c r="AC69" i="24"/>
  <c r="AC68" i="24"/>
  <c r="AC67" i="24"/>
  <c r="AB71" i="24"/>
  <c r="AB70" i="24"/>
  <c r="AB69" i="24"/>
  <c r="AB68" i="24"/>
  <c r="AB67" i="24"/>
  <c r="AB72" i="24" l="1"/>
  <c r="AC72" i="24"/>
  <c r="AB35" i="24" l="1"/>
  <c r="AD79" i="24" l="1"/>
  <c r="AB82" i="24"/>
  <c r="AD78" i="24"/>
  <c r="AD77" i="24" l="1"/>
  <c r="AD81" i="24"/>
  <c r="AD80" i="24"/>
  <c r="AC82" i="24"/>
  <c r="AD82" i="24" s="1"/>
  <c r="O19" i="24" l="1"/>
  <c r="AC29" i="24" s="1"/>
  <c r="O25" i="24"/>
  <c r="C25" i="24"/>
  <c r="D4" i="24"/>
  <c r="E4" i="24"/>
  <c r="AC35" i="24" l="1"/>
  <c r="AE35" i="24" s="1"/>
  <c r="R25" i="24"/>
  <c r="AC17" i="24"/>
  <c r="AE17" i="24" s="1"/>
  <c r="AC6" i="24"/>
  <c r="AD6" i="24" s="1"/>
  <c r="AC19" i="24"/>
  <c r="AE19" i="24" s="1"/>
  <c r="AC8" i="24"/>
  <c r="AD8" i="24" s="1"/>
  <c r="O29" i="24"/>
  <c r="AC39" i="24" s="1"/>
  <c r="B25" i="24"/>
  <c r="AD35" i="24" l="1"/>
  <c r="E25" i="24"/>
  <c r="O18" i="24" l="1"/>
  <c r="O17" i="24"/>
  <c r="N19" i="24"/>
  <c r="AB29" i="24" s="1"/>
  <c r="AD29" i="24" s="1"/>
  <c r="N18" i="24"/>
  <c r="AB28" i="24" s="1"/>
  <c r="AB27" i="24"/>
  <c r="N16" i="24"/>
  <c r="AB26" i="24" s="1"/>
  <c r="AC26" i="24" l="1"/>
  <c r="AD26" i="24" s="1"/>
  <c r="R16" i="24"/>
  <c r="AC27" i="24"/>
  <c r="R17" i="24"/>
  <c r="AC28" i="24"/>
  <c r="AD28" i="24" s="1"/>
  <c r="R18" i="24"/>
  <c r="AD27" i="24"/>
  <c r="R19" i="24"/>
  <c r="B26" i="24" l="1"/>
  <c r="B27" i="24"/>
  <c r="B28" i="24"/>
  <c r="B29" i="24"/>
  <c r="B30" i="24" l="1"/>
  <c r="J17" i="24" l="1"/>
  <c r="J16" i="24"/>
  <c r="J8" i="24"/>
  <c r="J7" i="24"/>
  <c r="J4" i="24"/>
  <c r="D19" i="24"/>
  <c r="J19" i="24"/>
  <c r="J18" i="24"/>
  <c r="K18" i="24"/>
  <c r="K16" i="24"/>
  <c r="J15" i="24"/>
  <c r="D18" i="24"/>
  <c r="D17" i="24"/>
  <c r="D16" i="24"/>
  <c r="D15" i="24"/>
  <c r="J6" i="24"/>
  <c r="J5" i="24"/>
  <c r="K7" i="24"/>
  <c r="E19" i="24" l="1"/>
  <c r="K8" i="24"/>
  <c r="E17" i="24"/>
  <c r="K19" i="24"/>
  <c r="K6" i="24"/>
  <c r="E16" i="24"/>
  <c r="E18" i="24"/>
  <c r="K17" i="24"/>
  <c r="I20" i="24"/>
  <c r="K15" i="24"/>
  <c r="C20" i="24"/>
  <c r="B20" i="24"/>
  <c r="E15" i="24"/>
  <c r="H9" i="24"/>
  <c r="N9" i="24" s="1"/>
  <c r="I9" i="24"/>
  <c r="K5" i="24"/>
  <c r="K4" i="24"/>
  <c r="O20" i="24" l="1"/>
  <c r="AC30" i="24" s="1"/>
  <c r="N20" i="24"/>
  <c r="AB30" i="24" s="1"/>
  <c r="J20" i="24"/>
  <c r="K9" i="24"/>
  <c r="J9" i="24"/>
  <c r="D20" i="24"/>
  <c r="K20" i="24"/>
  <c r="E20" i="24"/>
  <c r="AD30" i="24" l="1"/>
  <c r="R20" i="24"/>
  <c r="C29" i="24"/>
  <c r="N8" i="24"/>
  <c r="C28" i="24"/>
  <c r="N7" i="24"/>
  <c r="C27" i="24"/>
  <c r="N6" i="24"/>
  <c r="R6" i="24" s="1"/>
  <c r="C26" i="24"/>
  <c r="N5" i="24"/>
  <c r="R5" i="24" s="1"/>
  <c r="N29" i="24" l="1"/>
  <c r="AB39" i="24" s="1"/>
  <c r="AB19" i="24"/>
  <c r="N28" i="24"/>
  <c r="AB18" i="24"/>
  <c r="N27" i="24"/>
  <c r="AB17" i="24"/>
  <c r="N26" i="24"/>
  <c r="AB36" i="24" s="1"/>
  <c r="AB16" i="24"/>
  <c r="E27" i="24"/>
  <c r="D27" i="24"/>
  <c r="E26" i="24"/>
  <c r="D26" i="24"/>
  <c r="E28" i="24"/>
  <c r="D28" i="24"/>
  <c r="E29" i="24"/>
  <c r="D29" i="24"/>
  <c r="D5" i="24"/>
  <c r="D7" i="24"/>
  <c r="E6" i="24"/>
  <c r="O27" i="24"/>
  <c r="D6" i="24"/>
  <c r="D8" i="24"/>
  <c r="E5" i="24"/>
  <c r="E8" i="24"/>
  <c r="C9" i="24"/>
  <c r="O9" i="24" s="1"/>
  <c r="E7" i="24"/>
  <c r="AC9" i="24" l="1"/>
  <c r="AD9" i="24" s="1"/>
  <c r="AB37" i="24"/>
  <c r="R27" i="24"/>
  <c r="AC18" i="24"/>
  <c r="AE18" i="24" s="1"/>
  <c r="AC7" i="24"/>
  <c r="AD7" i="24" s="1"/>
  <c r="AC16" i="24"/>
  <c r="AE16" i="24" s="1"/>
  <c r="AC5" i="24"/>
  <c r="AD5" i="24" s="1"/>
  <c r="AC37" i="24"/>
  <c r="AD39" i="24"/>
  <c r="AE39" i="24"/>
  <c r="AB38" i="24"/>
  <c r="AC20" i="24"/>
  <c r="AE20" i="24" s="1"/>
  <c r="O30" i="24"/>
  <c r="AC40" i="24" s="1"/>
  <c r="R8" i="24"/>
  <c r="R29" i="24"/>
  <c r="O26" i="24"/>
  <c r="D25" i="24"/>
  <c r="C30" i="24"/>
  <c r="R7" i="24"/>
  <c r="O28" i="24"/>
  <c r="AC38" i="24" s="1"/>
  <c r="D9" i="24"/>
  <c r="E9" i="24"/>
  <c r="AD37" i="24" l="1"/>
  <c r="AE37" i="24"/>
  <c r="R28" i="24"/>
  <c r="R26" i="24"/>
  <c r="AC36" i="24"/>
  <c r="AD38" i="24"/>
  <c r="AE38" i="24"/>
  <c r="N30" i="24"/>
  <c r="AB20" i="24"/>
  <c r="R9" i="24"/>
  <c r="E30" i="24"/>
  <c r="D30" i="24"/>
  <c r="AD36" i="24" l="1"/>
  <c r="AE36" i="24"/>
  <c r="R30" i="24"/>
  <c r="AB40" i="24"/>
  <c r="AD40" i="24" s="1"/>
</calcChain>
</file>

<file path=xl/sharedStrings.xml><?xml version="1.0" encoding="utf-8"?>
<sst xmlns="http://schemas.openxmlformats.org/spreadsheetml/2006/main" count="371" uniqueCount="118">
  <si>
    <t>FEB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</si>
  <si>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</si>
  <si>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</si>
  <si>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</si>
  <si>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</si>
  <si>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</si>
  <si>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</si>
  <si>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</si>
  <si>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</si>
  <si>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</si>
  <si>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</si>
  <si>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</si>
  <si>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</si>
  <si>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</si>
  <si>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</si>
  <si>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</si>
  <si>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</si>
  <si>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</si>
  <si>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</si>
  <si>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</si>
  <si>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</si>
  <si>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</si>
  <si>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</si>
  <si>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</si>
  <si>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</si>
  <si>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San Fco</t>
  </si>
  <si>
    <t>Valverde</t>
  </si>
  <si>
    <t>Edenorte</t>
  </si>
  <si>
    <t>%</t>
  </si>
  <si>
    <t>.</t>
  </si>
  <si>
    <t>Diferencia</t>
  </si>
  <si>
    <t>% Pérdidas Defasada</t>
  </si>
  <si>
    <t>Entrega Energía mes anterios</t>
  </si>
  <si>
    <t>Facturación Energía GWh Actal</t>
  </si>
  <si>
    <t>Facturación MMRD$ Mes Ant</t>
  </si>
  <si>
    <t>Cobros MMRD$ Actual</t>
  </si>
  <si>
    <t>% Cobranzas Desfasada</t>
  </si>
  <si>
    <t>% CRI Desfasado</t>
  </si>
  <si>
    <t>Cobranzas Desfasada (%)</t>
  </si>
  <si>
    <t>Perdidas</t>
  </si>
  <si>
    <t>Perdidas GWh</t>
  </si>
  <si>
    <t>Cobranzas</t>
  </si>
  <si>
    <t>CRI</t>
  </si>
  <si>
    <t>Sector</t>
  </si>
  <si>
    <t>Columna1</t>
  </si>
  <si>
    <t>Columna2</t>
  </si>
  <si>
    <t>Columna3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</si>
  <si>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</si>
  <si>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</si>
  <si>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</si>
  <si>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</si>
  <si>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</si>
  <si>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Leyenda:</t>
  </si>
  <si>
    <t>Facturacion MMRD$ Actual</t>
  </si>
  <si>
    <t>Etiquetas de fila</t>
  </si>
  <si>
    <t>San Francisco</t>
  </si>
  <si>
    <t>Valverde Mao</t>
  </si>
  <si>
    <t>Total general</t>
  </si>
  <si>
    <t>Entrega Mayor 3 Gwh</t>
  </si>
  <si>
    <t>Entrega Menor 2.9 Gwh</t>
  </si>
  <si>
    <t>#6DB4E4</t>
  </si>
  <si>
    <t>#FF9966</t>
  </si>
  <si>
    <t>Sectores</t>
  </si>
  <si>
    <t>% Entregada Vs Cobrada</t>
  </si>
  <si>
    <t>Entrega Gwh</t>
  </si>
  <si>
    <t>Facturacion Gwh</t>
  </si>
  <si>
    <t>Cobros Gwh</t>
  </si>
  <si>
    <t>% Cobros Lineal</t>
  </si>
  <si>
    <t>% Cobros Desfasado</t>
  </si>
  <si>
    <t>Suma de IND_REAL_EST</t>
  </si>
  <si>
    <t>% Pérdidas Desfasada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</si>
  <si>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</si>
  <si>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</si>
  <si>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</si>
  <si>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</si>
  <si>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</si>
  <si>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</si>
  <si>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</si>
  <si>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1-Santiago</t>
  </si>
  <si>
    <t>2-La Vega</t>
  </si>
  <si>
    <t>3-Puerto Plata</t>
  </si>
  <si>
    <t>4-San Francisco</t>
  </si>
  <si>
    <t>5-Valverde Mao</t>
  </si>
  <si>
    <t>Cuenta de NIS_RAD</t>
  </si>
  <si>
    <t>Resultados Desfasados (GWh)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</si>
  <si>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</si>
  <si>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</si>
  <si>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</si>
  <si>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</si>
  <si>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</si>
  <si>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>ENE.</t>
  </si>
  <si>
    <t>JAN</t>
  </si>
  <si>
    <t>% Pérdidas (GWh) 2018 (Desfasada)</t>
  </si>
  <si>
    <t>Acumulada</t>
  </si>
  <si>
    <t>Ene</t>
  </si>
  <si>
    <t>Objectivo</t>
  </si>
  <si>
    <t>FEB.</t>
  </si>
  <si>
    <r>
      <rPr>
        <b/>
        <u/>
        <sz val="12"/>
        <color rgb="FF000000"/>
        <rFont val="Calibri"/>
        <family val="2"/>
      </rPr>
      <t>Cobrada</t>
    </r>
    <r>
      <rPr>
        <b/>
        <sz val="12"/>
        <color rgb="FF000000"/>
        <rFont val="Calibri"/>
        <family val="2"/>
      </rPr>
      <t xml:space="preserve"> Febrero</t>
    </r>
  </si>
  <si>
    <r>
      <rPr>
        <b/>
        <u/>
        <sz val="12"/>
        <color rgb="FF000000"/>
        <rFont val="Calibri"/>
        <family val="2"/>
      </rPr>
      <t>Facturada</t>
    </r>
    <r>
      <rPr>
        <b/>
        <sz val="12"/>
        <color rgb="FF000000"/>
        <rFont val="Calibri"/>
        <family val="2"/>
      </rPr>
      <t xml:space="preserve"> Enero</t>
    </r>
  </si>
  <si>
    <r>
      <rPr>
        <b/>
        <u/>
        <sz val="12"/>
        <color rgb="FF000000"/>
        <rFont val="Calibri"/>
        <family val="2"/>
      </rPr>
      <t>Entregada</t>
    </r>
    <r>
      <rPr>
        <b/>
        <sz val="12"/>
        <color rgb="FF000000"/>
        <rFont val="Calibri"/>
        <family val="2"/>
      </rPr>
      <t xml:space="preserve"> Diciembre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</si>
  <si>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</si>
  <si>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</si>
  <si>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</si>
  <si>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</si>
  <si>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</si>
  <si>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</si>
  <si>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</si>
  <si>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</si>
  <si>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</si>
  <si>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</si>
  <si>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</si>
  <si>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</si>
  <si>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 IRE-2018</t>
  </si>
  <si>
    <t>Objetivo</t>
  </si>
  <si>
    <t>Dif</t>
  </si>
  <si>
    <t xml:space="preserve">Resultado IRE-2017 </t>
  </si>
  <si>
    <t>IRE</t>
  </si>
  <si>
    <t xml:space="preserve">       277,717,572.58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</si>
</sst>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Calibri"/>
      <family val="2"/>
    </font>
    <font>
      <b/>
      <sz val="10"/>
      <color rgb="FFFFFFFF"/>
      <name val="Arial"/>
      <family val="2"/>
    </font>
    <font>
      <b/>
      <sz val="16"/>
      <color theme="1"/>
      <name val="Calibri"/>
      <family val="2"/>
      <scheme val="minor"/>
    </font>
    <font>
      <sz val="16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8"/>
      <color rgb="FFFFFFFF"/>
      <name val="Arial"/>
      <family val="2"/>
    </font>
    <font>
      <b/>
      <sz val="1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9BC2E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9BC2E6"/>
      </bottom>
      <diagonal/>
    </border>
    <border>
      <left/>
      <right style="thin">
        <color rgb="FFFFFFFF"/>
      </right>
      <top style="thin">
        <color rgb="FF9BC2E6"/>
      </top>
      <bottom/>
      <diagonal/>
    </border>
    <border>
      <left style="thin">
        <color rgb="FFFFFFFF"/>
      </left>
      <right style="thin">
        <color rgb="FFFFFFFF"/>
      </right>
      <top style="thin">
        <color rgb="FF9BC2E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9BC2E6"/>
      </bottom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40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8" fillId="2" borderId="0" xfId="0" applyFont="1" applyFill="1" applyBorder="1" applyAlignment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9" fillId="5" borderId="10" xfId="0" applyFont="1" applyFill="1" applyBorder="1" applyAlignment="1"/>
    <xf numFmtId="0" fontId="12" fillId="4" borderId="22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2" fillId="0" borderId="26" xfId="0" applyFont="1" applyBorder="1"/>
    <xf numFmtId="164" fontId="0" fillId="0" borderId="26" xfId="5" applyFont="1" applyBorder="1"/>
    <xf numFmtId="0" fontId="13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13" fillId="6" borderId="26" xfId="0" applyFont="1" applyFill="1" applyBorder="1"/>
    <xf numFmtId="164" fontId="13" fillId="6" borderId="26" xfId="5" applyFont="1" applyFill="1" applyBorder="1"/>
    <xf numFmtId="166" fontId="0" fillId="0" borderId="26" xfId="4" applyNumberFormat="1" applyFont="1" applyBorder="1"/>
    <xf numFmtId="166" fontId="13" fillId="6" borderId="26" xfId="4" applyNumberFormat="1" applyFont="1" applyFill="1" applyBorder="1"/>
    <xf numFmtId="10" fontId="0" fillId="0" borderId="26" xfId="4" applyNumberFormat="1" applyFont="1" applyBorder="1"/>
    <xf numFmtId="10" fontId="13" fillId="6" borderId="26" xfId="4" applyNumberFormat="1" applyFont="1" applyFill="1" applyBorder="1"/>
    <xf numFmtId="0" fontId="13" fillId="6" borderId="26" xfId="0" applyFont="1" applyFill="1" applyBorder="1" applyAlignment="1">
      <alignment horizontal="center"/>
    </xf>
    <xf numFmtId="166" fontId="0" fillId="7" borderId="26" xfId="4" applyNumberFormat="1" applyFont="1" applyFill="1" applyBorder="1"/>
    <xf numFmtId="164" fontId="0" fillId="3" borderId="26" xfId="5" applyFont="1" applyFill="1" applyBorder="1"/>
    <xf numFmtId="0" fontId="14" fillId="0" borderId="0" xfId="0" applyFont="1"/>
    <xf numFmtId="166" fontId="0" fillId="3" borderId="26" xfId="4" applyNumberFormat="1" applyFont="1" applyFill="1" applyBorder="1"/>
    <xf numFmtId="10" fontId="0" fillId="3" borderId="26" xfId="4" applyNumberFormat="1" applyFont="1" applyFill="1" applyBorder="1"/>
    <xf numFmtId="10" fontId="0" fillId="0" borderId="0" xfId="0" applyNumberFormat="1"/>
    <xf numFmtId="0" fontId="0" fillId="0" borderId="0" xfId="0" applyFill="1"/>
    <xf numFmtId="0" fontId="2" fillId="0" borderId="0" xfId="0" applyFont="1" applyFill="1"/>
    <xf numFmtId="0" fontId="15" fillId="0" borderId="0" xfId="0" applyFont="1" applyFill="1"/>
    <xf numFmtId="0" fontId="0" fillId="0" borderId="30" xfId="0" applyBorder="1"/>
    <xf numFmtId="166" fontId="0" fillId="0" borderId="31" xfId="4" applyNumberFormat="1" applyFont="1" applyBorder="1"/>
    <xf numFmtId="0" fontId="13" fillId="6" borderId="32" xfId="0" applyFont="1" applyFill="1" applyBorder="1" applyAlignment="1">
      <alignment horizontal="center"/>
    </xf>
    <xf numFmtId="0" fontId="13" fillId="6" borderId="33" xfId="0" applyFont="1" applyFill="1" applyBorder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0" fillId="0" borderId="34" xfId="0" applyBorder="1"/>
    <xf numFmtId="166" fontId="0" fillId="0" borderId="35" xfId="4" applyNumberFormat="1" applyFont="1" applyBorder="1"/>
    <xf numFmtId="0" fontId="13" fillId="6" borderId="30" xfId="0" applyFont="1" applyFill="1" applyBorder="1"/>
    <xf numFmtId="166" fontId="13" fillId="6" borderId="31" xfId="4" applyNumberFormat="1" applyFont="1" applyFill="1" applyBorder="1" applyAlignment="1">
      <alignment vertical="center"/>
    </xf>
    <xf numFmtId="0" fontId="18" fillId="6" borderId="26" xfId="0" applyFont="1" applyFill="1" applyBorder="1"/>
    <xf numFmtId="0" fontId="17" fillId="0" borderId="26" xfId="0" applyFont="1" applyBorder="1"/>
    <xf numFmtId="0" fontId="17" fillId="8" borderId="26" xfId="0" applyFont="1" applyFill="1" applyBorder="1"/>
    <xf numFmtId="0" fontId="18" fillId="8" borderId="26" xfId="0" applyFont="1" applyFill="1" applyBorder="1"/>
    <xf numFmtId="0" fontId="18" fillId="6" borderId="26" xfId="0" applyFont="1" applyFill="1" applyBorder="1" applyAlignment="1">
      <alignment horizontal="center"/>
    </xf>
    <xf numFmtId="166" fontId="18" fillId="6" borderId="26" xfId="4" applyNumberFormat="1" applyFont="1" applyFill="1" applyBorder="1" applyAlignment="1">
      <alignment horizontal="center" vertical="center"/>
    </xf>
    <xf numFmtId="166" fontId="17" fillId="0" borderId="26" xfId="4" applyNumberFormat="1" applyFont="1" applyBorder="1" applyAlignment="1">
      <alignment horizontal="center"/>
    </xf>
    <xf numFmtId="166" fontId="17" fillId="8" borderId="26" xfId="4" applyNumberFormat="1" applyFont="1" applyFill="1" applyBorder="1" applyAlignment="1">
      <alignment horizontal="center"/>
    </xf>
    <xf numFmtId="166" fontId="18" fillId="8" borderId="26" xfId="4" applyNumberFormat="1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6" fontId="0" fillId="0" borderId="0" xfId="0" applyNumberFormat="1"/>
    <xf numFmtId="4" fontId="17" fillId="0" borderId="26" xfId="0" applyNumberFormat="1" applyFont="1" applyBorder="1" applyAlignment="1">
      <alignment horizontal="center"/>
    </xf>
    <xf numFmtId="0" fontId="0" fillId="12" borderId="0" xfId="0" applyFill="1"/>
    <xf numFmtId="0" fontId="0" fillId="12" borderId="26" xfId="0" applyFill="1" applyBorder="1"/>
    <xf numFmtId="0" fontId="2" fillId="0" borderId="26" xfId="0" applyFont="1" applyBorder="1" applyAlignment="1">
      <alignment horizontal="center" vertical="center" wrapText="1"/>
    </xf>
    <xf numFmtId="0" fontId="19" fillId="8" borderId="4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9" fillId="8" borderId="41" xfId="0" applyFont="1" applyFill="1" applyBorder="1" applyAlignment="1">
      <alignment horizontal="left"/>
    </xf>
    <xf numFmtId="4" fontId="20" fillId="10" borderId="39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13" borderId="26" xfId="0" applyFill="1" applyBorder="1"/>
    <xf numFmtId="0" fontId="23" fillId="0" borderId="42" xfId="0" applyFont="1" applyBorder="1" applyAlignment="1">
      <alignment horizontal="center" wrapText="1" readingOrder="1"/>
    </xf>
    <xf numFmtId="10" fontId="23" fillId="0" borderId="42" xfId="0" applyNumberFormat="1" applyFont="1" applyBorder="1" applyAlignment="1">
      <alignment horizontal="center" wrapText="1" readingOrder="1"/>
    </xf>
    <xf numFmtId="4" fontId="24" fillId="14" borderId="42" xfId="0" applyNumberFormat="1" applyFont="1" applyFill="1" applyBorder="1" applyAlignment="1">
      <alignment horizontal="center" wrapText="1" readingOrder="1"/>
    </xf>
    <xf numFmtId="10" fontId="24" fillId="14" borderId="42" xfId="0" applyNumberFormat="1" applyFont="1" applyFill="1" applyBorder="1" applyAlignment="1">
      <alignment horizontal="center" wrapText="1" readingOrder="1"/>
    </xf>
    <xf numFmtId="0" fontId="26" fillId="16" borderId="44" xfId="0" applyFont="1" applyFill="1" applyBorder="1" applyAlignment="1">
      <alignment horizontal="left" vertical="center" wrapText="1" readingOrder="1"/>
    </xf>
    <xf numFmtId="0" fontId="26" fillId="16" borderId="45" xfId="0" applyFont="1" applyFill="1" applyBorder="1" applyAlignment="1">
      <alignment horizontal="center" vertical="center" wrapText="1" readingOrder="1"/>
    </xf>
    <xf numFmtId="0" fontId="26" fillId="16" borderId="46" xfId="0" applyFont="1" applyFill="1" applyBorder="1" applyAlignment="1">
      <alignment horizontal="center" wrapText="1" readingOrder="1"/>
    </xf>
    <xf numFmtId="0" fontId="27" fillId="17" borderId="44" xfId="0" applyFont="1" applyFill="1" applyBorder="1" applyAlignment="1">
      <alignment horizontal="left" wrapText="1" readingOrder="1"/>
    </xf>
    <xf numFmtId="0" fontId="27" fillId="16" borderId="44" xfId="0" applyFont="1" applyFill="1" applyBorder="1" applyAlignment="1">
      <alignment horizontal="left" wrapText="1" readingOrder="1"/>
    </xf>
    <xf numFmtId="0" fontId="27" fillId="17" borderId="47" xfId="0" applyFont="1" applyFill="1" applyBorder="1" applyAlignment="1">
      <alignment horizontal="left" wrapText="1" readingOrder="1"/>
    </xf>
    <xf numFmtId="0" fontId="25" fillId="15" borderId="49" xfId="0" applyFont="1" applyFill="1" applyBorder="1" applyAlignment="1">
      <alignment horizontal="left" wrapText="1" readingOrder="1"/>
    </xf>
    <xf numFmtId="10" fontId="27" fillId="17" borderId="45" xfId="4" applyNumberFormat="1" applyFont="1" applyFill="1" applyBorder="1" applyAlignment="1">
      <alignment horizontal="center" wrapText="1" readingOrder="1"/>
    </xf>
    <xf numFmtId="10" fontId="27" fillId="16" borderId="45" xfId="4" applyNumberFormat="1" applyFont="1" applyFill="1" applyBorder="1" applyAlignment="1">
      <alignment horizontal="center" wrapText="1" readingOrder="1"/>
    </xf>
    <xf numFmtId="10" fontId="27" fillId="17" borderId="48" xfId="4" applyNumberFormat="1" applyFont="1" applyFill="1" applyBorder="1" applyAlignment="1">
      <alignment horizontal="center" wrapText="1" readingOrder="1"/>
    </xf>
    <xf numFmtId="10" fontId="25" fillId="15" borderId="50" xfId="4" applyNumberFormat="1" applyFont="1" applyFill="1" applyBorder="1" applyAlignment="1">
      <alignment horizontal="center" wrapText="1" readingOrder="1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28" fillId="0" borderId="0" xfId="7" applyFont="1" applyAlignment="1">
      <alignment horizontal="center" wrapText="1" readingOrder="1"/>
    </xf>
    <xf numFmtId="2" fontId="27" fillId="17" borderId="45" xfId="0" applyNumberFormat="1" applyFont="1" applyFill="1" applyBorder="1" applyAlignment="1">
      <alignment horizontal="center" wrapText="1" readingOrder="1"/>
    </xf>
    <xf numFmtId="2" fontId="27" fillId="16" borderId="45" xfId="0" applyNumberFormat="1" applyFont="1" applyFill="1" applyBorder="1" applyAlignment="1">
      <alignment horizontal="center" wrapText="1" readingOrder="1"/>
    </xf>
    <xf numFmtId="2" fontId="27" fillId="17" borderId="48" xfId="0" applyNumberFormat="1" applyFont="1" applyFill="1" applyBorder="1" applyAlignment="1">
      <alignment horizontal="center" wrapText="1" readingOrder="1"/>
    </xf>
    <xf numFmtId="2" fontId="25" fillId="15" borderId="50" xfId="0" applyNumberFormat="1" applyFont="1" applyFill="1" applyBorder="1" applyAlignment="1">
      <alignment horizontal="center" wrapText="1" readingOrder="1"/>
    </xf>
    <xf numFmtId="43" fontId="19" fillId="8" borderId="41" xfId="8" applyFont="1" applyFill="1" applyBorder="1"/>
    <xf numFmtId="164" fontId="1" fillId="0" borderId="0" xfId="5" applyFont="1"/>
    <xf numFmtId="10" fontId="18" fillId="8" borderId="26" xfId="4" applyNumberFormat="1" applyFont="1" applyFill="1" applyBorder="1" applyAlignment="1">
      <alignment horizontal="center"/>
    </xf>
    <xf numFmtId="20" fontId="0" fillId="0" borderId="0" xfId="0" applyNumberFormat="1" applyFill="1"/>
    <xf numFmtId="20" fontId="0" fillId="0" borderId="0" xfId="0" applyNumberFormat="1"/>
    <xf numFmtId="0" fontId="30" fillId="3" borderId="0" xfId="0" applyFont="1" applyFill="1" applyBorder="1" applyAlignment="1"/>
    <xf numFmtId="0" fontId="30" fillId="3" borderId="0" xfId="0" applyFont="1" applyFill="1" applyBorder="1"/>
    <xf numFmtId="2" fontId="29" fillId="4" borderId="22" xfId="0" applyNumberFormat="1" applyFont="1" applyFill="1" applyBorder="1" applyAlignment="1"/>
    <xf numFmtId="2" fontId="29" fillId="4" borderId="24" xfId="0" applyNumberFormat="1" applyFont="1" applyFill="1" applyBorder="1" applyAlignment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left"/>
    </xf>
    <xf numFmtId="0" fontId="30" fillId="2" borderId="0" xfId="0" applyFont="1" applyFill="1" applyBorder="1" applyAlignment="1"/>
    <xf numFmtId="2" fontId="29" fillId="4" borderId="5" xfId="0" applyNumberFormat="1" applyFont="1" applyFill="1" applyBorder="1" applyAlignment="1">
      <alignment horizontal="center" vertical="center"/>
    </xf>
    <xf numFmtId="2" fontId="29" fillId="4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wrapText="1"/>
    </xf>
    <xf numFmtId="0" fontId="30" fillId="2" borderId="0" xfId="0" applyFont="1" applyFill="1" applyBorder="1"/>
    <xf numFmtId="0" fontId="12" fillId="4" borderId="25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1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vertical="center" textRotation="90" wrapText="1"/>
      <protection locked="0"/>
    </xf>
    <xf numFmtId="0" fontId="33" fillId="5" borderId="21" xfId="0" applyFont="1" applyFill="1" applyBorder="1" applyAlignment="1">
      <alignment horizontal="center" vertical="center" textRotation="90" wrapText="1"/>
    </xf>
    <xf numFmtId="165" fontId="34" fillId="0" borderId="11" xfId="0" applyNumberFormat="1" applyFont="1" applyFill="1" applyBorder="1" applyAlignment="1">
      <alignment horizontal="center" vertical="center"/>
    </xf>
    <xf numFmtId="165" fontId="34" fillId="0" borderId="14" xfId="0" applyNumberFormat="1" applyFont="1" applyFill="1" applyBorder="1" applyAlignment="1">
      <alignment horizontal="center" vertical="center"/>
    </xf>
    <xf numFmtId="165" fontId="34" fillId="0" borderId="3" xfId="0" applyNumberFormat="1" applyFont="1" applyFill="1" applyBorder="1" applyAlignment="1">
      <alignment horizontal="center" vertical="center"/>
    </xf>
    <xf numFmtId="165" fontId="34" fillId="0" borderId="17" xfId="0" applyNumberFormat="1" applyFont="1" applyFill="1" applyBorder="1" applyAlignment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165" fontId="34" fillId="0" borderId="13" xfId="0" applyNumberFormat="1" applyFont="1" applyFill="1" applyBorder="1" applyAlignment="1">
      <alignment horizontal="center" vertical="center"/>
    </xf>
    <xf numFmtId="165" fontId="34" fillId="3" borderId="13" xfId="0" applyNumberFormat="1" applyFont="1" applyFill="1" applyBorder="1" applyAlignment="1">
      <alignment horizontal="center" vertical="center"/>
    </xf>
    <xf numFmtId="2" fontId="34" fillId="2" borderId="1" xfId="0" applyNumberFormat="1" applyFont="1" applyFill="1" applyBorder="1" applyAlignment="1">
      <alignment horizontal="center" vertical="center"/>
    </xf>
    <xf numFmtId="2" fontId="34" fillId="3" borderId="13" xfId="0" applyNumberFormat="1" applyFont="1" applyFill="1" applyBorder="1" applyAlignment="1">
      <alignment horizontal="center" vertical="center"/>
    </xf>
    <xf numFmtId="166" fontId="34" fillId="0" borderId="1" xfId="4" applyNumberFormat="1" applyFont="1" applyFill="1" applyBorder="1" applyAlignment="1">
      <alignment horizontal="center" vertical="center"/>
    </xf>
    <xf numFmtId="166" fontId="34" fillId="0" borderId="13" xfId="4" applyNumberFormat="1" applyFont="1" applyFill="1" applyBorder="1" applyAlignment="1">
      <alignment horizontal="center" vertical="center"/>
    </xf>
    <xf numFmtId="166" fontId="34" fillId="0" borderId="19" xfId="4" applyNumberFormat="1" applyFont="1" applyFill="1" applyBorder="1" applyAlignment="1">
      <alignment horizontal="center" vertical="center"/>
    </xf>
    <xf numFmtId="166" fontId="34" fillId="0" borderId="15" xfId="4" applyNumberFormat="1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wrapText="1"/>
    </xf>
    <xf numFmtId="0" fontId="35" fillId="4" borderId="20" xfId="0" applyFont="1" applyFill="1" applyBorder="1" applyAlignment="1">
      <alignment wrapText="1"/>
    </xf>
    <xf numFmtId="2" fontId="34" fillId="0" borderId="13" xfId="0" applyNumberFormat="1" applyFont="1" applyFill="1" applyBorder="1" applyAlignment="1">
      <alignment horizontal="center" vertical="center"/>
    </xf>
    <xf numFmtId="166" fontId="34" fillId="0" borderId="2" xfId="4" applyNumberFormat="1" applyFont="1" applyFill="1" applyBorder="1" applyAlignment="1">
      <alignment horizontal="center" vertical="center"/>
    </xf>
    <xf numFmtId="2" fontId="35" fillId="4" borderId="22" xfId="0" applyNumberFormat="1" applyFont="1" applyFill="1" applyBorder="1" applyAlignment="1"/>
    <xf numFmtId="2" fontId="35" fillId="4" borderId="24" xfId="0" applyNumberFormat="1" applyFont="1" applyFill="1" applyBorder="1" applyAlignment="1"/>
    <xf numFmtId="0" fontId="34" fillId="3" borderId="0" xfId="0" applyFont="1" applyFill="1" applyBorder="1" applyAlignment="1"/>
    <xf numFmtId="2" fontId="34" fillId="2" borderId="0" xfId="0" applyNumberFormat="1" applyFont="1" applyFill="1" applyBorder="1" applyAlignment="1"/>
    <xf numFmtId="0" fontId="34" fillId="2" borderId="0" xfId="0" applyFont="1" applyFill="1" applyBorder="1" applyAlignment="1"/>
    <xf numFmtId="2" fontId="35" fillId="4" borderId="5" xfId="0" applyNumberFormat="1" applyFont="1" applyFill="1" applyBorder="1" applyAlignment="1">
      <alignment horizontal="center" vertical="center"/>
    </xf>
    <xf numFmtId="2" fontId="35" fillId="4" borderId="6" xfId="0" applyNumberFormat="1" applyFont="1" applyFill="1" applyBorder="1" applyAlignment="1">
      <alignment horizontal="center" vertical="center"/>
    </xf>
    <xf numFmtId="10" fontId="34" fillId="0" borderId="13" xfId="4" applyNumberFormat="1" applyFont="1" applyFill="1" applyBorder="1" applyAlignment="1">
      <alignment horizontal="center" vertical="center"/>
    </xf>
    <xf numFmtId="164" fontId="34" fillId="0" borderId="11" xfId="5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/>
    </xf>
    <xf numFmtId="4" fontId="34" fillId="0" borderId="13" xfId="0" applyNumberFormat="1" applyFont="1" applyFill="1" applyBorder="1" applyAlignment="1">
      <alignment horizontal="center" vertical="center"/>
    </xf>
    <xf numFmtId="166" fontId="34" fillId="0" borderId="18" xfId="4" applyNumberFormat="1" applyFont="1" applyFill="1" applyBorder="1" applyAlignment="1">
      <alignment horizontal="center" vertical="center"/>
    </xf>
    <xf numFmtId="164" fontId="34" fillId="2" borderId="2" xfId="5" applyFont="1" applyFill="1" applyBorder="1" applyAlignment="1">
      <alignment horizontal="center" vertical="center"/>
    </xf>
    <xf numFmtId="164" fontId="34" fillId="2" borderId="15" xfId="5" applyFont="1" applyFill="1" applyBorder="1" applyAlignment="1">
      <alignment horizontal="center" vertical="center"/>
    </xf>
    <xf numFmtId="2" fontId="1" fillId="0" borderId="0" xfId="7" applyNumberFormat="1"/>
    <xf numFmtId="0" fontId="38" fillId="18" borderId="36" xfId="0" applyFont="1" applyFill="1" applyBorder="1" applyAlignment="1">
      <alignment horizontal="center" vertical="center"/>
    </xf>
    <xf numFmtId="0" fontId="38" fillId="18" borderId="37" xfId="0" applyFont="1" applyFill="1" applyBorder="1" applyAlignment="1">
      <alignment horizontal="center" vertical="center"/>
    </xf>
    <xf numFmtId="0" fontId="21" fillId="11" borderId="38" xfId="0" applyFont="1" applyFill="1" applyBorder="1" applyAlignment="1">
      <alignment horizontal="center" vertical="center"/>
    </xf>
    <xf numFmtId="4" fontId="21" fillId="11" borderId="39" xfId="0" applyNumberFormat="1" applyFont="1" applyFill="1" applyBorder="1" applyAlignment="1">
      <alignment horizontal="center" vertical="center" wrapText="1"/>
    </xf>
    <xf numFmtId="166" fontId="0" fillId="19" borderId="26" xfId="4" applyNumberFormat="1" applyFont="1" applyFill="1" applyBorder="1"/>
    <xf numFmtId="10" fontId="13" fillId="19" borderId="26" xfId="4" applyNumberFormat="1" applyFont="1" applyFill="1" applyBorder="1"/>
    <xf numFmtId="10" fontId="0" fillId="9" borderId="26" xfId="4" applyNumberFormat="1" applyFont="1" applyFill="1" applyBorder="1"/>
    <xf numFmtId="10" fontId="0" fillId="19" borderId="26" xfId="4" applyNumberFormat="1" applyFont="1" applyFill="1" applyBorder="1"/>
    <xf numFmtId="0" fontId="39" fillId="8" borderId="40" xfId="0" applyFont="1" applyFill="1" applyBorder="1"/>
    <xf numFmtId="0" fontId="40" fillId="0" borderId="0" xfId="0" applyFont="1" applyAlignment="1">
      <alignment horizontal="left"/>
    </xf>
    <xf numFmtId="164" fontId="40" fillId="0" borderId="0" xfId="5" applyFont="1"/>
    <xf numFmtId="0" fontId="39" fillId="8" borderId="41" xfId="0" applyFont="1" applyFill="1" applyBorder="1" applyAlignment="1">
      <alignment horizontal="left"/>
    </xf>
    <xf numFmtId="164" fontId="39" fillId="8" borderId="41" xfId="5" applyFont="1" applyFill="1" applyBorder="1"/>
    <xf numFmtId="0" fontId="41" fillId="8" borderId="40" xfId="0" applyFont="1" applyFill="1" applyBorder="1"/>
    <xf numFmtId="0" fontId="42" fillId="0" borderId="0" xfId="0" applyFont="1" applyAlignment="1">
      <alignment horizontal="left"/>
    </xf>
    <xf numFmtId="164" fontId="42" fillId="0" borderId="0" xfId="5" applyFont="1"/>
    <xf numFmtId="0" fontId="41" fillId="8" borderId="41" xfId="0" applyFont="1" applyFill="1" applyBorder="1" applyAlignment="1">
      <alignment horizontal="left"/>
    </xf>
    <xf numFmtId="164" fontId="41" fillId="8" borderId="41" xfId="5" applyFont="1" applyFill="1" applyBorder="1"/>
    <xf numFmtId="0" fontId="43" fillId="8" borderId="40" xfId="0" applyFont="1" applyFill="1" applyBorder="1"/>
    <xf numFmtId="0" fontId="44" fillId="0" borderId="0" xfId="0" applyFont="1" applyAlignment="1">
      <alignment horizontal="left"/>
    </xf>
    <xf numFmtId="164" fontId="44" fillId="0" borderId="0" xfId="5" applyFont="1"/>
    <xf numFmtId="0" fontId="43" fillId="8" borderId="41" xfId="0" applyFont="1" applyFill="1" applyBorder="1" applyAlignment="1">
      <alignment horizontal="left"/>
    </xf>
    <xf numFmtId="164" fontId="43" fillId="8" borderId="41" xfId="5" applyFont="1" applyFill="1" applyBorder="1"/>
    <xf numFmtId="43" fontId="30" fillId="3" borderId="0" xfId="0" applyNumberFormat="1" applyFont="1" applyFill="1" applyBorder="1" applyAlignment="1"/>
    <xf numFmtId="0" fontId="40" fillId="0" borderId="0" xfId="0" applyNumberFormat="1" applyFont="1"/>
    <xf numFmtId="0" fontId="39" fillId="8" borderId="41" xfId="0" applyNumberFormat="1" applyFont="1" applyFill="1" applyBorder="1"/>
    <xf numFmtId="0" fontId="42" fillId="0" borderId="0" xfId="0" applyNumberFormat="1" applyFont="1"/>
    <xf numFmtId="0" fontId="41" fillId="8" borderId="41" xfId="0" applyNumberFormat="1" applyFont="1" applyFill="1" applyBorder="1"/>
    <xf numFmtId="164" fontId="30" fillId="3" borderId="0" xfId="0" applyNumberFormat="1" applyFont="1" applyFill="1" applyBorder="1" applyAlignment="1"/>
    <xf numFmtId="9" fontId="30" fillId="3" borderId="0" xfId="4" applyFont="1" applyFill="1" applyBorder="1"/>
    <xf numFmtId="164" fontId="30" fillId="3" borderId="0" xfId="0" applyNumberFormat="1" applyFont="1" applyFill="1" applyBorder="1"/>
    <xf numFmtId="0" fontId="13" fillId="6" borderId="26" xfId="0" applyFont="1" applyFill="1" applyBorder="1" applyAlignment="1">
      <alignment horizontal="center"/>
    </xf>
    <xf numFmtId="43" fontId="30" fillId="3" borderId="0" xfId="0" applyNumberFormat="1" applyFont="1" applyFill="1" applyBorder="1"/>
    <xf numFmtId="166" fontId="30" fillId="3" borderId="0" xfId="4" applyNumberFormat="1" applyFont="1" applyFill="1" applyBorder="1"/>
    <xf numFmtId="0" fontId="45" fillId="20" borderId="26" xfId="0" applyFont="1" applyFill="1" applyBorder="1" applyAlignment="1">
      <alignment horizontal="left" vertical="center"/>
    </xf>
    <xf numFmtId="17" fontId="45" fillId="20" borderId="26" xfId="0" applyNumberFormat="1" applyFont="1" applyFill="1" applyBorder="1" applyAlignment="1">
      <alignment horizontal="center" vertical="center"/>
    </xf>
    <xf numFmtId="0" fontId="45" fillId="20" borderId="52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2" fontId="0" fillId="0" borderId="26" xfId="0" applyNumberFormat="1" applyBorder="1" applyAlignment="1">
      <alignment horizontal="center" vertical="center"/>
    </xf>
    <xf numFmtId="10" fontId="0" fillId="0" borderId="26" xfId="4" applyNumberFormat="1" applyFont="1" applyBorder="1" applyAlignment="1">
      <alignment horizontal="center" vertical="center"/>
    </xf>
    <xf numFmtId="2" fontId="45" fillId="20" borderId="26" xfId="0" applyNumberFormat="1" applyFont="1" applyFill="1" applyBorder="1" applyAlignment="1">
      <alignment horizontal="center" vertical="center"/>
    </xf>
    <xf numFmtId="10" fontId="45" fillId="20" borderId="26" xfId="4" applyNumberFormat="1" applyFont="1" applyFill="1" applyBorder="1" applyAlignment="1">
      <alignment horizontal="center" vertical="center"/>
    </xf>
    <xf numFmtId="17" fontId="0" fillId="0" borderId="0" xfId="0" applyNumberFormat="1" applyFill="1"/>
    <xf numFmtId="10" fontId="0" fillId="3" borderId="26" xfId="0" applyNumberFormat="1" applyFill="1" applyBorder="1"/>
    <xf numFmtId="10" fontId="17" fillId="0" borderId="26" xfId="4" applyNumberFormat="1" applyFont="1" applyBorder="1" applyAlignment="1">
      <alignment horizontal="center"/>
    </xf>
    <xf numFmtId="10" fontId="17" fillId="8" borderId="26" xfId="4" applyNumberFormat="1" applyFont="1" applyFill="1" applyBorder="1" applyAlignment="1">
      <alignment horizontal="center"/>
    </xf>
    <xf numFmtId="0" fontId="27" fillId="17" borderId="53" xfId="0" applyFont="1" applyFill="1" applyBorder="1" applyAlignment="1">
      <alignment horizontal="left" wrapText="1" readingOrder="1"/>
    </xf>
    <xf numFmtId="0" fontId="27" fillId="16" borderId="53" xfId="0" applyFont="1" applyFill="1" applyBorder="1" applyAlignment="1">
      <alignment horizontal="left" wrapText="1" readingOrder="1"/>
    </xf>
    <xf numFmtId="0" fontId="27" fillId="17" borderId="54" xfId="0" applyFont="1" applyFill="1" applyBorder="1" applyAlignment="1">
      <alignment horizontal="left" wrapText="1" readingOrder="1"/>
    </xf>
    <xf numFmtId="10" fontId="25" fillId="15" borderId="50" xfId="4" applyNumberFormat="1" applyFont="1" applyFill="1" applyBorder="1" applyAlignment="1">
      <alignment horizontal="left" wrapText="1" readingOrder="1"/>
    </xf>
    <xf numFmtId="10" fontId="46" fillId="15" borderId="50" xfId="4" applyNumberFormat="1" applyFont="1" applyFill="1" applyBorder="1" applyAlignment="1">
      <alignment horizontal="left" wrapText="1" readingOrder="1"/>
    </xf>
    <xf numFmtId="10" fontId="46" fillId="15" borderId="50" xfId="4" applyNumberFormat="1" applyFont="1" applyFill="1" applyBorder="1" applyAlignment="1">
      <alignment horizontal="center" wrapText="1" readingOrder="1"/>
    </xf>
    <xf numFmtId="0" fontId="47" fillId="10" borderId="36" xfId="0" applyFont="1" applyFill="1" applyBorder="1" applyAlignment="1">
      <alignment horizontal="center" vertical="center"/>
    </xf>
    <xf numFmtId="0" fontId="48" fillId="11" borderId="37" xfId="0" applyFont="1" applyFill="1" applyBorder="1" applyAlignment="1">
      <alignment horizontal="center" vertical="center"/>
    </xf>
    <xf numFmtId="0" fontId="48" fillId="11" borderId="38" xfId="0" applyFont="1" applyFill="1" applyBorder="1" applyAlignment="1">
      <alignment vertical="center"/>
    </xf>
    <xf numFmtId="4" fontId="47" fillId="10" borderId="39" xfId="0" applyNumberFormat="1" applyFont="1" applyFill="1" applyBorder="1" applyAlignment="1">
      <alignment horizontal="center" vertical="center"/>
    </xf>
    <xf numFmtId="0" fontId="48" fillId="11" borderId="39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textRotation="90" wrapText="1"/>
    </xf>
    <xf numFmtId="0" fontId="33" fillId="5" borderId="8" xfId="0" applyFont="1" applyFill="1" applyBorder="1" applyAlignment="1">
      <alignment horizontal="center" vertical="center" textRotation="90" wrapText="1"/>
    </xf>
    <xf numFmtId="0" fontId="33" fillId="5" borderId="9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textRotation="90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 textRotation="90" wrapText="1"/>
    </xf>
    <xf numFmtId="0" fontId="29" fillId="4" borderId="4" xfId="0" applyFont="1" applyFill="1" applyBorder="1" applyAlignment="1">
      <alignment horizontal="center" wrapText="1"/>
    </xf>
    <xf numFmtId="0" fontId="29" fillId="4" borderId="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vertical="center" textRotation="90" wrapText="1"/>
    </xf>
    <xf numFmtId="0" fontId="25" fillId="15" borderId="43" xfId="0" applyFont="1" applyFill="1" applyBorder="1" applyAlignment="1">
      <alignment horizontal="center" wrapText="1" readingOrder="1"/>
    </xf>
    <xf numFmtId="0" fontId="13" fillId="0" borderId="26" xfId="0" applyFont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 vertical="center"/>
    </xf>
    <xf numFmtId="17" fontId="36" fillId="12" borderId="0" xfId="0" applyNumberFormat="1" applyFont="1" applyFill="1" applyAlignment="1">
      <alignment horizontal="center"/>
    </xf>
    <xf numFmtId="0" fontId="36" fillId="12" borderId="0" xfId="0" applyFont="1" applyFill="1" applyAlignment="1">
      <alignment horizontal="center"/>
    </xf>
    <xf numFmtId="0" fontId="19" fillId="9" borderId="31" xfId="0" applyFont="1" applyFill="1" applyBorder="1" applyAlignment="1">
      <alignment horizontal="center" vertical="center"/>
    </xf>
    <xf numFmtId="0" fontId="19" fillId="9" borderId="51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79900736"/>
        <c:axId val="-1786183392"/>
      </c:lineChart>
      <c:dateAx>
        <c:axId val="-1879900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86183392"/>
        <c:crosses val="autoZero"/>
        <c:auto val="1"/>
        <c:lblOffset val="100"/>
        <c:baseTimeUnit val="months"/>
      </c:dateAx>
      <c:valAx>
        <c:axId val="-1786183392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7990073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6179040"/>
        <c:axId val="-1786183936"/>
      </c:lineChart>
      <c:dateAx>
        <c:axId val="-1786179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86183936"/>
        <c:crosses val="autoZero"/>
        <c:auto val="1"/>
        <c:lblOffset val="100"/>
        <c:baseTimeUnit val="months"/>
      </c:dateAx>
      <c:valAx>
        <c:axId val="-178618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8617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261937</xdr:colOff>
      <xdr:row>6</xdr:row>
      <xdr:rowOff>90491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0" y="0"/>
          <a:ext cx="9120187" cy="1042991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t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</a:t>
          </a:r>
          <a:r>
            <a:rPr lang="es-DO" sz="2400" b="1" i="0" u="none" strike="noStrike" baseline="0">
              <a:solidFill>
                <a:srgbClr val="FFFFFF"/>
              </a:solidFill>
              <a:latin typeface="Trebuchet MS"/>
            </a:rPr>
            <a:t>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Febrero-2018]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33</xdr:row>
      <xdr:rowOff>333375</xdr:rowOff>
    </xdr:from>
    <xdr:to>
      <xdr:col>30</xdr:col>
      <xdr:colOff>261937</xdr:colOff>
      <xdr:row>40</xdr:row>
      <xdr:rowOff>9528</xdr:rowOff>
    </xdr:to>
    <xdr:sp macro="" textlink="">
      <xdr:nvSpPr>
        <xdr:cNvPr id="10" name="AutoShape 16"/>
        <xdr:cNvSpPr>
          <a:spLocks noChangeArrowheads="1"/>
        </xdr:cNvSpPr>
      </xdr:nvSpPr>
      <xdr:spPr bwMode="auto">
        <a:xfrm>
          <a:off x="0" y="19383375"/>
          <a:ext cx="9120187" cy="1033466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t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</a:t>
          </a:r>
          <a:r>
            <a:rPr lang="es-DO" sz="2400" b="1" i="0" u="none" strike="noStrike" baseline="0">
              <a:solidFill>
                <a:srgbClr val="FFFFFF"/>
              </a:solidFill>
              <a:latin typeface="Trebuchet MS"/>
            </a:rPr>
            <a:t>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Febrero-2018]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30</xdr:col>
      <xdr:colOff>261937</xdr:colOff>
      <xdr:row>72</xdr:row>
      <xdr:rowOff>271466</xdr:rowOff>
    </xdr:to>
    <xdr:sp macro="" textlink="">
      <xdr:nvSpPr>
        <xdr:cNvPr id="12" name="AutoShape 16"/>
        <xdr:cNvSpPr>
          <a:spLocks noChangeArrowheads="1"/>
        </xdr:cNvSpPr>
      </xdr:nvSpPr>
      <xdr:spPr bwMode="auto">
        <a:xfrm>
          <a:off x="0" y="38671500"/>
          <a:ext cx="9120187" cy="1033466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t" upright="1"/>
        <a:lstStyle/>
        <a:p>
          <a:pPr algn="l" rtl="0">
            <a:defRPr sz="1000"/>
          </a:pP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</a:t>
          </a:r>
          <a:r>
            <a:rPr lang="es-DO" sz="2400" b="1" i="0" u="none" strike="noStrike" baseline="0">
              <a:solidFill>
                <a:srgbClr val="FFFFFF"/>
              </a:solidFill>
              <a:latin typeface="Trebuchet MS"/>
            </a:rPr>
            <a:t>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Febrero-2018]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247651</xdr:colOff>
      <xdr:row>3</xdr:row>
      <xdr:rowOff>19050</xdr:rowOff>
    </xdr:from>
    <xdr:to>
      <xdr:col>3</xdr:col>
      <xdr:colOff>323851</xdr:colOff>
      <xdr:row>3</xdr:row>
      <xdr:rowOff>180975</xdr:rowOff>
    </xdr:to>
    <xdr:sp macro="" textlink="">
      <xdr:nvSpPr>
        <xdr:cNvPr id="3" name="Flecha abajo 2"/>
        <xdr:cNvSpPr/>
      </xdr:nvSpPr>
      <xdr:spPr>
        <a:xfrm>
          <a:off x="2676526" y="504825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257176</xdr:colOff>
      <xdr:row>6</xdr:row>
      <xdr:rowOff>28575</xdr:rowOff>
    </xdr:from>
    <xdr:to>
      <xdr:col>3</xdr:col>
      <xdr:colOff>333375</xdr:colOff>
      <xdr:row>6</xdr:row>
      <xdr:rowOff>180974</xdr:rowOff>
    </xdr:to>
    <xdr:sp macro="" textlink="">
      <xdr:nvSpPr>
        <xdr:cNvPr id="4" name="Flecha abajo 3"/>
        <xdr:cNvSpPr/>
      </xdr:nvSpPr>
      <xdr:spPr>
        <a:xfrm>
          <a:off x="2686051" y="111442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14</xdr:row>
      <xdr:rowOff>9525</xdr:rowOff>
    </xdr:from>
    <xdr:to>
      <xdr:col>3</xdr:col>
      <xdr:colOff>266700</xdr:colOff>
      <xdr:row>14</xdr:row>
      <xdr:rowOff>161925</xdr:rowOff>
    </xdr:to>
    <xdr:sp macro="" textlink="">
      <xdr:nvSpPr>
        <xdr:cNvPr id="10" name="Flecha abajo 9"/>
        <xdr:cNvSpPr/>
      </xdr:nvSpPr>
      <xdr:spPr>
        <a:xfrm flipV="1">
          <a:off x="2619375" y="25050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15</xdr:row>
      <xdr:rowOff>9525</xdr:rowOff>
    </xdr:from>
    <xdr:to>
      <xdr:col>3</xdr:col>
      <xdr:colOff>266700</xdr:colOff>
      <xdr:row>15</xdr:row>
      <xdr:rowOff>161925</xdr:rowOff>
    </xdr:to>
    <xdr:sp macro="" textlink="">
      <xdr:nvSpPr>
        <xdr:cNvPr id="11" name="Flecha abajo 10"/>
        <xdr:cNvSpPr/>
      </xdr:nvSpPr>
      <xdr:spPr>
        <a:xfrm flipV="1">
          <a:off x="2619375" y="26955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304801</xdr:colOff>
      <xdr:row>24</xdr:row>
      <xdr:rowOff>19050</xdr:rowOff>
    </xdr:from>
    <xdr:to>
      <xdr:col>3</xdr:col>
      <xdr:colOff>381001</xdr:colOff>
      <xdr:row>24</xdr:row>
      <xdr:rowOff>180975</xdr:rowOff>
    </xdr:to>
    <xdr:sp macro="" textlink="">
      <xdr:nvSpPr>
        <xdr:cNvPr id="23" name="Flecha abajo 22"/>
        <xdr:cNvSpPr/>
      </xdr:nvSpPr>
      <xdr:spPr>
        <a:xfrm>
          <a:off x="2733676" y="43815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26</xdr:row>
      <xdr:rowOff>28575</xdr:rowOff>
    </xdr:from>
    <xdr:to>
      <xdr:col>3</xdr:col>
      <xdr:colOff>371474</xdr:colOff>
      <xdr:row>26</xdr:row>
      <xdr:rowOff>180974</xdr:rowOff>
    </xdr:to>
    <xdr:sp macro="" textlink="">
      <xdr:nvSpPr>
        <xdr:cNvPr id="25" name="Flecha abajo 24"/>
        <xdr:cNvSpPr/>
      </xdr:nvSpPr>
      <xdr:spPr>
        <a:xfrm>
          <a:off x="2724150" y="479107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295276</xdr:colOff>
      <xdr:row>25</xdr:row>
      <xdr:rowOff>9525</xdr:rowOff>
    </xdr:from>
    <xdr:to>
      <xdr:col>3</xdr:col>
      <xdr:colOff>371476</xdr:colOff>
      <xdr:row>25</xdr:row>
      <xdr:rowOff>171450</xdr:rowOff>
    </xdr:to>
    <xdr:sp macro="" textlink="">
      <xdr:nvSpPr>
        <xdr:cNvPr id="33" name="Flecha abajo 32"/>
        <xdr:cNvSpPr/>
      </xdr:nvSpPr>
      <xdr:spPr>
        <a:xfrm>
          <a:off x="2724151" y="45720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304800</xdr:colOff>
      <xdr:row>27</xdr:row>
      <xdr:rowOff>28575</xdr:rowOff>
    </xdr:from>
    <xdr:to>
      <xdr:col>3</xdr:col>
      <xdr:colOff>381000</xdr:colOff>
      <xdr:row>27</xdr:row>
      <xdr:rowOff>190500</xdr:rowOff>
    </xdr:to>
    <xdr:sp macro="" textlink="">
      <xdr:nvSpPr>
        <xdr:cNvPr id="34" name="Flecha abajo 33"/>
        <xdr:cNvSpPr/>
      </xdr:nvSpPr>
      <xdr:spPr>
        <a:xfrm>
          <a:off x="2733675" y="49911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18</xdr:row>
      <xdr:rowOff>28575</xdr:rowOff>
    </xdr:from>
    <xdr:to>
      <xdr:col>3</xdr:col>
      <xdr:colOff>266700</xdr:colOff>
      <xdr:row>18</xdr:row>
      <xdr:rowOff>180975</xdr:rowOff>
    </xdr:to>
    <xdr:sp macro="" textlink="">
      <xdr:nvSpPr>
        <xdr:cNvPr id="24" name="Flecha abajo 23"/>
        <xdr:cNvSpPr/>
      </xdr:nvSpPr>
      <xdr:spPr>
        <a:xfrm flipV="1">
          <a:off x="2619375" y="3286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16</xdr:row>
      <xdr:rowOff>28575</xdr:rowOff>
    </xdr:from>
    <xdr:to>
      <xdr:col>3</xdr:col>
      <xdr:colOff>266700</xdr:colOff>
      <xdr:row>16</xdr:row>
      <xdr:rowOff>180975</xdr:rowOff>
    </xdr:to>
    <xdr:sp macro="" textlink="">
      <xdr:nvSpPr>
        <xdr:cNvPr id="27" name="Flecha abajo 26"/>
        <xdr:cNvSpPr/>
      </xdr:nvSpPr>
      <xdr:spPr>
        <a:xfrm flipV="1">
          <a:off x="2619375" y="2905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200025</xdr:colOff>
      <xdr:row>17</xdr:row>
      <xdr:rowOff>28575</xdr:rowOff>
    </xdr:from>
    <xdr:to>
      <xdr:col>3</xdr:col>
      <xdr:colOff>276225</xdr:colOff>
      <xdr:row>17</xdr:row>
      <xdr:rowOff>180975</xdr:rowOff>
    </xdr:to>
    <xdr:sp macro="" textlink="">
      <xdr:nvSpPr>
        <xdr:cNvPr id="28" name="Flecha abajo 27"/>
        <xdr:cNvSpPr/>
      </xdr:nvSpPr>
      <xdr:spPr>
        <a:xfrm flipV="1">
          <a:off x="2628900" y="30956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28</xdr:row>
      <xdr:rowOff>0</xdr:rowOff>
    </xdr:from>
    <xdr:to>
      <xdr:col>3</xdr:col>
      <xdr:colOff>371475</xdr:colOff>
      <xdr:row>28</xdr:row>
      <xdr:rowOff>161925</xdr:rowOff>
    </xdr:to>
    <xdr:sp macro="" textlink="">
      <xdr:nvSpPr>
        <xdr:cNvPr id="38" name="Flecha abajo 37"/>
        <xdr:cNvSpPr/>
      </xdr:nvSpPr>
      <xdr:spPr>
        <a:xfrm>
          <a:off x="2724150" y="516255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22</xdr:col>
      <xdr:colOff>89646</xdr:colOff>
      <xdr:row>5</xdr:row>
      <xdr:rowOff>145677</xdr:rowOff>
    </xdr:from>
    <xdr:to>
      <xdr:col>23</xdr:col>
      <xdr:colOff>750793</xdr:colOff>
      <xdr:row>11</xdr:row>
      <xdr:rowOff>190500</xdr:rowOff>
    </xdr:to>
    <xdr:grpSp>
      <xdr:nvGrpSpPr>
        <xdr:cNvPr id="51" name="Grupo 50"/>
        <xdr:cNvGrpSpPr/>
      </xdr:nvGrpSpPr>
      <xdr:grpSpPr>
        <a:xfrm>
          <a:off x="13581528" y="1434353"/>
          <a:ext cx="1423147" cy="1165412"/>
          <a:chOff x="14304821" y="5177118"/>
          <a:chExt cx="1456261" cy="1299827"/>
        </a:xfrm>
      </xdr:grpSpPr>
      <xdr:grpSp>
        <xdr:nvGrpSpPr>
          <xdr:cNvPr id="52" name="Grupo 51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54" name="Grupo 53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59" name="CuadroTexto 58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0" name="CuadroTexto 59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1" name="CuadroTexto 60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5" name="Grupo 54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56" name="CuadroTexto 55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≤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57" name="CuadroTexto 56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2.6%-2.9%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58" name="CuadroTexto 57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3.5%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53" name="CuadroTexto 52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  <xdr:twoCellAnchor>
    <xdr:from>
      <xdr:col>19</xdr:col>
      <xdr:colOff>38100</xdr:colOff>
      <xdr:row>13</xdr:row>
      <xdr:rowOff>57150</xdr:rowOff>
    </xdr:from>
    <xdr:to>
      <xdr:col>21</xdr:col>
      <xdr:colOff>113635</xdr:colOff>
      <xdr:row>19</xdr:row>
      <xdr:rowOff>88672</xdr:rowOff>
    </xdr:to>
    <xdr:grpSp>
      <xdr:nvGrpSpPr>
        <xdr:cNvPr id="76" name="Grupo 75"/>
        <xdr:cNvGrpSpPr/>
      </xdr:nvGrpSpPr>
      <xdr:grpSpPr>
        <a:xfrm>
          <a:off x="11243982" y="2858621"/>
          <a:ext cx="1599535" cy="1185727"/>
          <a:chOff x="14304821" y="5177118"/>
          <a:chExt cx="1456261" cy="1299827"/>
        </a:xfrm>
      </xdr:grpSpPr>
      <xdr:grpSp>
        <xdr:nvGrpSpPr>
          <xdr:cNvPr id="77" name="Grupo 76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79" name="Grupo 78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84" name="CuadroTexto 83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5" name="CuadroTexto 84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6" name="CuadroTexto 85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80" name="Grupo 79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81" name="CuadroTexto 80"/>
              <xdr:cNvSpPr txBox="1"/>
            </xdr:nvSpPr>
            <xdr:spPr>
              <a:xfrm>
                <a:off x="23723356" y="2947720"/>
                <a:ext cx="1255838" cy="43488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82" name="CuadroTexto 81"/>
              <xdr:cNvSpPr txBox="1"/>
            </xdr:nvSpPr>
            <xdr:spPr>
              <a:xfrm>
                <a:off x="23704169" y="3313112"/>
                <a:ext cx="1178278" cy="2924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95%-99.9%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83" name="CuadroTexto 82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100%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78" name="CuadroTexto 77"/>
          <xdr:cNvSpPr txBox="1"/>
        </xdr:nvSpPr>
        <xdr:spPr>
          <a:xfrm>
            <a:off x="14433176" y="5177118"/>
            <a:ext cx="85728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Leyenda:</a:t>
            </a:r>
          </a:p>
        </xdr:txBody>
      </xdr:sp>
    </xdr:grpSp>
    <xdr:clientData/>
  </xdr:twoCellAnchor>
  <xdr:twoCellAnchor>
    <xdr:from>
      <xdr:col>19</xdr:col>
      <xdr:colOff>66675</xdr:colOff>
      <xdr:row>23</xdr:row>
      <xdr:rowOff>85725</xdr:rowOff>
    </xdr:from>
    <xdr:to>
      <xdr:col>20</xdr:col>
      <xdr:colOff>754532</xdr:colOff>
      <xdr:row>30</xdr:row>
      <xdr:rowOff>38385</xdr:rowOff>
    </xdr:to>
    <xdr:grpSp>
      <xdr:nvGrpSpPr>
        <xdr:cNvPr id="87" name="Grupo 86"/>
        <xdr:cNvGrpSpPr/>
      </xdr:nvGrpSpPr>
      <xdr:grpSpPr>
        <a:xfrm>
          <a:off x="11272557" y="4825813"/>
          <a:ext cx="1449857" cy="1364601"/>
          <a:chOff x="14304821" y="5177118"/>
          <a:chExt cx="1456261" cy="1299827"/>
        </a:xfrm>
      </xdr:grpSpPr>
      <xdr:grpSp>
        <xdr:nvGrpSpPr>
          <xdr:cNvPr id="88" name="Grupo 87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90" name="Grupo 89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95" name="CuadroTexto 94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6" name="CuadroTexto 95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7" name="CuadroTexto 96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91" name="Grupo 90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92" name="CuadroTexto 91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93" name="CuadroTexto 92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r>
                  <a:rPr lang="es-DO" sz="1600" b="1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1.99%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94" name="CuadroTexto 93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89" name="CuadroTexto 88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A2:AD9" totalsRowShown="0" headerRowDxfId="9" headerRowBorderDxfId="8" tableBorderDxfId="7" totalsRowBorderDxfId="6">
  <autoFilter ref="AA2:AD9"/>
  <tableColumns count="4">
    <tableColumn id="1" name="% Pérdidas Defasada" dataDxfId="5"/>
    <tableColumn id="2" name="Columna1" dataDxfId="4" dataCellStyle="Porcentaje"/>
    <tableColumn id="3" name="Columna2" dataDxfId="3" dataCellStyle="Porcentaje"/>
    <tableColumn id="4" name="Columna3" dataDxfId="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B175"/>
  <sheetViews>
    <sheetView showGridLines="0" tabSelected="1" view="pageBreakPreview" topLeftCell="A7" zoomScale="40" zoomScaleNormal="40" zoomScaleSheetLayoutView="40" workbookViewId="0">
      <selection activeCell="C70" sqref="C70"/>
    </sheetView>
  </sheetViews>
  <sheetFormatPr baseColWidth="10" defaultRowHeight="12" x14ac:dyDescent="0.2"/>
  <cols>
    <col min="1" max="1" width="5.85546875" style="6" customWidth="1"/>
    <col min="2" max="2" width="43.7109375" style="24" customWidth="1"/>
    <col min="3" max="4" width="29.85546875" style="7" customWidth="1"/>
    <col min="5" max="5" width="11.42578125" style="9" customWidth="1"/>
    <col min="6" max="6" width="12.140625" style="9" customWidth="1"/>
    <col min="7" max="7" width="30.5703125" style="9" hidden="1" customWidth="1"/>
    <col min="8" max="8" width="43.85546875" style="9" hidden="1" customWidth="1"/>
    <col min="9" max="9" width="20" style="9" hidden="1" customWidth="1"/>
    <col min="10" max="10" width="18" style="9" hidden="1" customWidth="1"/>
    <col min="11" max="11" width="20.28515625" style="9" hidden="1" customWidth="1"/>
    <col min="12" max="12" width="14.7109375" style="9" hidden="1" customWidth="1"/>
    <col min="13" max="13" width="56.5703125" style="9" hidden="1" customWidth="1"/>
    <col min="14" max="14" width="17.28515625" style="9" hidden="1" customWidth="1"/>
    <col min="15" max="15" width="22.42578125" style="9" hidden="1" customWidth="1"/>
    <col min="16" max="16" width="9.85546875" style="9" hidden="1" customWidth="1"/>
    <col min="17" max="17" width="21.85546875" style="9" hidden="1" customWidth="1"/>
    <col min="18" max="18" width="28.7109375" style="9" hidden="1" customWidth="1"/>
    <col min="19" max="19" width="29.140625" style="9" hidden="1" customWidth="1"/>
    <col min="20" max="20" width="15.85546875" style="9" hidden="1" customWidth="1"/>
    <col min="21" max="21" width="18" style="9" hidden="1" customWidth="1"/>
    <col min="22" max="22" width="14.85546875" style="9" hidden="1" customWidth="1"/>
    <col min="23" max="23" width="17" style="9" hidden="1" customWidth="1"/>
    <col min="24" max="25" width="11.42578125" style="9" hidden="1" customWidth="1"/>
    <col min="26" max="26" width="19.140625" style="9" hidden="1" customWidth="1"/>
    <col min="27" max="28" width="11.42578125" style="9" hidden="1" customWidth="1"/>
    <col min="29" max="29" width="23.42578125" style="9" hidden="1" customWidth="1"/>
    <col min="30" max="30" width="28.7109375" style="9" hidden="1" customWidth="1"/>
    <col min="31" max="16384" width="11.42578125" style="9"/>
  </cols>
  <sheetData>
    <row r="1" spans="1:30" ht="12.75" customHeight="1" x14ac:dyDescent="0.2">
      <c r="A1" s="1"/>
      <c r="B1" s="14"/>
      <c r="C1" s="2"/>
      <c r="D1" s="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0" ht="12.75" customHeight="1" x14ac:dyDescent="0.2">
      <c r="A2" s="1"/>
      <c r="B2" s="14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0" ht="12.75" customHeight="1" x14ac:dyDescent="0.2">
      <c r="A3" s="3"/>
      <c r="B3" s="15"/>
      <c r="C3" s="2"/>
      <c r="D3" s="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0" ht="11.25" customHeight="1" x14ac:dyDescent="0.2">
      <c r="A4" s="3"/>
      <c r="B4" s="15"/>
      <c r="C4" s="2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0" ht="12" customHeight="1" x14ac:dyDescent="0.2">
      <c r="A5" s="3"/>
      <c r="B5" s="15"/>
      <c r="C5" s="2"/>
      <c r="D5" s="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30" ht="12.75" customHeight="1" x14ac:dyDescent="0.2">
      <c r="A6" s="3"/>
      <c r="B6" s="15"/>
      <c r="C6" s="2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30" ht="6.75" customHeight="1" thickBot="1" x14ac:dyDescent="0.4">
      <c r="A7" s="3"/>
      <c r="B7" s="15"/>
      <c r="C7" s="2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30" s="11" customFormat="1" ht="21.75" customHeight="1" thickBot="1" x14ac:dyDescent="0.4">
      <c r="A8" s="4"/>
      <c r="B8" s="16"/>
      <c r="C8" s="12">
        <v>2018</v>
      </c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Z8" s="11">
        <v>1000000</v>
      </c>
    </row>
    <row r="9" spans="1:30" s="106" customFormat="1" ht="36" customHeight="1" thickBot="1" x14ac:dyDescent="0.5">
      <c r="A9" s="223" t="s">
        <v>1</v>
      </c>
      <c r="B9" s="224"/>
      <c r="C9" s="112" t="s">
        <v>90</v>
      </c>
      <c r="D9" s="113" t="s">
        <v>96</v>
      </c>
      <c r="E9" s="105"/>
      <c r="F9" s="105"/>
      <c r="G9" s="105"/>
      <c r="H9" s="105"/>
      <c r="I9" s="105"/>
      <c r="J9" s="105"/>
      <c r="K9" s="105"/>
      <c r="L9" s="105"/>
      <c r="M9" s="105"/>
      <c r="N9" s="106">
        <v>1000000</v>
      </c>
    </row>
    <row r="10" spans="1:30" s="106" customFormat="1" ht="60" customHeight="1" x14ac:dyDescent="0.45">
      <c r="A10" s="219" t="s">
        <v>3</v>
      </c>
      <c r="B10" s="17" t="s">
        <v>9</v>
      </c>
      <c r="C10" s="126">
        <v>118.42081959000001</v>
      </c>
      <c r="D10" s="127">
        <v>103.38449052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R10" s="165" t="s">
        <v>54</v>
      </c>
      <c r="S10" s="165" t="s">
        <v>83</v>
      </c>
      <c r="T10" s="165" t="s">
        <v>74</v>
      </c>
      <c r="U10" s="165" t="s">
        <v>75</v>
      </c>
      <c r="Y10" s="165" t="s">
        <v>54</v>
      </c>
      <c r="Z10" s="165" t="s">
        <v>77</v>
      </c>
    </row>
    <row r="11" spans="1:30" s="106" customFormat="1" ht="60" customHeight="1" x14ac:dyDescent="0.45">
      <c r="A11" s="220"/>
      <c r="B11" s="18" t="s">
        <v>11</v>
      </c>
      <c r="C11" s="128">
        <v>96.029256000000004</v>
      </c>
      <c r="D11" s="130">
        <v>93.222476999999998</v>
      </c>
      <c r="E11" s="105"/>
      <c r="F11" s="105"/>
      <c r="G11" s="175" t="s">
        <v>54</v>
      </c>
      <c r="H11" s="175" t="s">
        <v>74</v>
      </c>
      <c r="I11" s="175" t="s">
        <v>75</v>
      </c>
      <c r="J11" s="170" t="s">
        <v>75</v>
      </c>
      <c r="K11" s="105"/>
      <c r="L11" s="105"/>
      <c r="M11" s="170" t="s">
        <v>77</v>
      </c>
      <c r="N11" s="105"/>
      <c r="O11" s="105"/>
      <c r="R11" s="166" t="s">
        <v>23</v>
      </c>
      <c r="S11" s="181">
        <v>202019</v>
      </c>
      <c r="T11" s="167">
        <v>47.22419</v>
      </c>
      <c r="U11" s="167">
        <v>357.70070921998399</v>
      </c>
      <c r="V11" s="187">
        <f t="shared" ref="V11:V16" si="0">+S19</f>
        <v>6.4086103799999803</v>
      </c>
      <c r="W11" s="189">
        <f>+U11-V11</f>
        <v>351.29209883998402</v>
      </c>
      <c r="Y11" s="166" t="s">
        <v>23</v>
      </c>
      <c r="Z11" s="167">
        <v>394.70183116998925</v>
      </c>
      <c r="AA11" s="106">
        <f>+Z20</f>
        <v>5.6390704100000439</v>
      </c>
      <c r="AC11" s="187">
        <f>+Z11-AA11</f>
        <v>389.0627607599892</v>
      </c>
      <c r="AD11" s="190">
        <f>+AC11/W11</f>
        <v>1.1075192469307713</v>
      </c>
    </row>
    <row r="12" spans="1:30" s="106" customFormat="1" ht="60" customHeight="1" x14ac:dyDescent="0.45">
      <c r="A12" s="220"/>
      <c r="B12" s="18" t="s">
        <v>14</v>
      </c>
      <c r="C12" s="128">
        <v>768.34288887985576</v>
      </c>
      <c r="D12" s="129">
        <v>93.222476999999998</v>
      </c>
      <c r="E12" s="105"/>
      <c r="F12" s="105"/>
      <c r="G12" s="176" t="s">
        <v>23</v>
      </c>
      <c r="H12" s="177">
        <v>47.766108000000003</v>
      </c>
      <c r="I12" s="177">
        <v>370.71234792006555</v>
      </c>
      <c r="J12" s="172">
        <v>6.4808346799999867</v>
      </c>
      <c r="K12" s="180">
        <f>+I12-J12</f>
        <v>364.23151324006557</v>
      </c>
      <c r="L12" s="180">
        <f>+K12/H12</f>
        <v>7.6253127686280315</v>
      </c>
      <c r="M12" s="172">
        <v>355.78525115004766</v>
      </c>
      <c r="N12" s="183">
        <v>6.6357622200000534</v>
      </c>
      <c r="O12" s="185">
        <f>+M12-N12</f>
        <v>349.1494889300476</v>
      </c>
      <c r="P12" s="186">
        <f>+O12/K12</f>
        <v>0.95859220368975218</v>
      </c>
      <c r="Q12" s="170"/>
      <c r="R12" s="166" t="s">
        <v>76</v>
      </c>
      <c r="S12" s="181">
        <v>118430</v>
      </c>
      <c r="T12" s="167">
        <v>25.929271</v>
      </c>
      <c r="U12" s="167">
        <v>189.69266107993141</v>
      </c>
      <c r="V12" s="187">
        <f t="shared" si="0"/>
        <v>3.6346622599999985</v>
      </c>
      <c r="W12" s="189">
        <f t="shared" ref="W12:W16" si="1">+U12-V12</f>
        <v>186.05799881993141</v>
      </c>
      <c r="Y12" s="166" t="s">
        <v>76</v>
      </c>
      <c r="Z12" s="167">
        <v>205.5733188100032</v>
      </c>
      <c r="AA12" s="106">
        <f>+Z23</f>
        <v>3.2199370799999834</v>
      </c>
      <c r="AC12" s="187">
        <f t="shared" ref="AC12:AC16" si="2">+Z12-AA12</f>
        <v>202.35338173000321</v>
      </c>
      <c r="AD12" s="190">
        <f t="shared" ref="AD12:AD16" si="3">+AC12/W12</f>
        <v>1.0875822754916471</v>
      </c>
    </row>
    <row r="13" spans="1:30" s="106" customFormat="1" ht="60" customHeight="1" x14ac:dyDescent="0.45">
      <c r="A13" s="220"/>
      <c r="B13" s="18" t="s">
        <v>16</v>
      </c>
      <c r="C13" s="131">
        <v>7.833369809507384</v>
      </c>
      <c r="D13" s="132">
        <v>7.800625978539383</v>
      </c>
      <c r="E13" s="105"/>
      <c r="F13" s="105"/>
      <c r="G13" s="176" t="s">
        <v>76</v>
      </c>
      <c r="H13" s="177">
        <v>25.819445000000002</v>
      </c>
      <c r="I13" s="177">
        <v>188.80095783000209</v>
      </c>
      <c r="J13" s="172">
        <v>2.7587531499999995</v>
      </c>
      <c r="K13" s="180">
        <f t="shared" ref="K13:K17" si="4">+I13-J13</f>
        <v>186.0422046800021</v>
      </c>
      <c r="L13" s="180">
        <f t="shared" ref="L13:L17" si="5">+K13/H13</f>
        <v>7.2055075033565625</v>
      </c>
      <c r="M13" s="172">
        <v>183.38903372999613</v>
      </c>
      <c r="N13" s="183">
        <v>3.1813134499999891</v>
      </c>
      <c r="O13" s="185">
        <f t="shared" ref="O13:O17" si="6">+M13-N13</f>
        <v>180.20772027999615</v>
      </c>
      <c r="P13" s="186">
        <f t="shared" ref="P13:P17" si="7">+O13/K13</f>
        <v>0.96863892034583532</v>
      </c>
      <c r="Q13" s="171"/>
      <c r="R13" s="166" t="s">
        <v>24</v>
      </c>
      <c r="S13" s="181">
        <v>117544</v>
      </c>
      <c r="T13" s="167">
        <v>36.20946</v>
      </c>
      <c r="U13" s="167">
        <v>281.07428108990439</v>
      </c>
      <c r="V13" s="187">
        <f t="shared" si="0"/>
        <v>5.5831268900000017</v>
      </c>
      <c r="W13" s="189">
        <f t="shared" si="1"/>
        <v>275.49115419990437</v>
      </c>
      <c r="Y13" s="166" t="s">
        <v>24</v>
      </c>
      <c r="Z13" s="167">
        <v>296.8485520899975</v>
      </c>
      <c r="AA13" s="106">
        <f>+Z21</f>
        <v>3.7750575500000023</v>
      </c>
      <c r="AC13" s="187">
        <f t="shared" si="2"/>
        <v>293.07349453999751</v>
      </c>
      <c r="AD13" s="190">
        <f t="shared" si="3"/>
        <v>1.063821796351889</v>
      </c>
    </row>
    <row r="14" spans="1:30" s="106" customFormat="1" ht="60" customHeight="1" x14ac:dyDescent="0.45">
      <c r="A14" s="220"/>
      <c r="B14" s="18" t="s">
        <v>15</v>
      </c>
      <c r="C14" s="128">
        <v>760.18842631992163</v>
      </c>
      <c r="D14" s="129">
        <v>652.40363068001022</v>
      </c>
      <c r="E14" s="105"/>
      <c r="F14" s="105"/>
      <c r="G14" s="176" t="s">
        <v>24</v>
      </c>
      <c r="H14" s="177">
        <v>36.16836</v>
      </c>
      <c r="I14" s="177">
        <v>281.26206988999684</v>
      </c>
      <c r="J14" s="172">
        <v>3.7380579399999978</v>
      </c>
      <c r="K14" s="180">
        <f t="shared" si="4"/>
        <v>277.52401194999686</v>
      </c>
      <c r="L14" s="180">
        <f t="shared" si="5"/>
        <v>7.6731157273925845</v>
      </c>
      <c r="M14" s="172">
        <v>278.52133543000724</v>
      </c>
      <c r="N14" s="183">
        <v>5.1865098299999914</v>
      </c>
      <c r="O14" s="185">
        <f t="shared" si="6"/>
        <v>273.33482560000726</v>
      </c>
      <c r="P14" s="186">
        <f t="shared" si="7"/>
        <v>0.98490513912452238</v>
      </c>
      <c r="Q14" s="171"/>
      <c r="R14" s="166" t="s">
        <v>55</v>
      </c>
      <c r="S14" s="181">
        <v>183817</v>
      </c>
      <c r="T14" s="167">
        <v>43.108601</v>
      </c>
      <c r="U14" s="167">
        <v>332.58321820995224</v>
      </c>
      <c r="V14" s="187">
        <f t="shared" si="0"/>
        <v>7.5035086200000212</v>
      </c>
      <c r="W14" s="189">
        <f t="shared" si="1"/>
        <v>325.07970958995219</v>
      </c>
      <c r="Y14" s="166" t="s">
        <v>55</v>
      </c>
      <c r="Z14" s="167">
        <v>341.92886268999814</v>
      </c>
      <c r="AA14" s="106">
        <f>+Z22</f>
        <v>6.0622303400000508</v>
      </c>
      <c r="AC14" s="187">
        <f t="shared" si="2"/>
        <v>335.8666323499981</v>
      </c>
      <c r="AD14" s="190">
        <f t="shared" si="3"/>
        <v>1.0331823932464204</v>
      </c>
    </row>
    <row r="15" spans="1:30" s="106" customFormat="1" ht="60" customHeight="1" x14ac:dyDescent="0.45">
      <c r="A15" s="220"/>
      <c r="B15" s="18" t="s">
        <v>12</v>
      </c>
      <c r="C15" s="133">
        <v>0.18908468686101587</v>
      </c>
      <c r="D15" s="134">
        <v>9.8293404251328528E-2</v>
      </c>
      <c r="E15" s="105"/>
      <c r="F15" s="105"/>
      <c r="G15" s="176" t="s">
        <v>55</v>
      </c>
      <c r="H15" s="177">
        <v>43.516571999999996</v>
      </c>
      <c r="I15" s="177">
        <v>335.05867332996479</v>
      </c>
      <c r="J15" s="172">
        <v>6.2806685599999996</v>
      </c>
      <c r="K15" s="180">
        <f t="shared" si="4"/>
        <v>328.77800476996481</v>
      </c>
      <c r="L15" s="180">
        <f t="shared" si="5"/>
        <v>7.5552367675000882</v>
      </c>
      <c r="M15" s="172">
        <v>317.39536615997525</v>
      </c>
      <c r="N15" s="183">
        <v>6.1571248400000487</v>
      </c>
      <c r="O15" s="185">
        <f t="shared" si="6"/>
        <v>311.2382413199752</v>
      </c>
      <c r="P15" s="186">
        <f t="shared" si="7"/>
        <v>0.94665165188814382</v>
      </c>
      <c r="Q15" s="171"/>
      <c r="R15" s="166" t="s">
        <v>22</v>
      </c>
      <c r="S15" s="181">
        <v>316608</v>
      </c>
      <c r="T15" s="167">
        <v>98.519927999999993</v>
      </c>
      <c r="U15" s="167">
        <v>781.86115030069038</v>
      </c>
      <c r="V15" s="187">
        <f t="shared" si="0"/>
        <v>12.783612970000004</v>
      </c>
      <c r="W15" s="189">
        <f t="shared" si="1"/>
        <v>769.07753733069035</v>
      </c>
      <c r="Y15" s="166" t="s">
        <v>22</v>
      </c>
      <c r="Z15" s="167">
        <v>844.90002661983794</v>
      </c>
      <c r="AA15" s="106">
        <f>+Z19</f>
        <v>11.758316539999992</v>
      </c>
      <c r="AC15" s="187">
        <f t="shared" si="2"/>
        <v>833.14171007983794</v>
      </c>
      <c r="AD15" s="190">
        <f t="shared" si="3"/>
        <v>1.083300018059949</v>
      </c>
    </row>
    <row r="16" spans="1:30" s="106" customFormat="1" ht="60" customHeight="1" x14ac:dyDescent="0.45">
      <c r="A16" s="220"/>
      <c r="B16" s="18" t="s">
        <v>13</v>
      </c>
      <c r="C16" s="133">
        <v>0.23034651301512299</v>
      </c>
      <c r="D16" s="134">
        <v>0.21278642283715349</v>
      </c>
      <c r="E16" s="105"/>
      <c r="F16" s="105"/>
      <c r="G16" s="176" t="s">
        <v>22</v>
      </c>
      <c r="H16" s="177">
        <v>96.029256000000004</v>
      </c>
      <c r="I16" s="177">
        <v>768.34288887985576</v>
      </c>
      <c r="J16" s="172">
        <v>16.110214099999933</v>
      </c>
      <c r="K16" s="180">
        <f t="shared" si="4"/>
        <v>752.23267477985587</v>
      </c>
      <c r="L16" s="180">
        <f t="shared" si="5"/>
        <v>7.833369809507384</v>
      </c>
      <c r="M16" s="172">
        <v>760.18842631992163</v>
      </c>
      <c r="N16" s="183">
        <v>14.163772570000004</v>
      </c>
      <c r="O16" s="185">
        <f t="shared" si="6"/>
        <v>746.02465374992164</v>
      </c>
      <c r="P16" s="186">
        <f t="shared" si="7"/>
        <v>0.99174720636570191</v>
      </c>
      <c r="Q16" s="171"/>
      <c r="R16" s="168" t="s">
        <v>57</v>
      </c>
      <c r="S16" s="182">
        <v>938418</v>
      </c>
      <c r="T16" s="169">
        <v>250.99144999999999</v>
      </c>
      <c r="U16" s="169">
        <v>1942.9120199010767</v>
      </c>
      <c r="V16" s="187">
        <f t="shared" si="0"/>
        <v>35.913521120000006</v>
      </c>
      <c r="W16" s="189">
        <f t="shared" si="1"/>
        <v>1906.9984987810767</v>
      </c>
      <c r="Y16" s="168" t="s">
        <v>57</v>
      </c>
      <c r="Z16" s="169">
        <v>2083.9525913798261</v>
      </c>
      <c r="AA16" s="106">
        <f>+Z24</f>
        <v>30.454611920000072</v>
      </c>
      <c r="AC16" s="187">
        <f t="shared" si="2"/>
        <v>2053.4979794598262</v>
      </c>
      <c r="AD16" s="190">
        <f t="shared" si="3"/>
        <v>1.0768220220269653</v>
      </c>
    </row>
    <row r="17" spans="1:26" s="106" customFormat="1" ht="60" customHeight="1" x14ac:dyDescent="0.45">
      <c r="A17" s="220"/>
      <c r="B17" s="18" t="s">
        <v>2</v>
      </c>
      <c r="C17" s="133">
        <v>0.99174720636570191</v>
      </c>
      <c r="D17" s="134">
        <v>0.88432370817947137</v>
      </c>
      <c r="E17" s="105"/>
      <c r="F17" s="105"/>
      <c r="G17" s="178" t="s">
        <v>57</v>
      </c>
      <c r="H17" s="179">
        <v>249.29974100000001</v>
      </c>
      <c r="I17" s="179">
        <v>1944.1769378513675</v>
      </c>
      <c r="J17" s="174">
        <v>35.36852842999992</v>
      </c>
      <c r="K17" s="180">
        <f t="shared" si="4"/>
        <v>1908.8084094213675</v>
      </c>
      <c r="L17" s="180">
        <f t="shared" si="5"/>
        <v>7.6566802747756064</v>
      </c>
      <c r="M17" s="174">
        <v>1895.2794127899481</v>
      </c>
      <c r="N17" s="184">
        <v>35.324482910000086</v>
      </c>
      <c r="O17" s="185">
        <f t="shared" si="6"/>
        <v>1859.9549298799479</v>
      </c>
      <c r="P17" s="186">
        <f t="shared" si="7"/>
        <v>0.97440629489041863</v>
      </c>
      <c r="Q17" s="171"/>
    </row>
    <row r="18" spans="1:26" s="106" customFormat="1" ht="60" customHeight="1" thickBot="1" x14ac:dyDescent="0.5">
      <c r="A18" s="220"/>
      <c r="B18" s="18" t="s">
        <v>47</v>
      </c>
      <c r="C18" s="133">
        <v>0.97228059742777373</v>
      </c>
      <c r="D18" s="134">
        <v>0.84910479438565512</v>
      </c>
      <c r="E18" s="105"/>
      <c r="F18" s="105"/>
      <c r="G18" s="105"/>
      <c r="H18" s="105"/>
      <c r="I18" s="105"/>
      <c r="K18" s="105"/>
      <c r="L18" s="105"/>
      <c r="N18" s="105"/>
      <c r="O18" s="105"/>
      <c r="Q18" s="173"/>
      <c r="R18" s="170" t="s">
        <v>54</v>
      </c>
      <c r="S18" s="170" t="s">
        <v>75</v>
      </c>
      <c r="Y18" s="170" t="s">
        <v>54</v>
      </c>
      <c r="Z18" s="170" t="s">
        <v>75</v>
      </c>
    </row>
    <row r="19" spans="1:26" s="106" customFormat="1" ht="60" customHeight="1" thickTop="1" thickBot="1" x14ac:dyDescent="0.5">
      <c r="A19" s="220"/>
      <c r="B19" s="18" t="s">
        <v>8</v>
      </c>
      <c r="C19" s="133">
        <v>0.80422299640475592</v>
      </c>
      <c r="D19" s="134">
        <v>0.79740052044235277</v>
      </c>
      <c r="E19" s="105"/>
      <c r="F19" s="105"/>
      <c r="G19" s="209" t="s">
        <v>43</v>
      </c>
      <c r="H19" s="210" t="s">
        <v>51</v>
      </c>
      <c r="I19" s="105"/>
      <c r="J19" s="105"/>
      <c r="K19" s="105"/>
      <c r="L19" s="105"/>
      <c r="M19" s="105"/>
      <c r="N19" s="105"/>
      <c r="O19" s="105"/>
      <c r="R19" s="171" t="s">
        <v>23</v>
      </c>
      <c r="S19" s="172">
        <v>6.4086103799999803</v>
      </c>
      <c r="Y19" s="171" t="s">
        <v>78</v>
      </c>
      <c r="Z19" s="183">
        <v>11.758316539999992</v>
      </c>
    </row>
    <row r="20" spans="1:26" s="106" customFormat="1" ht="60" customHeight="1" thickTop="1" thickBot="1" x14ac:dyDescent="0.5">
      <c r="A20" s="225"/>
      <c r="B20" s="19" t="s">
        <v>10</v>
      </c>
      <c r="C20" s="133">
        <v>0.74831915213802547</v>
      </c>
      <c r="D20" s="136">
        <v>0.66842682257445485</v>
      </c>
      <c r="E20" s="105"/>
      <c r="F20" s="105"/>
      <c r="G20" s="211" t="s">
        <v>85</v>
      </c>
      <c r="H20" s="212">
        <v>103384490.52</v>
      </c>
      <c r="I20" s="105">
        <f>+H20/1000000</f>
        <v>103.38449052</v>
      </c>
      <c r="J20" s="105"/>
      <c r="K20" s="105"/>
      <c r="L20" s="105"/>
      <c r="M20" s="105"/>
      <c r="N20" s="105"/>
      <c r="O20" s="105"/>
      <c r="R20" s="171" t="s">
        <v>76</v>
      </c>
      <c r="S20" s="172">
        <v>3.6346622599999985</v>
      </c>
      <c r="Y20" s="171" t="s">
        <v>79</v>
      </c>
      <c r="Z20" s="183">
        <v>5.6390704100000439</v>
      </c>
    </row>
    <row r="21" spans="1:26" s="106" customFormat="1" ht="20.25" customHeight="1" thickBot="1" x14ac:dyDescent="0.55000000000000004">
      <c r="A21" s="13"/>
      <c r="B21" s="20"/>
      <c r="C21" s="137"/>
      <c r="D21" s="138"/>
      <c r="E21" s="105"/>
      <c r="F21" s="105"/>
      <c r="G21" s="211" t="s">
        <v>86</v>
      </c>
      <c r="H21" s="212">
        <v>35692729.520000003</v>
      </c>
      <c r="I21" s="105">
        <f t="shared" ref="I21:I25" si="8">+H21/1000000</f>
        <v>35.69272952</v>
      </c>
      <c r="J21" s="105"/>
      <c r="K21" s="105"/>
      <c r="L21" s="105"/>
      <c r="M21" s="105"/>
      <c r="N21" s="105"/>
      <c r="O21" s="105"/>
      <c r="P21" s="105"/>
      <c r="R21" s="171" t="s">
        <v>24</v>
      </c>
      <c r="S21" s="172">
        <v>5.5831268900000017</v>
      </c>
      <c r="Y21" s="171" t="s">
        <v>80</v>
      </c>
      <c r="Z21" s="183">
        <v>3.7750575500000023</v>
      </c>
    </row>
    <row r="22" spans="1:26" s="106" customFormat="1" ht="60" customHeight="1" thickBot="1" x14ac:dyDescent="0.5">
      <c r="A22" s="219" t="s">
        <v>4</v>
      </c>
      <c r="B22" s="17" t="s">
        <v>9</v>
      </c>
      <c r="C22" s="126">
        <v>68.233890709999997</v>
      </c>
      <c r="D22" s="125">
        <v>58.646136720000001</v>
      </c>
      <c r="E22" s="105"/>
      <c r="F22" s="105"/>
      <c r="G22" s="211" t="s">
        <v>87</v>
      </c>
      <c r="H22" s="212">
        <v>52372648.57</v>
      </c>
      <c r="I22" s="105">
        <f t="shared" si="8"/>
        <v>52.372648570000003</v>
      </c>
      <c r="J22" s="105"/>
      <c r="K22" s="105"/>
      <c r="L22" s="105"/>
      <c r="M22" s="105"/>
      <c r="N22" s="105"/>
      <c r="O22" s="105"/>
      <c r="R22" s="171" t="s">
        <v>55</v>
      </c>
      <c r="S22" s="172">
        <v>7.5035086200000212</v>
      </c>
      <c r="Y22" s="171" t="s">
        <v>81</v>
      </c>
      <c r="Z22" s="183">
        <v>6.0622303400000508</v>
      </c>
    </row>
    <row r="23" spans="1:26" s="106" customFormat="1" ht="60" customHeight="1" thickTop="1" thickBot="1" x14ac:dyDescent="0.5">
      <c r="A23" s="220"/>
      <c r="B23" s="18" t="s">
        <v>11</v>
      </c>
      <c r="C23" s="128">
        <v>47.766108000000003</v>
      </c>
      <c r="D23" s="130">
        <v>46.710337000000003</v>
      </c>
      <c r="E23" s="105"/>
      <c r="F23" s="105"/>
      <c r="G23" s="211" t="s">
        <v>88</v>
      </c>
      <c r="H23" s="212">
        <v>58646136.719999999</v>
      </c>
      <c r="I23" s="105">
        <f t="shared" si="8"/>
        <v>58.646136720000001</v>
      </c>
      <c r="J23" s="105"/>
      <c r="K23" s="105"/>
      <c r="L23" s="105"/>
      <c r="M23" s="105"/>
      <c r="N23" s="105"/>
      <c r="O23" s="105"/>
      <c r="R23" s="171" t="s">
        <v>22</v>
      </c>
      <c r="S23" s="172">
        <v>12.783612970000004</v>
      </c>
      <c r="Y23" s="171" t="s">
        <v>82</v>
      </c>
      <c r="Z23" s="183">
        <v>3.2199370799999834</v>
      </c>
    </row>
    <row r="24" spans="1:26" s="106" customFormat="1" ht="60" customHeight="1" thickTop="1" thickBot="1" x14ac:dyDescent="0.5">
      <c r="A24" s="220"/>
      <c r="B24" s="18" t="s">
        <v>14</v>
      </c>
      <c r="C24" s="128">
        <v>370.71234792006555</v>
      </c>
      <c r="D24" s="129">
        <v>360.88579465998924</v>
      </c>
      <c r="E24" s="105"/>
      <c r="F24" s="105"/>
      <c r="G24" s="211" t="s">
        <v>89</v>
      </c>
      <c r="H24" s="212">
        <v>27621567.260000002</v>
      </c>
      <c r="I24" s="105">
        <f t="shared" si="8"/>
        <v>27.621567260000003</v>
      </c>
      <c r="J24" s="105"/>
      <c r="K24" s="105"/>
      <c r="L24" s="105"/>
      <c r="M24" s="105"/>
      <c r="N24" s="105"/>
      <c r="O24" s="105"/>
      <c r="R24" s="173" t="s">
        <v>57</v>
      </c>
      <c r="S24" s="174">
        <v>35.913521120000006</v>
      </c>
      <c r="Y24" s="173" t="s">
        <v>57</v>
      </c>
      <c r="Z24" s="184">
        <v>30.454611920000072</v>
      </c>
    </row>
    <row r="25" spans="1:26" s="106" customFormat="1" ht="60" customHeight="1" thickTop="1" thickBot="1" x14ac:dyDescent="0.5">
      <c r="A25" s="220"/>
      <c r="B25" s="18" t="s">
        <v>16</v>
      </c>
      <c r="C25" s="131">
        <v>7.6253127686280315</v>
      </c>
      <c r="D25" s="139">
        <v>7.5931747368893809</v>
      </c>
      <c r="E25" s="105"/>
      <c r="F25" s="105"/>
      <c r="G25" s="211" t="s">
        <v>21</v>
      </c>
      <c r="H25" s="213" t="s">
        <v>117</v>
      </c>
      <c r="I25" s="105" t="e">
        <f t="shared" si="8"/>
        <v>#VALUE!</v>
      </c>
      <c r="J25" s="105"/>
      <c r="K25" s="105"/>
      <c r="L25" s="105"/>
      <c r="M25" s="105"/>
      <c r="N25" s="105"/>
      <c r="O25" s="105"/>
    </row>
    <row r="26" spans="1:26" s="106" customFormat="1" ht="60" customHeight="1" thickTop="1" x14ac:dyDescent="0.45">
      <c r="A26" s="220"/>
      <c r="B26" s="18" t="s">
        <v>15</v>
      </c>
      <c r="C26" s="128">
        <v>355.78525115004766</v>
      </c>
      <c r="D26" s="129">
        <v>315.48336894999011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26" s="106" customFormat="1" ht="60" customHeight="1" x14ac:dyDescent="0.45">
      <c r="A27" s="220"/>
      <c r="B27" s="18" t="s">
        <v>12</v>
      </c>
      <c r="C27" s="133">
        <v>0.29996505397867257</v>
      </c>
      <c r="D27" s="134">
        <v>0.20352235266555166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1:26" s="106" customFormat="1" ht="60" customHeight="1" x14ac:dyDescent="0.45">
      <c r="A28" s="220"/>
      <c r="B28" s="18" t="s">
        <v>13</v>
      </c>
      <c r="C28" s="133">
        <v>0.33048915539463636</v>
      </c>
      <c r="D28" s="134">
        <v>0.31543787824553315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26" s="106" customFormat="1" ht="60" customHeight="1" x14ac:dyDescent="0.45">
      <c r="A29" s="220"/>
      <c r="B29" s="18" t="s">
        <v>2</v>
      </c>
      <c r="C29" s="133">
        <v>0.95859220368975218</v>
      </c>
      <c r="D29" s="134">
        <v>0.87451643723081263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26" s="106" customFormat="1" ht="60" customHeight="1" x14ac:dyDescent="0.45">
      <c r="A30" s="220"/>
      <c r="B30" s="18" t="s">
        <v>48</v>
      </c>
      <c r="C30" s="133">
        <v>0.99464508171059196</v>
      </c>
      <c r="D30" s="134">
        <v>0.85101931651334117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26" s="106" customFormat="1" ht="60" customHeight="1" x14ac:dyDescent="0.45">
      <c r="A31" s="220"/>
      <c r="B31" s="18" t="s">
        <v>8</v>
      </c>
      <c r="C31" s="133">
        <v>0.67104804156642095</v>
      </c>
      <c r="D31" s="134">
        <v>0.69653279448090144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26" s="106" customFormat="1" ht="60" customHeight="1" thickBot="1" x14ac:dyDescent="0.5">
      <c r="A32" s="221"/>
      <c r="B32" s="21" t="s">
        <v>10</v>
      </c>
      <c r="C32" s="140">
        <v>0.66592566873862946</v>
      </c>
      <c r="D32" s="136">
        <v>0.58257558896640904</v>
      </c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</row>
    <row r="33" spans="1:16" s="106" customFormat="1" ht="18.75" customHeight="1" thickBot="1" x14ac:dyDescent="0.55000000000000004">
      <c r="A33" s="117"/>
      <c r="B33" s="20"/>
      <c r="C33" s="141"/>
      <c r="D33" s="142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s="106" customFormat="1" ht="27.75" customHeight="1" x14ac:dyDescent="0.5">
      <c r="A34" s="118"/>
      <c r="B34" s="119" t="s">
        <v>72</v>
      </c>
      <c r="C34" s="144"/>
      <c r="D34" s="143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s="106" customFormat="1" ht="12.75" customHeight="1" x14ac:dyDescent="0.5">
      <c r="A35" s="120"/>
      <c r="B35" s="121"/>
      <c r="C35" s="144"/>
      <c r="D35" s="143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s="106" customFormat="1" ht="11.25" customHeight="1" x14ac:dyDescent="0.5">
      <c r="A36" s="120"/>
      <c r="B36" s="121"/>
      <c r="C36" s="144"/>
      <c r="D36" s="143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6" s="106" customFormat="1" ht="12" customHeight="1" x14ac:dyDescent="0.5">
      <c r="A37" s="120"/>
      <c r="B37" s="121"/>
      <c r="C37" s="144"/>
      <c r="D37" s="143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6" s="106" customFormat="1" ht="12.75" customHeight="1" x14ac:dyDescent="0.5">
      <c r="A38" s="120"/>
      <c r="B38" s="121"/>
      <c r="C38" s="144"/>
      <c r="D38" s="143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s="106" customFormat="1" ht="6.75" customHeight="1" x14ac:dyDescent="0.5">
      <c r="A39" s="120"/>
      <c r="B39" s="121"/>
      <c r="C39" s="144"/>
      <c r="D39" s="143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6" s="106" customFormat="1" ht="21.75" customHeight="1" thickBot="1" x14ac:dyDescent="0.55000000000000004">
      <c r="A40" s="120"/>
      <c r="B40" s="121"/>
      <c r="C40" s="145"/>
      <c r="D40" s="143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</row>
    <row r="41" spans="1:16" s="106" customFormat="1" ht="36" customHeight="1" thickBot="1" x14ac:dyDescent="0.5">
      <c r="A41" s="217" t="s">
        <v>1</v>
      </c>
      <c r="B41" s="218"/>
      <c r="C41" s="146" t="s">
        <v>91</v>
      </c>
      <c r="D41" s="147" t="s">
        <v>0</v>
      </c>
      <c r="E41" s="105"/>
      <c r="F41" s="105"/>
      <c r="G41" s="105"/>
      <c r="H41" s="105"/>
      <c r="I41" s="105"/>
      <c r="J41" s="105"/>
      <c r="K41" s="105"/>
      <c r="L41" s="105"/>
      <c r="M41" s="105"/>
    </row>
    <row r="42" spans="1:16" s="106" customFormat="1" ht="60" customHeight="1" x14ac:dyDescent="0.45">
      <c r="A42" s="219" t="s">
        <v>5</v>
      </c>
      <c r="B42" s="17" t="s">
        <v>9</v>
      </c>
      <c r="C42" s="128">
        <v>42.491464880000002</v>
      </c>
      <c r="D42" s="129">
        <v>35.69272952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6" s="106" customFormat="1" ht="60" customHeight="1" x14ac:dyDescent="0.45">
      <c r="A43" s="220"/>
      <c r="B43" s="18" t="s">
        <v>11</v>
      </c>
      <c r="C43" s="128">
        <v>36.16836</v>
      </c>
      <c r="D43" s="130">
        <v>35.009576000000003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6" s="106" customFormat="1" ht="60" customHeight="1" x14ac:dyDescent="0.45">
      <c r="A44" s="220"/>
      <c r="B44" s="18" t="s">
        <v>14</v>
      </c>
      <c r="C44" s="128">
        <v>281.26206988999684</v>
      </c>
      <c r="D44" s="129">
        <v>274.35819885999877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</row>
    <row r="45" spans="1:16" s="106" customFormat="1" ht="60" customHeight="1" x14ac:dyDescent="0.45">
      <c r="A45" s="220"/>
      <c r="B45" s="18" t="s">
        <v>16</v>
      </c>
      <c r="C45" s="131">
        <v>7.6731157273925845</v>
      </c>
      <c r="D45" s="139">
        <v>7.6709600476166511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6" s="106" customFormat="1" ht="60" customHeight="1" x14ac:dyDescent="0.45">
      <c r="A46" s="220"/>
      <c r="B46" s="18" t="s">
        <v>15</v>
      </c>
      <c r="C46" s="128">
        <v>278.52133543000724</v>
      </c>
      <c r="D46" s="129">
        <v>247.21818628999665</v>
      </c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6" s="106" customFormat="1" ht="60" customHeight="1" x14ac:dyDescent="0.45">
      <c r="A47" s="220"/>
      <c r="B47" s="18" t="s">
        <v>12</v>
      </c>
      <c r="C47" s="133">
        <v>0.14880882308616708</v>
      </c>
      <c r="D47" s="134">
        <v>1.9139850865627986E-2</v>
      </c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6" s="106" customFormat="1" ht="60" customHeight="1" x14ac:dyDescent="0.45">
      <c r="A48" s="220"/>
      <c r="B48" s="18" t="s">
        <v>13</v>
      </c>
      <c r="C48" s="133">
        <v>0.14506935660052675</v>
      </c>
      <c r="D48" s="134">
        <v>0.17607980570049953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6" s="106" customFormat="1" ht="60" customHeight="1" x14ac:dyDescent="0.45">
      <c r="A49" s="220"/>
      <c r="B49" s="18" t="s">
        <v>2</v>
      </c>
      <c r="C49" s="133">
        <v>0.98490513912452238</v>
      </c>
      <c r="D49" s="134">
        <v>0.89895771966198235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1:16" s="106" customFormat="1" ht="60" customHeight="1" x14ac:dyDescent="0.45">
      <c r="A50" s="220"/>
      <c r="B50" s="18" t="s">
        <v>49</v>
      </c>
      <c r="C50" s="133">
        <v>0.99091718512986049</v>
      </c>
      <c r="D50" s="134">
        <v>0.87896027497303519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6" s="106" customFormat="1" ht="60" customHeight="1" x14ac:dyDescent="0.45">
      <c r="A51" s="220"/>
      <c r="B51" s="18" t="s">
        <v>8</v>
      </c>
      <c r="C51" s="133">
        <v>0.83834256451988454</v>
      </c>
      <c r="D51" s="134">
        <v>0.88175180297314704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6" s="106" customFormat="1" ht="60" customHeight="1" thickBot="1" x14ac:dyDescent="0.5">
      <c r="A52" s="221"/>
      <c r="B52" s="21" t="s">
        <v>10</v>
      </c>
      <c r="C52" s="140">
        <v>0.84716546663866654</v>
      </c>
      <c r="D52" s="136">
        <v>0.72419312053732554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6" s="106" customFormat="1" ht="18.75" customHeight="1" thickBot="1" x14ac:dyDescent="0.55000000000000004">
      <c r="A53" s="117"/>
      <c r="B53" s="20"/>
      <c r="C53" s="141"/>
      <c r="D53" s="142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</row>
    <row r="54" spans="1:16" s="106" customFormat="1" ht="60" customHeight="1" x14ac:dyDescent="0.45">
      <c r="A54" s="222" t="s">
        <v>6</v>
      </c>
      <c r="B54" s="22" t="s">
        <v>9</v>
      </c>
      <c r="C54" s="124">
        <v>62.066993400000001</v>
      </c>
      <c r="D54" s="125">
        <v>52.372648570000003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  <row r="55" spans="1:16" s="106" customFormat="1" ht="60" customHeight="1" x14ac:dyDescent="0.45">
      <c r="A55" s="220"/>
      <c r="B55" s="18" t="s">
        <v>11</v>
      </c>
      <c r="C55" s="128">
        <v>43.516571999999996</v>
      </c>
      <c r="D55" s="129">
        <v>41.829712000000001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spans="1:16" s="106" customFormat="1" ht="60" customHeight="1" x14ac:dyDescent="0.45">
      <c r="A56" s="220"/>
      <c r="B56" s="18" t="s">
        <v>14</v>
      </c>
      <c r="C56" s="128">
        <v>335.05867332996479</v>
      </c>
      <c r="D56" s="129">
        <v>319.95864580000676</v>
      </c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6" s="106" customFormat="1" ht="60" customHeight="1" x14ac:dyDescent="0.45">
      <c r="A57" s="220"/>
      <c r="B57" s="18" t="s">
        <v>16</v>
      </c>
      <c r="C57" s="131">
        <v>7.5552367675000882</v>
      </c>
      <c r="D57" s="139">
        <v>7.5200538731896307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6" s="106" customFormat="1" ht="60" customHeight="1" x14ac:dyDescent="0.45">
      <c r="A58" s="220"/>
      <c r="B58" s="18" t="s">
        <v>15</v>
      </c>
      <c r="C58" s="128">
        <v>317.39536615997525</v>
      </c>
      <c r="D58" s="129">
        <v>252.94182988001012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6" s="106" customFormat="1" ht="60" customHeight="1" x14ac:dyDescent="0.45">
      <c r="A59" s="220"/>
      <c r="B59" s="18" t="s">
        <v>12</v>
      </c>
      <c r="C59" s="133">
        <v>0.29887739656485446</v>
      </c>
      <c r="D59" s="134">
        <v>0.20130615613049568</v>
      </c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6" s="106" customFormat="1" ht="60" customHeight="1" x14ac:dyDescent="0.45">
      <c r="A60" s="220"/>
      <c r="B60" s="18" t="s">
        <v>13</v>
      </c>
      <c r="C60" s="133">
        <v>0.33432317118104998</v>
      </c>
      <c r="D60" s="134">
        <v>0.32605544898200273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6" s="106" customFormat="1" ht="60" customHeight="1" x14ac:dyDescent="0.45">
      <c r="A61" s="220"/>
      <c r="B61" s="18" t="s">
        <v>2</v>
      </c>
      <c r="C61" s="133">
        <v>0.94665165188814382</v>
      </c>
      <c r="D61" s="134">
        <v>0.78641452411862867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6" s="106" customFormat="1" ht="60" customHeight="1" x14ac:dyDescent="0.45">
      <c r="A62" s="220"/>
      <c r="B62" s="18" t="s">
        <v>50</v>
      </c>
      <c r="C62" s="133">
        <v>0.95433367885571052</v>
      </c>
      <c r="D62" s="134">
        <v>0.75491801888355758</v>
      </c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</row>
    <row r="63" spans="1:16" s="106" customFormat="1" ht="60" customHeight="1" x14ac:dyDescent="0.45">
      <c r="A63" s="220"/>
      <c r="B63" s="18" t="s">
        <v>8</v>
      </c>
      <c r="C63" s="133">
        <v>0.66371887071799651</v>
      </c>
      <c r="D63" s="134">
        <v>0.62810443914311453</v>
      </c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6" s="106" customFormat="1" ht="60" customHeight="1" thickBot="1" x14ac:dyDescent="0.5">
      <c r="A64" s="221"/>
      <c r="B64" s="21" t="s">
        <v>10</v>
      </c>
      <c r="C64" s="135">
        <v>0.63527781697579166</v>
      </c>
      <c r="D64" s="136">
        <v>0.50877288529187525</v>
      </c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6" s="106" customFormat="1" ht="18.75" customHeight="1" thickBot="1" x14ac:dyDescent="0.55000000000000004">
      <c r="A65" s="117"/>
      <c r="B65" s="20"/>
      <c r="C65" s="141"/>
      <c r="D65" s="142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</row>
    <row r="66" spans="1:16" s="106" customFormat="1" ht="31.5" x14ac:dyDescent="0.5">
      <c r="A66" s="122"/>
      <c r="B66" s="119" t="s">
        <v>73</v>
      </c>
      <c r="C66" s="144"/>
      <c r="D66" s="143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</row>
    <row r="67" spans="1:16" s="106" customFormat="1" ht="12.75" customHeight="1" x14ac:dyDescent="0.5">
      <c r="A67" s="120"/>
      <c r="B67" s="121"/>
      <c r="C67" s="144"/>
      <c r="D67" s="143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</row>
    <row r="68" spans="1:16" s="106" customFormat="1" ht="11.25" customHeight="1" x14ac:dyDescent="0.5">
      <c r="A68" s="120"/>
      <c r="B68" s="121"/>
      <c r="C68" s="144"/>
      <c r="D68" s="143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</row>
    <row r="69" spans="1:16" s="106" customFormat="1" ht="12" customHeight="1" x14ac:dyDescent="0.5">
      <c r="A69" s="120"/>
      <c r="B69" s="121"/>
      <c r="C69" s="144"/>
      <c r="D69" s="143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</row>
    <row r="70" spans="1:16" s="106" customFormat="1" ht="15.75" customHeight="1" x14ac:dyDescent="0.5">
      <c r="A70" s="120"/>
      <c r="B70" s="121"/>
      <c r="C70" s="144"/>
      <c r="D70" s="143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</row>
    <row r="71" spans="1:16" s="106" customFormat="1" ht="6.75" customHeight="1" x14ac:dyDescent="0.5">
      <c r="A71" s="120"/>
      <c r="B71" s="121"/>
      <c r="C71" s="144"/>
      <c r="D71" s="143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</row>
    <row r="72" spans="1:16" s="106" customFormat="1" ht="14.25" customHeight="1" x14ac:dyDescent="0.5">
      <c r="A72" s="120"/>
      <c r="B72" s="121"/>
      <c r="C72" s="144"/>
      <c r="D72" s="143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</row>
    <row r="73" spans="1:16" s="106" customFormat="1" ht="21.75" customHeight="1" thickBot="1" x14ac:dyDescent="0.55000000000000004">
      <c r="A73" s="120"/>
      <c r="B73" s="121"/>
      <c r="C73" s="145"/>
      <c r="D73" s="143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</row>
    <row r="74" spans="1:16" s="106" customFormat="1" ht="36" customHeight="1" thickBot="1" x14ac:dyDescent="0.5">
      <c r="A74" s="217" t="s">
        <v>1</v>
      </c>
      <c r="B74" s="218"/>
      <c r="C74" s="146" t="s">
        <v>90</v>
      </c>
      <c r="D74" s="113" t="s">
        <v>96</v>
      </c>
      <c r="E74" s="105"/>
      <c r="F74" s="105"/>
      <c r="G74" s="105"/>
      <c r="H74" s="105"/>
      <c r="I74" s="105"/>
      <c r="J74" s="105"/>
      <c r="K74" s="105"/>
      <c r="L74" s="105"/>
      <c r="M74" s="105"/>
    </row>
    <row r="75" spans="1:16" s="106" customFormat="1" ht="60" customHeight="1" x14ac:dyDescent="0.45">
      <c r="A75" s="219" t="s">
        <v>7</v>
      </c>
      <c r="B75" s="17" t="s">
        <v>9</v>
      </c>
      <c r="C75" s="128">
        <v>30.938764160000002</v>
      </c>
      <c r="D75" s="129">
        <v>27.621567260000003</v>
      </c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</row>
    <row r="76" spans="1:16" s="106" customFormat="1" ht="60" customHeight="1" x14ac:dyDescent="0.45">
      <c r="A76" s="220"/>
      <c r="B76" s="18" t="s">
        <v>11</v>
      </c>
      <c r="C76" s="128">
        <v>25.819445000000002</v>
      </c>
      <c r="D76" s="130">
        <v>24.945682000000001</v>
      </c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</row>
    <row r="77" spans="1:16" s="106" customFormat="1" ht="60" customHeight="1" x14ac:dyDescent="0.45">
      <c r="A77" s="220"/>
      <c r="B77" s="18" t="s">
        <v>14</v>
      </c>
      <c r="C77" s="128">
        <v>188.80095783000209</v>
      </c>
      <c r="D77" s="129">
        <v>182.77755793999967</v>
      </c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</row>
    <row r="78" spans="1:16" s="106" customFormat="1" ht="60" customHeight="1" x14ac:dyDescent="0.45">
      <c r="A78" s="220"/>
      <c r="B78" s="18" t="s">
        <v>16</v>
      </c>
      <c r="C78" s="131">
        <v>7.6731157273925845</v>
      </c>
      <c r="D78" s="139">
        <v>7.2153746315694889</v>
      </c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</row>
    <row r="79" spans="1:16" s="106" customFormat="1" ht="60" customHeight="1" x14ac:dyDescent="0.45">
      <c r="A79" s="220"/>
      <c r="B79" s="18" t="s">
        <v>15</v>
      </c>
      <c r="C79" s="128">
        <v>183.38903372999613</v>
      </c>
      <c r="D79" s="129">
        <v>168.18055832000013</v>
      </c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</row>
    <row r="80" spans="1:16" s="106" customFormat="1" ht="60" customHeight="1" x14ac:dyDescent="0.45">
      <c r="A80" s="220"/>
      <c r="B80" s="18" t="s">
        <v>12</v>
      </c>
      <c r="C80" s="133">
        <v>0.16546618130980961</v>
      </c>
      <c r="D80" s="134">
        <v>9.6876662892154838E-2</v>
      </c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</row>
    <row r="81" spans="1:16" s="106" customFormat="1" ht="60" customHeight="1" x14ac:dyDescent="0.45">
      <c r="A81" s="220"/>
      <c r="B81" s="18" t="s">
        <v>13</v>
      </c>
      <c r="C81" s="133">
        <v>0.20980545950765347</v>
      </c>
      <c r="D81" s="148">
        <v>0.19370787174971632</v>
      </c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</row>
    <row r="82" spans="1:16" s="106" customFormat="1" ht="60" customHeight="1" x14ac:dyDescent="0.45">
      <c r="A82" s="220"/>
      <c r="B82" s="18" t="s">
        <v>2</v>
      </c>
      <c r="C82" s="133">
        <v>0.96863892034583532</v>
      </c>
      <c r="D82" s="148">
        <v>0.91929470607962827</v>
      </c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</row>
    <row r="83" spans="1:16" s="106" customFormat="1" ht="60" customHeight="1" x14ac:dyDescent="0.45">
      <c r="A83" s="220"/>
      <c r="B83" s="18" t="s">
        <v>49</v>
      </c>
      <c r="C83" s="133">
        <v>0.96676926079243997</v>
      </c>
      <c r="D83" s="148">
        <v>0.8907823363450903</v>
      </c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</row>
    <row r="84" spans="1:16" s="106" customFormat="1" ht="60" customHeight="1" x14ac:dyDescent="0.45">
      <c r="A84" s="220"/>
      <c r="B84" s="18" t="s">
        <v>8</v>
      </c>
      <c r="C84" s="133">
        <v>0.80836193712815307</v>
      </c>
      <c r="D84" s="134">
        <v>0.83023650274020955</v>
      </c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</row>
    <row r="85" spans="1:16" s="106" customFormat="1" ht="60" customHeight="1" thickBot="1" x14ac:dyDescent="0.5">
      <c r="A85" s="221"/>
      <c r="B85" s="21" t="s">
        <v>10</v>
      </c>
      <c r="C85" s="135">
        <v>0.76393579179400761</v>
      </c>
      <c r="D85" s="136">
        <v>0.71823078577944288</v>
      </c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</row>
    <row r="86" spans="1:16" s="106" customFormat="1" ht="18.75" customHeight="1" thickBot="1" x14ac:dyDescent="0.55000000000000004">
      <c r="A86" s="117"/>
      <c r="B86" s="20"/>
      <c r="C86" s="141"/>
      <c r="D86" s="142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 s="106" customFormat="1" ht="60" customHeight="1" x14ac:dyDescent="0.45">
      <c r="A87" s="214" t="s">
        <v>17</v>
      </c>
      <c r="B87" s="22" t="s">
        <v>9</v>
      </c>
      <c r="C87" s="149">
        <v>322.15193274000001</v>
      </c>
      <c r="D87" s="129">
        <v>277.71757258999997</v>
      </c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</row>
    <row r="88" spans="1:16" s="106" customFormat="1" ht="60" customHeight="1" x14ac:dyDescent="0.45">
      <c r="A88" s="215"/>
      <c r="B88" s="18" t="s">
        <v>11</v>
      </c>
      <c r="C88" s="150">
        <v>249.29974100000001</v>
      </c>
      <c r="D88" s="139">
        <v>241.71778400000002</v>
      </c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</row>
    <row r="89" spans="1:16" s="106" customFormat="1" ht="60" customHeight="1" x14ac:dyDescent="0.45">
      <c r="A89" s="215"/>
      <c r="B89" s="18" t="s">
        <v>14</v>
      </c>
      <c r="C89" s="151">
        <v>1944.1769378498848</v>
      </c>
      <c r="D89" s="152">
        <v>1231.2026742599944</v>
      </c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</row>
    <row r="90" spans="1:16" s="106" customFormat="1" ht="60" customHeight="1" x14ac:dyDescent="0.45">
      <c r="A90" s="215"/>
      <c r="B90" s="18" t="s">
        <v>19</v>
      </c>
      <c r="C90" s="131">
        <v>7.6566802747756064</v>
      </c>
      <c r="D90" s="139">
        <v>7.6328046029133336</v>
      </c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6" s="106" customFormat="1" ht="60" customHeight="1" x14ac:dyDescent="0.45">
      <c r="A91" s="215"/>
      <c r="B91" s="18" t="s">
        <v>15</v>
      </c>
      <c r="C91" s="151">
        <v>1895.2794127899479</v>
      </c>
      <c r="D91" s="152">
        <v>1636.2275741200071</v>
      </c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</row>
    <row r="92" spans="1:16" s="106" customFormat="1" ht="60" customHeight="1" x14ac:dyDescent="0.45">
      <c r="A92" s="215"/>
      <c r="B92" s="18" t="s">
        <v>12</v>
      </c>
      <c r="C92" s="133">
        <v>0.22614233948674461</v>
      </c>
      <c r="D92" s="148">
        <v>0.12962733418078359</v>
      </c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</row>
    <row r="93" spans="1:16" s="106" customFormat="1" ht="60" customHeight="1" x14ac:dyDescent="0.45">
      <c r="A93" s="215"/>
      <c r="B93" s="18" t="s">
        <v>13</v>
      </c>
      <c r="C93" s="133">
        <v>0.25906536118180945</v>
      </c>
      <c r="D93" s="134">
        <v>0.24967768486093853</v>
      </c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</row>
    <row r="94" spans="1:16" s="106" customFormat="1" ht="60" customHeight="1" x14ac:dyDescent="0.45">
      <c r="A94" s="215"/>
      <c r="B94" s="18" t="s">
        <v>2</v>
      </c>
      <c r="C94" s="133">
        <v>0.97440629489041863</v>
      </c>
      <c r="D94" s="134">
        <v>0.87128710285826827</v>
      </c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</row>
    <row r="95" spans="1:16" s="106" customFormat="1" ht="41.25" customHeight="1" x14ac:dyDescent="0.45">
      <c r="A95" s="215"/>
      <c r="B95" s="18" t="s">
        <v>8</v>
      </c>
      <c r="C95" s="133">
        <v>0.75405177575328863</v>
      </c>
      <c r="D95" s="148">
        <v>0.75834447840865271</v>
      </c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</row>
    <row r="96" spans="1:16" s="106" customFormat="1" ht="41.25" customHeight="1" x14ac:dyDescent="0.45">
      <c r="A96" s="216"/>
      <c r="B96" s="18" t="s">
        <v>38</v>
      </c>
      <c r="C96" s="133">
        <v>0.97548390939855589</v>
      </c>
      <c r="D96" s="148">
        <v>0.84160425024357777</v>
      </c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</row>
    <row r="97" spans="1:16" s="106" customFormat="1" ht="60" customHeight="1" x14ac:dyDescent="0.45">
      <c r="A97" s="216"/>
      <c r="B97" s="18" t="s">
        <v>10</v>
      </c>
      <c r="C97" s="140">
        <v>0.72276981808317553</v>
      </c>
      <c r="D97" s="153">
        <v>0.63147444947363529</v>
      </c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</row>
    <row r="98" spans="1:16" s="106" customFormat="1" ht="75" customHeight="1" x14ac:dyDescent="0.45">
      <c r="A98" s="123"/>
      <c r="B98" s="18" t="s">
        <v>18</v>
      </c>
      <c r="C98" s="131">
        <v>5.9362417612035765</v>
      </c>
      <c r="D98" s="139">
        <v>6.0833745025352925</v>
      </c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</row>
    <row r="99" spans="1:16" s="106" customFormat="1" ht="60" customHeight="1" thickBot="1" x14ac:dyDescent="0.5">
      <c r="A99" s="123"/>
      <c r="B99" s="23" t="s">
        <v>20</v>
      </c>
      <c r="C99" s="154">
        <v>1912.3717565836339</v>
      </c>
      <c r="D99" s="155">
        <v>1689.46</v>
      </c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</row>
    <row r="100" spans="1:16" s="106" customFormat="1" ht="18.75" customHeight="1" thickBot="1" x14ac:dyDescent="0.5">
      <c r="A100" s="117"/>
      <c r="B100" s="20"/>
      <c r="C100" s="107"/>
      <c r="D100" s="108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</row>
    <row r="101" spans="1:16" s="106" customFormat="1" ht="21.75" customHeight="1" x14ac:dyDescent="0.45">
      <c r="A101" s="109"/>
      <c r="B101" s="110" t="s">
        <v>71</v>
      </c>
      <c r="C101" s="111"/>
      <c r="D101" s="111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 s="106" customFormat="1" ht="12.75" customHeight="1" x14ac:dyDescent="0.45">
      <c r="A102" s="109"/>
      <c r="B102" s="110"/>
      <c r="C102" s="111"/>
      <c r="D102" s="111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 s="106" customFormat="1" ht="12.75" customHeight="1" x14ac:dyDescent="0.45">
      <c r="A103" s="109"/>
      <c r="B103" s="110"/>
      <c r="C103" s="111"/>
      <c r="D103" s="111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</row>
    <row r="104" spans="1:16" s="106" customFormat="1" ht="12.75" customHeight="1" x14ac:dyDescent="0.45">
      <c r="A104" s="109"/>
      <c r="B104" s="110"/>
      <c r="C104" s="111"/>
      <c r="D104" s="111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</row>
    <row r="105" spans="1:16" s="106" customFormat="1" ht="12.75" customHeight="1" x14ac:dyDescent="0.45">
      <c r="A105" s="109"/>
      <c r="B105" s="110"/>
      <c r="C105" s="111"/>
      <c r="D105" s="111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1:16" s="106" customFormat="1" ht="12.75" customHeight="1" x14ac:dyDescent="0.45">
      <c r="A106" s="109"/>
      <c r="B106" s="110"/>
      <c r="C106" s="111"/>
      <c r="D106" s="111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</row>
    <row r="107" spans="1:16" s="106" customFormat="1" ht="41.25" customHeight="1" x14ac:dyDescent="0.45">
      <c r="A107" s="109"/>
      <c r="B107" s="110"/>
      <c r="C107" s="111"/>
      <c r="D107" s="11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</row>
    <row r="108" spans="1:16" s="106" customFormat="1" ht="54.75" customHeight="1" x14ac:dyDescent="0.45">
      <c r="A108" s="109"/>
      <c r="B108" s="110"/>
      <c r="C108" s="111"/>
      <c r="D108" s="111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</row>
    <row r="109" spans="1:16" s="106" customFormat="1" ht="54.75" customHeight="1" x14ac:dyDescent="0.45">
      <c r="A109" s="109"/>
      <c r="B109" s="110"/>
      <c r="C109" s="111"/>
      <c r="D109" s="111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</row>
    <row r="110" spans="1:16" s="106" customFormat="1" ht="54.75" customHeight="1" x14ac:dyDescent="0.45">
      <c r="A110" s="109"/>
      <c r="B110" s="110"/>
      <c r="C110" s="111"/>
      <c r="D110" s="111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1:16" s="106" customFormat="1" ht="54.75" customHeight="1" x14ac:dyDescent="0.45">
      <c r="A111" s="109"/>
      <c r="B111" s="110"/>
      <c r="C111" s="111"/>
      <c r="D111" s="111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1:16" s="106" customFormat="1" ht="54.75" customHeight="1" x14ac:dyDescent="0.45">
      <c r="A112" s="114"/>
      <c r="B112" s="115"/>
      <c r="C112" s="116"/>
      <c r="D112" s="116"/>
    </row>
    <row r="113" spans="1:4" s="106" customFormat="1" ht="54.75" customHeight="1" x14ac:dyDescent="0.45">
      <c r="A113" s="114"/>
      <c r="B113" s="115"/>
      <c r="C113" s="116"/>
      <c r="D113" s="116"/>
    </row>
    <row r="114" spans="1:4" s="106" customFormat="1" ht="54.75" customHeight="1" x14ac:dyDescent="0.45">
      <c r="A114" s="114"/>
      <c r="B114" s="115"/>
      <c r="C114" s="116"/>
      <c r="D114" s="116"/>
    </row>
    <row r="115" spans="1:4" s="106" customFormat="1" ht="54.75" customHeight="1" x14ac:dyDescent="0.45">
      <c r="A115" s="114"/>
      <c r="B115" s="115"/>
      <c r="C115" s="116"/>
      <c r="D115" s="116"/>
    </row>
    <row r="116" spans="1:4" s="106" customFormat="1" ht="28.5" x14ac:dyDescent="0.45">
      <c r="A116" s="114"/>
      <c r="B116" s="115"/>
      <c r="C116" s="116"/>
      <c r="D116" s="116"/>
    </row>
    <row r="117" spans="1:4" s="106" customFormat="1" ht="28.5" x14ac:dyDescent="0.45">
      <c r="A117" s="114"/>
      <c r="B117" s="115"/>
      <c r="C117" s="116"/>
      <c r="D117" s="116"/>
    </row>
    <row r="118" spans="1:4" s="106" customFormat="1" ht="28.5" x14ac:dyDescent="0.45">
      <c r="A118" s="114"/>
      <c r="B118" s="115"/>
      <c r="C118" s="116"/>
      <c r="D118" s="116"/>
    </row>
    <row r="119" spans="1:4" s="106" customFormat="1" ht="28.5" x14ac:dyDescent="0.45">
      <c r="A119" s="114"/>
      <c r="B119" s="115"/>
      <c r="C119" s="116"/>
      <c r="D119" s="116"/>
    </row>
    <row r="120" spans="1:4" s="106" customFormat="1" ht="28.5" x14ac:dyDescent="0.45">
      <c r="A120" s="114"/>
      <c r="B120" s="115"/>
      <c r="C120" s="116"/>
      <c r="D120" s="116"/>
    </row>
    <row r="121" spans="1:4" s="106" customFormat="1" ht="28.5" x14ac:dyDescent="0.45">
      <c r="A121" s="114"/>
      <c r="B121" s="115"/>
      <c r="C121" s="116"/>
      <c r="D121" s="116"/>
    </row>
    <row r="122" spans="1:4" s="106" customFormat="1" ht="28.5" x14ac:dyDescent="0.45">
      <c r="A122" s="114"/>
      <c r="B122" s="115"/>
      <c r="C122" s="116"/>
      <c r="D122" s="116"/>
    </row>
    <row r="123" spans="1:4" s="106" customFormat="1" ht="28.5" x14ac:dyDescent="0.45">
      <c r="A123" s="114"/>
      <c r="B123" s="115"/>
      <c r="C123" s="116"/>
      <c r="D123" s="116"/>
    </row>
    <row r="124" spans="1:4" s="106" customFormat="1" ht="28.5" x14ac:dyDescent="0.45">
      <c r="A124" s="114"/>
      <c r="B124" s="115"/>
      <c r="C124" s="116"/>
      <c r="D124" s="116"/>
    </row>
    <row r="125" spans="1:4" s="106" customFormat="1" ht="28.5" x14ac:dyDescent="0.45">
      <c r="A125" s="114"/>
      <c r="B125" s="115"/>
      <c r="C125" s="116"/>
      <c r="D125" s="116"/>
    </row>
    <row r="126" spans="1:4" s="106" customFormat="1" ht="28.5" x14ac:dyDescent="0.45">
      <c r="A126" s="114"/>
      <c r="B126" s="115"/>
      <c r="C126" s="116"/>
      <c r="D126" s="116"/>
    </row>
    <row r="127" spans="1:4" s="106" customFormat="1" ht="28.5" x14ac:dyDescent="0.45">
      <c r="A127" s="114"/>
      <c r="B127" s="115"/>
      <c r="C127" s="116"/>
      <c r="D127" s="116"/>
    </row>
    <row r="128" spans="1:4" s="106" customFormat="1" ht="28.5" x14ac:dyDescent="0.45">
      <c r="A128" s="114"/>
      <c r="B128" s="115"/>
      <c r="C128" s="116"/>
      <c r="D128" s="116"/>
    </row>
    <row r="129" spans="1:4" s="106" customFormat="1" ht="28.5" x14ac:dyDescent="0.45">
      <c r="A129" s="114"/>
      <c r="B129" s="115"/>
      <c r="C129" s="116"/>
      <c r="D129" s="116"/>
    </row>
    <row r="130" spans="1:4" s="106" customFormat="1" ht="28.5" x14ac:dyDescent="0.45">
      <c r="A130" s="114"/>
      <c r="B130" s="115"/>
      <c r="C130" s="116"/>
      <c r="D130" s="116"/>
    </row>
    <row r="131" spans="1:4" s="106" customFormat="1" ht="28.5" x14ac:dyDescent="0.45">
      <c r="A131" s="114"/>
      <c r="B131" s="115"/>
      <c r="C131" s="116"/>
      <c r="D131" s="116"/>
    </row>
    <row r="132" spans="1:4" s="106" customFormat="1" ht="28.5" x14ac:dyDescent="0.45">
      <c r="A132" s="114"/>
      <c r="B132" s="115"/>
      <c r="C132" s="116"/>
      <c r="D132" s="116"/>
    </row>
    <row r="133" spans="1:4" s="106" customFormat="1" ht="28.5" x14ac:dyDescent="0.45">
      <c r="A133" s="114"/>
      <c r="B133" s="115"/>
      <c r="C133" s="116"/>
      <c r="D133" s="116"/>
    </row>
    <row r="134" spans="1:4" s="106" customFormat="1" ht="28.5" x14ac:dyDescent="0.45">
      <c r="A134" s="114"/>
      <c r="B134" s="115"/>
      <c r="C134" s="116"/>
      <c r="D134" s="116"/>
    </row>
    <row r="135" spans="1:4" s="106" customFormat="1" ht="28.5" x14ac:dyDescent="0.45">
      <c r="A135" s="114"/>
      <c r="B135" s="115"/>
      <c r="C135" s="116"/>
      <c r="D135" s="116"/>
    </row>
    <row r="136" spans="1:4" s="106" customFormat="1" ht="28.5" x14ac:dyDescent="0.45">
      <c r="A136" s="114"/>
      <c r="B136" s="115"/>
      <c r="C136" s="116"/>
      <c r="D136" s="116"/>
    </row>
    <row r="137" spans="1:4" s="106" customFormat="1" ht="28.5" x14ac:dyDescent="0.45">
      <c r="A137" s="114"/>
      <c r="B137" s="115"/>
      <c r="C137" s="116"/>
      <c r="D137" s="116"/>
    </row>
    <row r="138" spans="1:4" s="106" customFormat="1" ht="28.5" x14ac:dyDescent="0.45">
      <c r="A138" s="114"/>
      <c r="B138" s="115"/>
      <c r="C138" s="116"/>
      <c r="D138" s="116"/>
    </row>
    <row r="139" spans="1:4" s="106" customFormat="1" ht="28.5" x14ac:dyDescent="0.45">
      <c r="A139" s="114"/>
      <c r="B139" s="115"/>
      <c r="C139" s="116"/>
      <c r="D139" s="116"/>
    </row>
    <row r="140" spans="1:4" s="106" customFormat="1" ht="28.5" x14ac:dyDescent="0.45">
      <c r="A140" s="114"/>
      <c r="B140" s="115"/>
      <c r="C140" s="116"/>
      <c r="D140" s="116"/>
    </row>
    <row r="141" spans="1:4" s="106" customFormat="1" ht="28.5" x14ac:dyDescent="0.45">
      <c r="A141" s="114"/>
      <c r="B141" s="115"/>
      <c r="C141" s="116"/>
      <c r="D141" s="116"/>
    </row>
    <row r="142" spans="1:4" s="106" customFormat="1" ht="28.5" x14ac:dyDescent="0.45">
      <c r="A142" s="114"/>
      <c r="B142" s="115"/>
      <c r="C142" s="116"/>
      <c r="D142" s="116"/>
    </row>
    <row r="143" spans="1:4" s="106" customFormat="1" ht="28.5" x14ac:dyDescent="0.45">
      <c r="A143" s="114"/>
      <c r="B143" s="115"/>
      <c r="C143" s="116"/>
      <c r="D143" s="116"/>
    </row>
    <row r="144" spans="1:4" s="106" customFormat="1" ht="28.5" x14ac:dyDescent="0.45">
      <c r="A144" s="114"/>
      <c r="B144" s="115"/>
      <c r="C144" s="116"/>
      <c r="D144" s="116"/>
    </row>
    <row r="145" spans="1:4" s="106" customFormat="1" ht="28.5" x14ac:dyDescent="0.45">
      <c r="A145" s="114"/>
      <c r="B145" s="115"/>
      <c r="C145" s="116"/>
      <c r="D145" s="116"/>
    </row>
    <row r="146" spans="1:4" s="106" customFormat="1" ht="28.5" x14ac:dyDescent="0.45">
      <c r="A146" s="114"/>
      <c r="B146" s="115"/>
      <c r="C146" s="116"/>
      <c r="D146" s="116"/>
    </row>
    <row r="147" spans="1:4" s="106" customFormat="1" ht="28.5" x14ac:dyDescent="0.45">
      <c r="A147" s="114"/>
      <c r="B147" s="115"/>
      <c r="C147" s="116"/>
      <c r="D147" s="116"/>
    </row>
    <row r="148" spans="1:4" s="106" customFormat="1" ht="28.5" x14ac:dyDescent="0.45">
      <c r="A148" s="114"/>
      <c r="B148" s="115"/>
      <c r="C148" s="116"/>
      <c r="D148" s="116"/>
    </row>
    <row r="149" spans="1:4" s="106" customFormat="1" ht="28.5" x14ac:dyDescent="0.45">
      <c r="A149" s="114"/>
      <c r="B149" s="115"/>
      <c r="C149" s="116"/>
      <c r="D149" s="116"/>
    </row>
    <row r="150" spans="1:4" s="106" customFormat="1" ht="28.5" x14ac:dyDescent="0.45">
      <c r="A150" s="114"/>
      <c r="B150" s="115"/>
      <c r="C150" s="116"/>
      <c r="D150" s="116"/>
    </row>
    <row r="151" spans="1:4" s="106" customFormat="1" ht="28.5" x14ac:dyDescent="0.45">
      <c r="A151" s="114"/>
      <c r="B151" s="115"/>
      <c r="C151" s="116"/>
      <c r="D151" s="116"/>
    </row>
    <row r="152" spans="1:4" s="106" customFormat="1" ht="28.5" x14ac:dyDescent="0.45">
      <c r="A152" s="114"/>
      <c r="B152" s="115"/>
      <c r="C152" s="116"/>
      <c r="D152" s="116"/>
    </row>
    <row r="153" spans="1:4" s="106" customFormat="1" ht="28.5" x14ac:dyDescent="0.45">
      <c r="A153" s="114"/>
      <c r="B153" s="115"/>
      <c r="C153" s="116"/>
      <c r="D153" s="116"/>
    </row>
    <row r="154" spans="1:4" s="106" customFormat="1" ht="28.5" x14ac:dyDescent="0.45">
      <c r="A154" s="114"/>
      <c r="B154" s="115"/>
      <c r="C154" s="116"/>
      <c r="D154" s="116"/>
    </row>
    <row r="155" spans="1:4" s="106" customFormat="1" ht="28.5" x14ac:dyDescent="0.45">
      <c r="A155" s="114"/>
      <c r="B155" s="115"/>
      <c r="C155" s="116"/>
      <c r="D155" s="116"/>
    </row>
    <row r="156" spans="1:4" s="106" customFormat="1" ht="28.5" x14ac:dyDescent="0.45">
      <c r="A156" s="114"/>
      <c r="B156" s="115"/>
      <c r="C156" s="116"/>
      <c r="D156" s="116"/>
    </row>
    <row r="157" spans="1:4" s="106" customFormat="1" ht="28.5" x14ac:dyDescent="0.45">
      <c r="A157" s="114"/>
      <c r="B157" s="115"/>
      <c r="C157" s="116"/>
      <c r="D157" s="116"/>
    </row>
    <row r="158" spans="1:4" s="106" customFormat="1" ht="28.5" x14ac:dyDescent="0.45">
      <c r="A158" s="114"/>
      <c r="B158" s="115"/>
      <c r="C158" s="116"/>
      <c r="D158" s="116"/>
    </row>
    <row r="159" spans="1:4" s="106" customFormat="1" ht="28.5" x14ac:dyDescent="0.45">
      <c r="A159" s="114"/>
      <c r="B159" s="115"/>
      <c r="C159" s="116"/>
      <c r="D159" s="116"/>
    </row>
    <row r="160" spans="1:4" s="106" customFormat="1" ht="28.5" x14ac:dyDescent="0.45">
      <c r="A160" s="114"/>
      <c r="B160" s="115"/>
      <c r="C160" s="116"/>
      <c r="D160" s="116"/>
    </row>
    <row r="161" spans="1:4" s="106" customFormat="1" ht="28.5" x14ac:dyDescent="0.45">
      <c r="A161" s="114"/>
      <c r="B161" s="115"/>
      <c r="C161" s="116"/>
      <c r="D161" s="116"/>
    </row>
    <row r="162" spans="1:4" s="106" customFormat="1" ht="28.5" x14ac:dyDescent="0.45">
      <c r="A162" s="114"/>
      <c r="B162" s="115"/>
      <c r="C162" s="116"/>
      <c r="D162" s="116"/>
    </row>
    <row r="163" spans="1:4" s="106" customFormat="1" ht="28.5" x14ac:dyDescent="0.45">
      <c r="A163" s="114"/>
      <c r="B163" s="115"/>
      <c r="C163" s="116"/>
      <c r="D163" s="116"/>
    </row>
    <row r="164" spans="1:4" s="106" customFormat="1" ht="28.5" x14ac:dyDescent="0.45">
      <c r="A164" s="114"/>
      <c r="B164" s="115"/>
      <c r="C164" s="116"/>
      <c r="D164" s="116"/>
    </row>
    <row r="165" spans="1:4" s="106" customFormat="1" ht="28.5" x14ac:dyDescent="0.45">
      <c r="A165" s="114"/>
      <c r="B165" s="115"/>
      <c r="C165" s="116"/>
      <c r="D165" s="116"/>
    </row>
    <row r="166" spans="1:4" s="106" customFormat="1" ht="28.5" x14ac:dyDescent="0.45">
      <c r="A166" s="114"/>
      <c r="B166" s="115"/>
      <c r="C166" s="116"/>
      <c r="D166" s="116"/>
    </row>
    <row r="167" spans="1:4" s="106" customFormat="1" ht="28.5" x14ac:dyDescent="0.45">
      <c r="A167" s="114"/>
      <c r="B167" s="115"/>
      <c r="C167" s="116"/>
      <c r="D167" s="116"/>
    </row>
    <row r="168" spans="1:4" s="106" customFormat="1" ht="28.5" x14ac:dyDescent="0.45">
      <c r="A168" s="114"/>
      <c r="B168" s="115"/>
      <c r="C168" s="116"/>
      <c r="D168" s="116"/>
    </row>
    <row r="169" spans="1:4" s="106" customFormat="1" ht="28.5" x14ac:dyDescent="0.45">
      <c r="A169" s="114"/>
      <c r="B169" s="115"/>
      <c r="C169" s="116"/>
      <c r="D169" s="116"/>
    </row>
    <row r="170" spans="1:4" s="106" customFormat="1" ht="28.5" x14ac:dyDescent="0.45">
      <c r="A170" s="114"/>
      <c r="B170" s="115"/>
      <c r="C170" s="116"/>
      <c r="D170" s="116"/>
    </row>
    <row r="171" spans="1:4" s="106" customFormat="1" ht="28.5" x14ac:dyDescent="0.45">
      <c r="A171" s="114"/>
      <c r="B171" s="115"/>
      <c r="C171" s="116"/>
      <c r="D171" s="116"/>
    </row>
    <row r="172" spans="1:4" s="106" customFormat="1" ht="28.5" x14ac:dyDescent="0.45">
      <c r="A172" s="114"/>
      <c r="B172" s="115"/>
      <c r="C172" s="116"/>
      <c r="D172" s="116"/>
    </row>
    <row r="173" spans="1:4" s="106" customFormat="1" ht="28.5" x14ac:dyDescent="0.45">
      <c r="A173" s="114"/>
      <c r="B173" s="115"/>
      <c r="C173" s="116"/>
      <c r="D173" s="116"/>
    </row>
    <row r="174" spans="1:4" s="106" customFormat="1" ht="28.5" x14ac:dyDescent="0.45">
      <c r="A174" s="114"/>
      <c r="B174" s="115"/>
      <c r="C174" s="116"/>
      <c r="D174" s="116"/>
    </row>
    <row r="175" spans="1:4" s="106" customFormat="1" ht="28.5" x14ac:dyDescent="0.45">
      <c r="A175" s="114"/>
      <c r="B175" s="115"/>
      <c r="C175" s="116"/>
      <c r="D175" s="116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76" fitToHeight="0" orientation="landscape" r:id="rId1"/>
  <headerFooter scaleWithDoc="0" alignWithMargins="0">
    <oddFooter>&amp;R&amp;"Tw Cen MT,Normal"&amp;14 &amp;10 ►Página &amp;P de &amp;N</oddFooter>
  </headerFooter>
  <rowBreaks count="3" manualBreakCount="3">
    <brk id="20" max="5" man="1"/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3"/>
  <sheetViews>
    <sheetView topLeftCell="W13" zoomScale="85" zoomScaleNormal="85" workbookViewId="0">
      <selection activeCell="AG52" sqref="AG52"/>
    </sheetView>
  </sheetViews>
  <sheetFormatPr baseColWidth="10" defaultRowHeight="12.75" x14ac:dyDescent="0.2"/>
  <cols>
    <col min="1" max="1" width="14.140625" customWidth="1"/>
    <col min="2" max="2" width="10.85546875" customWidth="1"/>
    <col min="4" max="4" width="11.28515625" customWidth="1"/>
    <col min="5" max="5" width="6.7109375" customWidth="1"/>
    <col min="6" max="6" width="1.5703125" customWidth="1"/>
    <col min="11" max="11" width="7.140625" customWidth="1"/>
    <col min="12" max="12" width="1.42578125" customWidth="1"/>
    <col min="14" max="14" width="11.85546875" customWidth="1"/>
    <col min="16" max="16" width="1.28515625" customWidth="1"/>
    <col min="17" max="17" width="1.42578125" customWidth="1"/>
    <col min="18" max="18" width="8.5703125" customWidth="1"/>
    <col min="19" max="20" width="11.42578125" style="42"/>
    <col min="27" max="27" width="25.28515625" customWidth="1"/>
    <col min="28" max="28" width="18.28515625" bestFit="1" customWidth="1"/>
    <col min="29" max="30" width="13.85546875" customWidth="1"/>
    <col min="32" max="32" width="15.7109375" customWidth="1"/>
    <col min="33" max="33" width="14.85546875" customWidth="1"/>
    <col min="34" max="34" width="13.7109375" customWidth="1"/>
    <col min="35" max="35" width="13.5703125" bestFit="1" customWidth="1"/>
    <col min="36" max="36" width="20.7109375" customWidth="1"/>
  </cols>
  <sheetData>
    <row r="1" spans="1:48" ht="15" x14ac:dyDescent="0.25">
      <c r="T1" s="237" t="s">
        <v>39</v>
      </c>
      <c r="U1" s="237"/>
    </row>
    <row r="2" spans="1:48" ht="18.75" x14ac:dyDescent="0.3">
      <c r="A2" s="228" t="s">
        <v>32</v>
      </c>
      <c r="B2" s="228"/>
      <c r="C2" s="228"/>
      <c r="D2" s="229" t="s">
        <v>30</v>
      </c>
      <c r="E2" s="229" t="s">
        <v>28</v>
      </c>
      <c r="G2" s="228" t="s">
        <v>33</v>
      </c>
      <c r="H2" s="228"/>
      <c r="I2" s="228"/>
      <c r="J2" s="229" t="s">
        <v>30</v>
      </c>
      <c r="K2" s="229" t="s">
        <v>28</v>
      </c>
      <c r="M2" s="228" t="s">
        <v>31</v>
      </c>
      <c r="N2" s="228"/>
      <c r="O2" s="228"/>
      <c r="Q2" s="235"/>
      <c r="R2" s="229" t="s">
        <v>28</v>
      </c>
      <c r="AA2" s="47" t="s">
        <v>31</v>
      </c>
      <c r="AB2" s="48" t="s">
        <v>44</v>
      </c>
      <c r="AC2" s="48" t="s">
        <v>45</v>
      </c>
      <c r="AD2" s="49" t="s">
        <v>46</v>
      </c>
      <c r="AF2" s="226" t="s">
        <v>84</v>
      </c>
      <c r="AG2" s="226"/>
      <c r="AH2" s="226"/>
      <c r="AI2" s="226"/>
      <c r="AJ2" s="226"/>
    </row>
    <row r="3" spans="1:48" ht="36" customHeight="1" x14ac:dyDescent="0.25">
      <c r="A3" s="28"/>
      <c r="B3" s="27">
        <v>2017</v>
      </c>
      <c r="C3" s="27">
        <v>2018</v>
      </c>
      <c r="D3" s="229"/>
      <c r="E3" s="229"/>
      <c r="G3" s="28"/>
      <c r="H3" s="188">
        <v>2017</v>
      </c>
      <c r="I3" s="188">
        <v>2018</v>
      </c>
      <c r="J3" s="229"/>
      <c r="K3" s="229"/>
      <c r="M3" s="28" t="s">
        <v>29</v>
      </c>
      <c r="N3" s="188">
        <v>2017</v>
      </c>
      <c r="O3" s="188">
        <v>2018</v>
      </c>
      <c r="Q3" s="235"/>
      <c r="R3" s="229"/>
      <c r="S3" s="199">
        <v>43101</v>
      </c>
      <c r="T3" s="199">
        <v>43132</v>
      </c>
      <c r="U3" s="199">
        <v>43160</v>
      </c>
      <c r="V3" s="199">
        <v>43191</v>
      </c>
      <c r="W3" s="199"/>
      <c r="X3" s="199"/>
      <c r="Y3" s="199"/>
      <c r="Z3" s="199"/>
      <c r="AA3" s="52" t="s">
        <v>43</v>
      </c>
      <c r="AB3" s="29">
        <v>2017</v>
      </c>
      <c r="AC3" s="29">
        <v>2018</v>
      </c>
      <c r="AD3" s="53" t="s">
        <v>28</v>
      </c>
      <c r="AF3" s="80" t="s">
        <v>62</v>
      </c>
      <c r="AG3" s="81" t="s">
        <v>99</v>
      </c>
      <c r="AH3" s="81" t="s">
        <v>98</v>
      </c>
      <c r="AI3" s="81" t="s">
        <v>97</v>
      </c>
      <c r="AJ3" s="82" t="s">
        <v>63</v>
      </c>
      <c r="AK3" s="82">
        <v>2017</v>
      </c>
      <c r="AL3" s="82" t="s">
        <v>113</v>
      </c>
      <c r="AM3" s="82" t="s">
        <v>114</v>
      </c>
    </row>
    <row r="4" spans="1:48" ht="15.75" customHeight="1" x14ac:dyDescent="0.25">
      <c r="A4" s="25" t="s">
        <v>22</v>
      </c>
      <c r="B4" s="26" t="e">
        <f>+'Febrero-2018'!#REF!</f>
        <v>#REF!</v>
      </c>
      <c r="C4" s="26">
        <f>+'Febrero-2018'!C10</f>
        <v>118.42081959000001</v>
      </c>
      <c r="D4" s="37" t="e">
        <f>+C4-B4</f>
        <v>#REF!</v>
      </c>
      <c r="E4" s="36" t="e">
        <f>+(C4-B4)/B4</f>
        <v>#REF!</v>
      </c>
      <c r="G4" s="25" t="s">
        <v>22</v>
      </c>
      <c r="H4" s="26" t="e">
        <f>+'Febrero-2018'!#REF!</f>
        <v>#REF!</v>
      </c>
      <c r="I4" s="26">
        <f>+'Febrero-2018'!D11</f>
        <v>93.222476999999998</v>
      </c>
      <c r="J4" s="26" t="e">
        <f t="shared" ref="J4:J9" si="0">+I4-H4</f>
        <v>#REF!</v>
      </c>
      <c r="K4" s="39" t="e">
        <f t="shared" ref="K4:K9" si="1">+(I4-H4)/H4</f>
        <v>#REF!</v>
      </c>
      <c r="M4" s="25" t="s">
        <v>22</v>
      </c>
      <c r="N4" s="33" t="e">
        <f>+(B4-H4)/B4</f>
        <v>#REF!</v>
      </c>
      <c r="O4" s="33">
        <f>+(C4-I4)/C4</f>
        <v>0.21278642283715349</v>
      </c>
      <c r="Q4" s="33"/>
      <c r="R4" s="161" t="e">
        <f>+O4-N4</f>
        <v>#REF!</v>
      </c>
      <c r="S4" s="200"/>
      <c r="AA4" s="45" t="s">
        <v>22</v>
      </c>
      <c r="AB4" s="31">
        <v>0.24574697169835677</v>
      </c>
      <c r="AC4" s="31">
        <f>+O4</f>
        <v>0.21278642283715349</v>
      </c>
      <c r="AD4" s="46">
        <f>+Tabla1[[#This Row],[Columna2]]-Tabla1[[#This Row],[Columna1]]</f>
        <v>-3.2960548861203282E-2</v>
      </c>
      <c r="AF4" s="83" t="s">
        <v>56</v>
      </c>
      <c r="AG4" s="96" t="e">
        <f>+'Febrero-2018'!#REF!</f>
        <v>#REF!</v>
      </c>
      <c r="AH4" s="96">
        <f>+'Febrero-2018'!C76</f>
        <v>25.819445000000002</v>
      </c>
      <c r="AI4" s="96">
        <f>+AH18</f>
        <v>23.399687</v>
      </c>
      <c r="AJ4" s="87" t="e">
        <f>+AI4/AG4</f>
        <v>#REF!</v>
      </c>
      <c r="AK4" s="87">
        <f>+AL23</f>
        <v>0.72262936379796716</v>
      </c>
      <c r="AL4" s="87">
        <f t="shared" ref="AL4:AL9" si="2">+AL14</f>
        <v>0.79569245301664582</v>
      </c>
      <c r="AM4" s="87" t="e">
        <f t="shared" ref="AM4:AM9" si="3">+AJ4-AL4</f>
        <v>#REF!</v>
      </c>
    </row>
    <row r="5" spans="1:48" ht="15.75" customHeight="1" x14ac:dyDescent="0.25">
      <c r="A5" s="25" t="s">
        <v>23</v>
      </c>
      <c r="B5" s="26" t="e">
        <f>+'Febrero-2018'!#REF!</f>
        <v>#REF!</v>
      </c>
      <c r="C5" s="26">
        <f>+'Febrero-2018'!C22</f>
        <v>68.233890709999997</v>
      </c>
      <c r="D5" s="26" t="e">
        <f t="shared" ref="D5:D9" si="4">+C5-B5</f>
        <v>#REF!</v>
      </c>
      <c r="E5" s="31" t="e">
        <f t="shared" ref="E5:E9" si="5">+(C5-B5)/B5</f>
        <v>#REF!</v>
      </c>
      <c r="G5" s="25" t="s">
        <v>23</v>
      </c>
      <c r="H5" s="26" t="e">
        <f>+'Febrero-2018'!#REF!</f>
        <v>#REF!</v>
      </c>
      <c r="I5" s="26">
        <f>+'Febrero-2018'!D23</f>
        <v>46.710337000000003</v>
      </c>
      <c r="J5" s="26" t="e">
        <f t="shared" si="0"/>
        <v>#REF!</v>
      </c>
      <c r="K5" s="39" t="e">
        <f t="shared" si="1"/>
        <v>#REF!</v>
      </c>
      <c r="M5" s="25" t="s">
        <v>23</v>
      </c>
      <c r="N5" s="33" t="e">
        <f t="shared" ref="N5:N8" si="6">+(B5-H5)/B5</f>
        <v>#REF!</v>
      </c>
      <c r="O5" s="33">
        <f t="shared" ref="O5:O8" si="7">+(C5-I5)/C5</f>
        <v>0.31543787824553315</v>
      </c>
      <c r="Q5" s="33"/>
      <c r="R5" s="161" t="e">
        <f>+O5-N5</f>
        <v>#REF!</v>
      </c>
      <c r="S5" s="200"/>
      <c r="AA5" s="45" t="s">
        <v>23</v>
      </c>
      <c r="AB5" s="31">
        <v>0.34599418875567023</v>
      </c>
      <c r="AC5" s="31">
        <f t="shared" ref="AC5:AC9" si="8">+O5</f>
        <v>0.31543787824553315</v>
      </c>
      <c r="AD5" s="46">
        <f>+Tabla1[[#This Row],[Columna2]]-Tabla1[[#This Row],[Columna1]]</f>
        <v>-3.0556310510137075E-2</v>
      </c>
      <c r="AF5" s="84" t="s">
        <v>24</v>
      </c>
      <c r="AG5" s="97" t="e">
        <f>+'Febrero-2018'!#REF!</f>
        <v>#REF!</v>
      </c>
      <c r="AH5" s="97">
        <f>+'Febrero-2018'!C43</f>
        <v>36.16836</v>
      </c>
      <c r="AI5" s="97">
        <f>+AH16</f>
        <v>32.186312000000001</v>
      </c>
      <c r="AJ5" s="88" t="e">
        <f t="shared" ref="AJ5:AJ9" si="9">+AI5/AG5</f>
        <v>#REF!</v>
      </c>
      <c r="AK5" s="88">
        <f t="shared" ref="AK5:AK9" si="10">+AL24</f>
        <v>0.78795632637755042</v>
      </c>
      <c r="AL5" s="88">
        <f t="shared" si="2"/>
        <v>0.84465747465989338</v>
      </c>
      <c r="AM5" s="88" t="e">
        <f t="shared" si="3"/>
        <v>#REF!</v>
      </c>
    </row>
    <row r="6" spans="1:48" ht="15.75" customHeight="1" x14ac:dyDescent="0.25">
      <c r="A6" s="25" t="s">
        <v>24</v>
      </c>
      <c r="B6" s="26" t="e">
        <f>+'Febrero-2018'!#REF!</f>
        <v>#REF!</v>
      </c>
      <c r="C6" s="26">
        <f>+'Febrero-2018'!C42</f>
        <v>42.491464880000002</v>
      </c>
      <c r="D6" s="26" t="e">
        <f t="shared" si="4"/>
        <v>#REF!</v>
      </c>
      <c r="E6" s="31" t="e">
        <f t="shared" si="5"/>
        <v>#REF!</v>
      </c>
      <c r="G6" s="25" t="s">
        <v>24</v>
      </c>
      <c r="H6" s="26" t="e">
        <f>+'Febrero-2018'!#REF!</f>
        <v>#REF!</v>
      </c>
      <c r="I6" s="26">
        <f>+'Febrero-2018'!D43</f>
        <v>35.009576000000003</v>
      </c>
      <c r="J6" s="26" t="e">
        <f t="shared" si="0"/>
        <v>#REF!</v>
      </c>
      <c r="K6" s="39" t="e">
        <f t="shared" si="1"/>
        <v>#REF!</v>
      </c>
      <c r="M6" s="25" t="s">
        <v>24</v>
      </c>
      <c r="N6" s="33" t="e">
        <f t="shared" si="6"/>
        <v>#REF!</v>
      </c>
      <c r="O6" s="33">
        <f t="shared" si="7"/>
        <v>0.17607980570049953</v>
      </c>
      <c r="Q6" s="33"/>
      <c r="R6" s="161" t="e">
        <f>+O6-N6</f>
        <v>#REF!</v>
      </c>
      <c r="S6" s="200"/>
      <c r="AA6" s="45" t="s">
        <v>24</v>
      </c>
      <c r="AB6" s="31">
        <v>0.17204365209209557</v>
      </c>
      <c r="AC6" s="31">
        <f t="shared" si="8"/>
        <v>0.17607980570049953</v>
      </c>
      <c r="AD6" s="46">
        <f>+Tabla1[[#This Row],[Columna2]]-Tabla1[[#This Row],[Columna1]]</f>
        <v>4.0361536084039529E-3</v>
      </c>
      <c r="AF6" s="83" t="s">
        <v>55</v>
      </c>
      <c r="AG6" s="96" t="e">
        <f>+'Febrero-2018'!#REF!</f>
        <v>#REF!</v>
      </c>
      <c r="AH6" s="96">
        <f>+'Febrero-2018'!C55</f>
        <v>43.516571999999996</v>
      </c>
      <c r="AI6" s="96">
        <f>+AH17</f>
        <v>34.347158</v>
      </c>
      <c r="AJ6" s="87" t="e">
        <f t="shared" si="9"/>
        <v>#REF!</v>
      </c>
      <c r="AK6" s="87">
        <f t="shared" si="10"/>
        <v>0.55810108179323237</v>
      </c>
      <c r="AL6" s="87">
        <f t="shared" si="2"/>
        <v>0.67566280221890318</v>
      </c>
      <c r="AM6" s="87" t="e">
        <f t="shared" si="3"/>
        <v>#REF!</v>
      </c>
    </row>
    <row r="7" spans="1:48" ht="15.75" customHeight="1" x14ac:dyDescent="0.25">
      <c r="A7" s="25" t="s">
        <v>25</v>
      </c>
      <c r="B7" s="26" t="e">
        <f>+'Febrero-2018'!#REF!</f>
        <v>#REF!</v>
      </c>
      <c r="C7" s="26">
        <f>+'Febrero-2018'!C54</f>
        <v>62.066993400000001</v>
      </c>
      <c r="D7" s="26" t="e">
        <f t="shared" si="4"/>
        <v>#REF!</v>
      </c>
      <c r="E7" s="36" t="e">
        <f t="shared" si="5"/>
        <v>#REF!</v>
      </c>
      <c r="G7" s="25" t="s">
        <v>25</v>
      </c>
      <c r="H7" s="26" t="e">
        <f>+'Febrero-2018'!#REF!</f>
        <v>#REF!</v>
      </c>
      <c r="I7" s="26">
        <f>+'Febrero-2018'!D55</f>
        <v>41.829712000000001</v>
      </c>
      <c r="J7" s="26" t="e">
        <f t="shared" si="0"/>
        <v>#REF!</v>
      </c>
      <c r="K7" s="39" t="e">
        <f t="shared" si="1"/>
        <v>#REF!</v>
      </c>
      <c r="M7" s="25" t="s">
        <v>25</v>
      </c>
      <c r="N7" s="33" t="e">
        <f t="shared" si="6"/>
        <v>#REF!</v>
      </c>
      <c r="O7" s="33">
        <f t="shared" si="7"/>
        <v>0.32605544898200273</v>
      </c>
      <c r="Q7" s="33"/>
      <c r="R7" s="161" t="e">
        <f t="shared" ref="R7:R9" si="11">+O7-N7</f>
        <v>#REF!</v>
      </c>
      <c r="S7" s="200"/>
      <c r="AA7" s="45" t="s">
        <v>25</v>
      </c>
      <c r="AB7" s="31">
        <v>0.35734651220263164</v>
      </c>
      <c r="AC7" s="31">
        <f t="shared" si="8"/>
        <v>0.32605544898200273</v>
      </c>
      <c r="AD7" s="46">
        <f>+Tabla1[[#This Row],[Columna2]]-Tabla1[[#This Row],[Columna1]]</f>
        <v>-3.1291063220628912E-2</v>
      </c>
      <c r="AF7" s="84" t="s">
        <v>23</v>
      </c>
      <c r="AG7" s="97" t="e">
        <f>+'Febrero-2018'!#REF!</f>
        <v>#REF!</v>
      </c>
      <c r="AH7" s="97">
        <f>+'Febrero-2018'!C23</f>
        <v>47.766108000000003</v>
      </c>
      <c r="AI7" s="97">
        <f>+AH15</f>
        <v>41.461289999999998</v>
      </c>
      <c r="AJ7" s="88" t="e">
        <f t="shared" si="9"/>
        <v>#REF!</v>
      </c>
      <c r="AK7" s="88">
        <f t="shared" si="10"/>
        <v>0.57833692497512457</v>
      </c>
      <c r="AL7" s="88">
        <f t="shared" si="2"/>
        <v>0.69456318018511509</v>
      </c>
      <c r="AM7" s="88" t="e">
        <f t="shared" si="3"/>
        <v>#REF!</v>
      </c>
    </row>
    <row r="8" spans="1:48" ht="15.75" customHeight="1" x14ac:dyDescent="0.25">
      <c r="A8" s="25" t="s">
        <v>26</v>
      </c>
      <c r="B8" s="26" t="e">
        <f>+'Febrero-2018'!#REF!</f>
        <v>#REF!</v>
      </c>
      <c r="C8" s="26">
        <f>+'Febrero-2018'!C75</f>
        <v>30.938764160000002</v>
      </c>
      <c r="D8" s="26" t="e">
        <f t="shared" si="4"/>
        <v>#REF!</v>
      </c>
      <c r="E8" s="39" t="e">
        <f t="shared" si="5"/>
        <v>#REF!</v>
      </c>
      <c r="G8" s="25" t="s">
        <v>26</v>
      </c>
      <c r="H8" s="26" t="e">
        <f>+'Febrero-2018'!#REF!</f>
        <v>#REF!</v>
      </c>
      <c r="I8" s="26">
        <f>+'Febrero-2018'!D76</f>
        <v>24.945682000000001</v>
      </c>
      <c r="J8" s="26" t="e">
        <f t="shared" si="0"/>
        <v>#REF!</v>
      </c>
      <c r="K8" s="39" t="e">
        <f t="shared" si="1"/>
        <v>#REF!</v>
      </c>
      <c r="M8" s="25" t="s">
        <v>26</v>
      </c>
      <c r="N8" s="33" t="e">
        <f t="shared" si="6"/>
        <v>#REF!</v>
      </c>
      <c r="O8" s="33">
        <f t="shared" si="7"/>
        <v>0.19370787174971632</v>
      </c>
      <c r="Q8" s="33"/>
      <c r="R8" s="161" t="e">
        <f t="shared" si="11"/>
        <v>#REF!</v>
      </c>
      <c r="S8" s="200"/>
      <c r="AA8" s="45" t="s">
        <v>26</v>
      </c>
      <c r="AB8" s="31">
        <v>0.21396051430066396</v>
      </c>
      <c r="AC8" s="31">
        <f t="shared" si="8"/>
        <v>0.19370787174971632</v>
      </c>
      <c r="AD8" s="46">
        <f>+Tabla1[[#This Row],[Columna2]]-Tabla1[[#This Row],[Columna1]]</f>
        <v>-2.0252642550947636E-2</v>
      </c>
      <c r="AF8" s="85" t="s">
        <v>22</v>
      </c>
      <c r="AG8" s="98" t="e">
        <f>+'Febrero-2018'!#REF!</f>
        <v>#REF!</v>
      </c>
      <c r="AH8" s="98">
        <f>+'Febrero-2018'!C11</f>
        <v>96.029256000000004</v>
      </c>
      <c r="AI8" s="98">
        <f>+AH14</f>
        <v>84.180612999999994</v>
      </c>
      <c r="AJ8" s="89" t="e">
        <f t="shared" si="9"/>
        <v>#REF!</v>
      </c>
      <c r="AK8" s="89">
        <f t="shared" si="10"/>
        <v>0.73116827057024536</v>
      </c>
      <c r="AL8" s="89">
        <f t="shared" si="2"/>
        <v>0.77196493170375013</v>
      </c>
      <c r="AM8" s="89" t="e">
        <f t="shared" si="3"/>
        <v>#REF!</v>
      </c>
    </row>
    <row r="9" spans="1:48" ht="15.75" customHeight="1" x14ac:dyDescent="0.3">
      <c r="A9" s="29" t="s">
        <v>27</v>
      </c>
      <c r="B9" s="30" t="e">
        <f>SUM(B4:B8)</f>
        <v>#REF!</v>
      </c>
      <c r="C9" s="30">
        <f>SUM(C4:C8)</f>
        <v>322.15193274000001</v>
      </c>
      <c r="D9" s="30" t="e">
        <f t="shared" si="4"/>
        <v>#REF!</v>
      </c>
      <c r="E9" s="32" t="e">
        <f t="shared" si="5"/>
        <v>#REF!</v>
      </c>
      <c r="G9" s="29" t="s">
        <v>27</v>
      </c>
      <c r="H9" s="30" t="e">
        <f>SUM(H4:H8)</f>
        <v>#REF!</v>
      </c>
      <c r="I9" s="30">
        <f>SUM(I4:I8)</f>
        <v>241.71778400000002</v>
      </c>
      <c r="J9" s="30" t="e">
        <f t="shared" si="0"/>
        <v>#REF!</v>
      </c>
      <c r="K9" s="32" t="e">
        <f t="shared" si="1"/>
        <v>#REF!</v>
      </c>
      <c r="M9" s="29" t="s">
        <v>27</v>
      </c>
      <c r="N9" s="34" t="e">
        <f>+(B9-H9)/B9</f>
        <v>#REF!</v>
      </c>
      <c r="O9" s="34">
        <f>+(C9-I9)/C9</f>
        <v>0.24967768486093853</v>
      </c>
      <c r="Q9" s="34"/>
      <c r="R9" s="162" t="e">
        <f t="shared" si="11"/>
        <v>#REF!</v>
      </c>
      <c r="S9" s="200"/>
      <c r="AA9" s="50" t="s">
        <v>27</v>
      </c>
      <c r="AB9" s="51">
        <v>0.27596671543810197</v>
      </c>
      <c r="AC9" s="31">
        <f t="shared" si="8"/>
        <v>0.24967768486093853</v>
      </c>
      <c r="AD9" s="46">
        <f>+Tabla1[[#This Row],[Columna2]]-Tabla1[[#This Row],[Columna1]]</f>
        <v>-2.6289030577163447E-2</v>
      </c>
      <c r="AF9" s="86" t="s">
        <v>57</v>
      </c>
      <c r="AG9" s="99" t="e">
        <f>SUM(AG4:AG8)</f>
        <v>#REF!</v>
      </c>
      <c r="AH9" s="99">
        <f t="shared" ref="AH9:AI9" si="12">SUM(AH4:AH8)</f>
        <v>249.29974100000001</v>
      </c>
      <c r="AI9" s="99">
        <f t="shared" si="12"/>
        <v>215.57505999999998</v>
      </c>
      <c r="AJ9" s="90" t="e">
        <f t="shared" si="9"/>
        <v>#REF!</v>
      </c>
      <c r="AK9" s="90">
        <f t="shared" si="10"/>
        <v>0.67134699080124827</v>
      </c>
      <c r="AL9" s="90">
        <f t="shared" si="2"/>
        <v>0.74828628739425274</v>
      </c>
      <c r="AM9" s="90" t="e">
        <f t="shared" si="3"/>
        <v>#REF!</v>
      </c>
    </row>
    <row r="11" spans="1:48" x14ac:dyDescent="0.2">
      <c r="I11" s="38"/>
    </row>
    <row r="12" spans="1:48" ht="15.75" x14ac:dyDescent="0.25">
      <c r="T12" s="237" t="s">
        <v>41</v>
      </c>
      <c r="U12" s="237"/>
      <c r="AG12" s="230" t="s">
        <v>94</v>
      </c>
      <c r="AH12" s="231"/>
      <c r="AJ12" s="231" t="s">
        <v>112</v>
      </c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</row>
    <row r="13" spans="1:48" ht="15" x14ac:dyDescent="0.25">
      <c r="A13" s="228" t="s">
        <v>34</v>
      </c>
      <c r="B13" s="228"/>
      <c r="C13" s="228"/>
      <c r="D13" s="229" t="s">
        <v>30</v>
      </c>
      <c r="E13" s="229" t="s">
        <v>28</v>
      </c>
      <c r="G13" s="228" t="s">
        <v>35</v>
      </c>
      <c r="H13" s="228"/>
      <c r="I13" s="228"/>
      <c r="J13" s="229" t="s">
        <v>30</v>
      </c>
      <c r="K13" s="238" t="s">
        <v>28</v>
      </c>
      <c r="M13" s="228" t="s">
        <v>36</v>
      </c>
      <c r="N13" s="228"/>
      <c r="O13" s="228"/>
      <c r="Q13" s="235"/>
      <c r="R13" s="229"/>
      <c r="AA13" s="234" t="s">
        <v>70</v>
      </c>
      <c r="AB13" s="234"/>
      <c r="AC13" s="234"/>
      <c r="AD13" s="234"/>
      <c r="AE13" s="234"/>
      <c r="AG13" s="69" t="s">
        <v>54</v>
      </c>
      <c r="AH13" s="69" t="s">
        <v>69</v>
      </c>
      <c r="AJ13" s="207"/>
      <c r="AK13" s="208" t="s">
        <v>100</v>
      </c>
      <c r="AL13" s="208" t="s">
        <v>101</v>
      </c>
      <c r="AM13" s="208" t="s">
        <v>102</v>
      </c>
      <c r="AN13" s="208" t="s">
        <v>103</v>
      </c>
      <c r="AO13" s="208" t="s">
        <v>104</v>
      </c>
      <c r="AP13" s="208" t="s">
        <v>105</v>
      </c>
      <c r="AQ13" s="208" t="s">
        <v>106</v>
      </c>
      <c r="AR13" s="208" t="s">
        <v>107</v>
      </c>
      <c r="AS13" s="208" t="s">
        <v>108</v>
      </c>
      <c r="AT13" s="208" t="s">
        <v>109</v>
      </c>
      <c r="AU13" s="208" t="s">
        <v>110</v>
      </c>
      <c r="AV13" s="208" t="s">
        <v>111</v>
      </c>
    </row>
    <row r="14" spans="1:48" ht="15.75" x14ac:dyDescent="0.25">
      <c r="A14" s="28" t="s">
        <v>29</v>
      </c>
      <c r="B14" s="188">
        <v>2017</v>
      </c>
      <c r="C14" s="188">
        <v>2018</v>
      </c>
      <c r="D14" s="229"/>
      <c r="E14" s="229"/>
      <c r="G14" s="28" t="s">
        <v>43</v>
      </c>
      <c r="H14" s="188">
        <v>2017</v>
      </c>
      <c r="I14" s="188">
        <v>2018</v>
      </c>
      <c r="J14" s="229"/>
      <c r="K14" s="239"/>
      <c r="M14" s="28" t="s">
        <v>29</v>
      </c>
      <c r="N14" s="188">
        <v>2017</v>
      </c>
      <c r="O14" s="188">
        <v>2018</v>
      </c>
      <c r="Q14" s="235"/>
      <c r="R14" s="229"/>
      <c r="S14"/>
      <c r="T14"/>
      <c r="AA14" s="54" t="s">
        <v>43</v>
      </c>
      <c r="AB14" s="58">
        <v>2017</v>
      </c>
      <c r="AC14" s="58">
        <v>2018</v>
      </c>
      <c r="AD14" s="58" t="s">
        <v>95</v>
      </c>
      <c r="AE14" s="59" t="s">
        <v>28</v>
      </c>
      <c r="AG14" s="70" t="s">
        <v>78</v>
      </c>
      <c r="AH14" s="93">
        <v>84.180612999999994</v>
      </c>
      <c r="AJ14" s="203" t="s">
        <v>56</v>
      </c>
      <c r="AK14" s="87">
        <v>0.79560072169467999</v>
      </c>
      <c r="AL14" s="87">
        <v>0.79569245301664582</v>
      </c>
      <c r="AM14" s="87">
        <v>0.80853594907970749</v>
      </c>
      <c r="AN14" s="87">
        <v>0.82582523915936157</v>
      </c>
      <c r="AO14" s="87">
        <v>0.82252658364085462</v>
      </c>
      <c r="AP14" s="87">
        <v>0.81810664259866162</v>
      </c>
      <c r="AQ14" s="87">
        <v>0.83528600998862024</v>
      </c>
      <c r="AR14" s="87">
        <v>0.8202290036763602</v>
      </c>
      <c r="AS14" s="87">
        <v>0.82727020859884981</v>
      </c>
      <c r="AT14" s="87">
        <v>0.81340841089626403</v>
      </c>
      <c r="AU14" s="87">
        <v>0.82728834876480595</v>
      </c>
      <c r="AV14" s="87">
        <v>0.82113630184374853</v>
      </c>
    </row>
    <row r="15" spans="1:48" ht="15" customHeight="1" x14ac:dyDescent="0.25">
      <c r="A15" s="25" t="s">
        <v>22</v>
      </c>
      <c r="B15" s="26" t="e">
        <f>+'Febrero-2018'!#REF!</f>
        <v>#REF!</v>
      </c>
      <c r="C15" s="26">
        <f>+'Febrero-2018'!C12</f>
        <v>768.34288887985576</v>
      </c>
      <c r="D15" s="26" t="e">
        <f t="shared" ref="D15:D20" si="13">+C15-B15</f>
        <v>#REF!</v>
      </c>
      <c r="E15" s="36" t="e">
        <f t="shared" ref="E15:E20" si="14">+(C15-B15)/B15</f>
        <v>#REF!</v>
      </c>
      <c r="G15" s="25" t="s">
        <v>22</v>
      </c>
      <c r="H15" s="26" t="e">
        <f>+'Febrero-2018'!#REF!</f>
        <v>#REF!</v>
      </c>
      <c r="I15" s="26">
        <f>+'Febrero-2018'!D14</f>
        <v>652.40363068001022</v>
      </c>
      <c r="J15" s="26" t="e">
        <f t="shared" ref="J15:J20" si="15">+I15-H15</f>
        <v>#REF!</v>
      </c>
      <c r="K15" s="39" t="e">
        <f t="shared" ref="K15:K20" si="16">+(I15-H15)/H15</f>
        <v>#REF!</v>
      </c>
      <c r="M15" s="25" t="s">
        <v>22</v>
      </c>
      <c r="N15" s="33" t="e">
        <f>+H15/B15</f>
        <v>#REF!</v>
      </c>
      <c r="O15" s="33">
        <f>+I15/C15</f>
        <v>0.84910479438565512</v>
      </c>
      <c r="Q15" s="33"/>
      <c r="R15" s="164">
        <f>+O15</f>
        <v>0.84910479438565512</v>
      </c>
      <c r="S15"/>
      <c r="T15"/>
      <c r="AA15" s="55" t="s">
        <v>22</v>
      </c>
      <c r="AB15" s="60" t="e">
        <f t="shared" ref="AB15:AC20" si="17">+N4</f>
        <v>#REF!</v>
      </c>
      <c r="AC15" s="60">
        <f t="shared" si="17"/>
        <v>0.21278642283715349</v>
      </c>
      <c r="AD15" s="60">
        <f t="shared" ref="AD15:AD20" si="18">+AH34</f>
        <v>0</v>
      </c>
      <c r="AE15" s="60">
        <f>+AD15-AC15</f>
        <v>-0.21278642283715349</v>
      </c>
      <c r="AG15" s="70" t="s">
        <v>79</v>
      </c>
      <c r="AH15" s="93">
        <v>41.461289999999998</v>
      </c>
      <c r="AJ15" s="204" t="s">
        <v>24</v>
      </c>
      <c r="AK15" s="88">
        <v>0.84808558991356131</v>
      </c>
      <c r="AL15" s="88">
        <v>0.84465747465989338</v>
      </c>
      <c r="AM15" s="88">
        <v>0.85440140901084649</v>
      </c>
      <c r="AN15" s="88">
        <v>0.87627029100633214</v>
      </c>
      <c r="AO15" s="88">
        <v>0.87485813328395323</v>
      </c>
      <c r="AP15" s="88">
        <v>0.86252323309283963</v>
      </c>
      <c r="AQ15" s="88">
        <v>0.88487338684170791</v>
      </c>
      <c r="AR15" s="88">
        <v>0.88065583986296181</v>
      </c>
      <c r="AS15" s="88">
        <v>0.88349199335837603</v>
      </c>
      <c r="AT15" s="88">
        <v>0.86589946187548572</v>
      </c>
      <c r="AU15" s="88">
        <v>0.88168711041270198</v>
      </c>
      <c r="AV15" s="88">
        <v>0.87267633484130258</v>
      </c>
    </row>
    <row r="16" spans="1:48" ht="15" customHeight="1" x14ac:dyDescent="0.25">
      <c r="A16" s="25" t="s">
        <v>23</v>
      </c>
      <c r="B16" s="26" t="e">
        <f>+'Febrero-2018'!#REF!</f>
        <v>#REF!</v>
      </c>
      <c r="C16" s="26">
        <f>+'Febrero-2018'!C24</f>
        <v>370.71234792006555</v>
      </c>
      <c r="D16" s="26" t="e">
        <f t="shared" si="13"/>
        <v>#REF!</v>
      </c>
      <c r="E16" s="36" t="e">
        <f t="shared" si="14"/>
        <v>#REF!</v>
      </c>
      <c r="G16" s="25" t="s">
        <v>23</v>
      </c>
      <c r="H16" s="26" t="e">
        <f>+'Febrero-2018'!#REF!</f>
        <v>#REF!</v>
      </c>
      <c r="I16" s="26">
        <f>+'Febrero-2018'!D26</f>
        <v>315.48336894999011</v>
      </c>
      <c r="J16" s="26" t="e">
        <f t="shared" si="15"/>
        <v>#REF!</v>
      </c>
      <c r="K16" s="39" t="e">
        <f t="shared" si="16"/>
        <v>#REF!</v>
      </c>
      <c r="M16" s="25" t="s">
        <v>23</v>
      </c>
      <c r="N16" s="33" t="e">
        <f t="shared" ref="N16:N20" si="19">+H16/B16</f>
        <v>#REF!</v>
      </c>
      <c r="O16" s="33">
        <f>+I16/C16</f>
        <v>0.85101931651334117</v>
      </c>
      <c r="Q16" s="33"/>
      <c r="R16" s="164">
        <f t="shared" ref="R16:R20" si="20">+O16</f>
        <v>0.85101931651334117</v>
      </c>
      <c r="S16"/>
      <c r="T16"/>
      <c r="AA16" s="56" t="s">
        <v>23</v>
      </c>
      <c r="AB16" s="61" t="e">
        <f t="shared" si="17"/>
        <v>#REF!</v>
      </c>
      <c r="AC16" s="61">
        <f t="shared" si="17"/>
        <v>0.31543787824553315</v>
      </c>
      <c r="AD16" s="61">
        <f t="shared" si="18"/>
        <v>0</v>
      </c>
      <c r="AE16" s="61">
        <f t="shared" ref="AE16:AE20" si="21">+AD16-AC16</f>
        <v>-0.31543787824553315</v>
      </c>
      <c r="AG16" s="70" t="s">
        <v>80</v>
      </c>
      <c r="AH16" s="93">
        <v>32.186312000000001</v>
      </c>
      <c r="AJ16" s="203" t="s">
        <v>55</v>
      </c>
      <c r="AK16" s="87">
        <v>0.67528105496315516</v>
      </c>
      <c r="AL16" s="87">
        <v>0.67566280221890318</v>
      </c>
      <c r="AM16" s="87">
        <v>0.68257986670267945</v>
      </c>
      <c r="AN16" s="87">
        <v>0.70687195653280255</v>
      </c>
      <c r="AO16" s="87">
        <v>0.70113536272368626</v>
      </c>
      <c r="AP16" s="87">
        <v>0.69804056550882565</v>
      </c>
      <c r="AQ16" s="87">
        <v>0.71416925305753598</v>
      </c>
      <c r="AR16" s="87">
        <v>0.70811073161226901</v>
      </c>
      <c r="AS16" s="87">
        <v>0.6996466949859067</v>
      </c>
      <c r="AT16" s="87">
        <v>0.69088180689635048</v>
      </c>
      <c r="AU16" s="87">
        <v>0.70175928588348169</v>
      </c>
      <c r="AV16" s="87">
        <v>0.70050334481359866</v>
      </c>
    </row>
    <row r="17" spans="1:48" ht="15" customHeight="1" x14ac:dyDescent="0.25">
      <c r="A17" s="25" t="s">
        <v>24</v>
      </c>
      <c r="B17" s="26" t="e">
        <f>+'Febrero-2018'!#REF!</f>
        <v>#REF!</v>
      </c>
      <c r="C17" s="26">
        <f>+'Febrero-2018'!C44</f>
        <v>281.26206988999684</v>
      </c>
      <c r="D17" s="26" t="e">
        <f t="shared" si="13"/>
        <v>#REF!</v>
      </c>
      <c r="E17" s="36" t="e">
        <f t="shared" si="14"/>
        <v>#REF!</v>
      </c>
      <c r="G17" s="25" t="s">
        <v>24</v>
      </c>
      <c r="H17" s="26" t="e">
        <f>+'Febrero-2018'!#REF!</f>
        <v>#REF!</v>
      </c>
      <c r="I17" s="26">
        <f>+'Febrero-2018'!D46</f>
        <v>247.21818628999665</v>
      </c>
      <c r="J17" s="26" t="e">
        <f t="shared" si="15"/>
        <v>#REF!</v>
      </c>
      <c r="K17" s="39" t="e">
        <f t="shared" si="16"/>
        <v>#REF!</v>
      </c>
      <c r="M17" s="25" t="s">
        <v>24</v>
      </c>
      <c r="N17" s="33" t="e">
        <f>+H17/B17</f>
        <v>#REF!</v>
      </c>
      <c r="O17" s="33">
        <f t="shared" ref="O17:O18" si="22">+I17/C17</f>
        <v>0.87896027497303519</v>
      </c>
      <c r="Q17" s="33"/>
      <c r="R17" s="164">
        <f t="shared" si="20"/>
        <v>0.87896027497303519</v>
      </c>
      <c r="S17"/>
      <c r="T17"/>
      <c r="AA17" s="55" t="s">
        <v>24</v>
      </c>
      <c r="AB17" s="60" t="e">
        <f t="shared" si="17"/>
        <v>#REF!</v>
      </c>
      <c r="AC17" s="60">
        <f t="shared" si="17"/>
        <v>0.17607980570049953</v>
      </c>
      <c r="AD17" s="60">
        <f t="shared" si="18"/>
        <v>0</v>
      </c>
      <c r="AE17" s="60">
        <f t="shared" si="21"/>
        <v>-0.17607980570049953</v>
      </c>
      <c r="AG17" s="70" t="s">
        <v>81</v>
      </c>
      <c r="AH17" s="93">
        <v>34.347158</v>
      </c>
      <c r="AJ17" s="204" t="s">
        <v>23</v>
      </c>
      <c r="AK17" s="88">
        <v>0.69446108591017142</v>
      </c>
      <c r="AL17" s="88">
        <v>0.69456318018511509</v>
      </c>
      <c r="AM17" s="88">
        <v>0.6980784680799349</v>
      </c>
      <c r="AN17" s="88">
        <v>0.72450242257865205</v>
      </c>
      <c r="AO17" s="88">
        <v>0.7119488598736643</v>
      </c>
      <c r="AP17" s="88">
        <v>0.71199728447138066</v>
      </c>
      <c r="AQ17" s="88">
        <v>0.73335922257599528</v>
      </c>
      <c r="AR17" s="88">
        <v>0.71694126107587841</v>
      </c>
      <c r="AS17" s="88">
        <v>0.71651609833922481</v>
      </c>
      <c r="AT17" s="88">
        <v>0.69281508207667952</v>
      </c>
      <c r="AU17" s="88">
        <v>0.70040167739309378</v>
      </c>
      <c r="AV17" s="88">
        <v>0.70397114414339568</v>
      </c>
    </row>
    <row r="18" spans="1:48" ht="15" customHeight="1" x14ac:dyDescent="0.25">
      <c r="A18" s="25" t="s">
        <v>25</v>
      </c>
      <c r="B18" s="26" t="e">
        <f>+'Febrero-2018'!#REF!</f>
        <v>#REF!</v>
      </c>
      <c r="C18" s="26">
        <f>+'Febrero-2018'!C56</f>
        <v>335.05867332996479</v>
      </c>
      <c r="D18" s="26" t="e">
        <f t="shared" si="13"/>
        <v>#REF!</v>
      </c>
      <c r="E18" s="36" t="e">
        <f t="shared" si="14"/>
        <v>#REF!</v>
      </c>
      <c r="G18" s="25" t="s">
        <v>25</v>
      </c>
      <c r="H18" s="26" t="e">
        <f>+'Febrero-2018'!#REF!</f>
        <v>#REF!</v>
      </c>
      <c r="I18" s="26">
        <f>+'Febrero-2018'!D58</f>
        <v>252.94182988001012</v>
      </c>
      <c r="J18" s="26" t="e">
        <f t="shared" si="15"/>
        <v>#REF!</v>
      </c>
      <c r="K18" s="39" t="e">
        <f t="shared" si="16"/>
        <v>#REF!</v>
      </c>
      <c r="M18" s="25" t="s">
        <v>25</v>
      </c>
      <c r="N18" s="33" t="e">
        <f t="shared" si="19"/>
        <v>#REF!</v>
      </c>
      <c r="O18" s="33">
        <f t="shared" si="22"/>
        <v>0.75491801888355758</v>
      </c>
      <c r="Q18" s="33"/>
      <c r="R18" s="164">
        <f t="shared" si="20"/>
        <v>0.75491801888355758</v>
      </c>
      <c r="S18"/>
      <c r="T18"/>
      <c r="AA18" s="56" t="s">
        <v>25</v>
      </c>
      <c r="AB18" s="61" t="e">
        <f t="shared" si="17"/>
        <v>#REF!</v>
      </c>
      <c r="AC18" s="61">
        <f t="shared" si="17"/>
        <v>0.32605544898200273</v>
      </c>
      <c r="AD18" s="61">
        <f t="shared" si="18"/>
        <v>0</v>
      </c>
      <c r="AE18" s="61">
        <f t="shared" si="21"/>
        <v>-0.32605544898200273</v>
      </c>
      <c r="AG18" s="70" t="s">
        <v>82</v>
      </c>
      <c r="AH18" s="93">
        <v>23.399687</v>
      </c>
      <c r="AJ18" s="205" t="s">
        <v>22</v>
      </c>
      <c r="AK18" s="89">
        <v>0.78696607388624129</v>
      </c>
      <c r="AL18" s="89">
        <v>0.77196493170375013</v>
      </c>
      <c r="AM18" s="89">
        <v>0.79449475002479553</v>
      </c>
      <c r="AN18" s="89">
        <v>0.81679450973001699</v>
      </c>
      <c r="AO18" s="89">
        <v>0.80741026729943832</v>
      </c>
      <c r="AP18" s="89">
        <v>0.80110542155062026</v>
      </c>
      <c r="AQ18" s="89">
        <v>0.81558023600518048</v>
      </c>
      <c r="AR18" s="89">
        <v>0.81383386013113135</v>
      </c>
      <c r="AS18" s="89">
        <v>0.8184093408729628</v>
      </c>
      <c r="AT18" s="89">
        <v>0.80240122754806287</v>
      </c>
      <c r="AU18" s="89">
        <v>0.80881888334600982</v>
      </c>
      <c r="AV18" s="89">
        <v>0.80627712739610935</v>
      </c>
    </row>
    <row r="19" spans="1:48" ht="15" customHeight="1" x14ac:dyDescent="0.3">
      <c r="A19" s="25" t="s">
        <v>26</v>
      </c>
      <c r="B19" s="26" t="e">
        <f>+'Febrero-2018'!#REF!</f>
        <v>#REF!</v>
      </c>
      <c r="C19" s="26">
        <f>+'Febrero-2018'!C77</f>
        <v>188.80095783000209</v>
      </c>
      <c r="D19" s="26" t="e">
        <f t="shared" si="13"/>
        <v>#REF!</v>
      </c>
      <c r="E19" s="36" t="e">
        <f t="shared" si="14"/>
        <v>#REF!</v>
      </c>
      <c r="G19" s="25" t="s">
        <v>26</v>
      </c>
      <c r="H19" s="26" t="e">
        <f>+'Febrero-2018'!#REF!</f>
        <v>#REF!</v>
      </c>
      <c r="I19" s="26">
        <f>+'Febrero-2018'!D79</f>
        <v>168.18055832000013</v>
      </c>
      <c r="J19" s="26" t="e">
        <f t="shared" si="15"/>
        <v>#REF!</v>
      </c>
      <c r="K19" s="39" t="e">
        <f t="shared" si="16"/>
        <v>#REF!</v>
      </c>
      <c r="M19" s="25" t="s">
        <v>26</v>
      </c>
      <c r="N19" s="33" t="e">
        <f t="shared" si="19"/>
        <v>#REF!</v>
      </c>
      <c r="O19" s="33">
        <f>+I19/C19</f>
        <v>0.8907823363450903</v>
      </c>
      <c r="Q19" s="33"/>
      <c r="R19" s="164">
        <f t="shared" si="20"/>
        <v>0.8907823363450903</v>
      </c>
      <c r="S19"/>
      <c r="T19"/>
      <c r="AA19" s="55" t="s">
        <v>26</v>
      </c>
      <c r="AB19" s="60" t="e">
        <f t="shared" si="17"/>
        <v>#REF!</v>
      </c>
      <c r="AC19" s="60">
        <f t="shared" si="17"/>
        <v>0.19370787174971632</v>
      </c>
      <c r="AD19" s="60">
        <f t="shared" si="18"/>
        <v>0</v>
      </c>
      <c r="AE19" s="60">
        <f t="shared" si="21"/>
        <v>-0.19370787174971632</v>
      </c>
      <c r="AG19" s="72" t="s">
        <v>57</v>
      </c>
      <c r="AH19" s="100">
        <v>215.57506000000001</v>
      </c>
      <c r="AJ19" s="206" t="s">
        <v>27</v>
      </c>
      <c r="AK19" s="90">
        <v>0.74184908305504793</v>
      </c>
      <c r="AL19" s="90">
        <v>0.74828628739425274</v>
      </c>
      <c r="AM19" s="90">
        <v>0.76092150253513968</v>
      </c>
      <c r="AN19" s="90">
        <v>0.78463796735711733</v>
      </c>
      <c r="AO19" s="90">
        <v>0.77678325615660282</v>
      </c>
      <c r="AP19" s="90">
        <v>0.77184132908425684</v>
      </c>
      <c r="AQ19" s="90">
        <v>0.78913944570906047</v>
      </c>
      <c r="AR19" s="90">
        <v>0.78251440981518661</v>
      </c>
      <c r="AS19" s="90">
        <v>0.78379975291556214</v>
      </c>
      <c r="AT19" s="90">
        <v>0.7672184913729243</v>
      </c>
      <c r="AU19" s="90">
        <v>0.77567685913694395</v>
      </c>
      <c r="AV19" s="90">
        <v>0.77437875715107252</v>
      </c>
    </row>
    <row r="20" spans="1:48" ht="15" customHeight="1" x14ac:dyDescent="0.2">
      <c r="A20" s="29" t="s">
        <v>27</v>
      </c>
      <c r="B20" s="30" t="e">
        <f>SUM(B15:B19)</f>
        <v>#REF!</v>
      </c>
      <c r="C20" s="30">
        <f>SUM(C15:C19)</f>
        <v>1944.1769378498848</v>
      </c>
      <c r="D20" s="30" t="e">
        <f t="shared" si="13"/>
        <v>#REF!</v>
      </c>
      <c r="E20" s="32" t="e">
        <f t="shared" si="14"/>
        <v>#REF!</v>
      </c>
      <c r="G20" s="29" t="s">
        <v>27</v>
      </c>
      <c r="H20" s="30" t="e">
        <f>SUM(H15:H19)</f>
        <v>#REF!</v>
      </c>
      <c r="I20" s="30">
        <f>SUM(I15:I19)</f>
        <v>1636.2275741200071</v>
      </c>
      <c r="J20" s="30" t="e">
        <f t="shared" si="15"/>
        <v>#REF!</v>
      </c>
      <c r="K20" s="32" t="e">
        <f t="shared" si="16"/>
        <v>#REF!</v>
      </c>
      <c r="M20" s="29" t="s">
        <v>27</v>
      </c>
      <c r="N20" s="34" t="e">
        <f t="shared" si="19"/>
        <v>#REF!</v>
      </c>
      <c r="O20" s="34">
        <f>+I20/C20</f>
        <v>0.84160425024357777</v>
      </c>
      <c r="Q20" s="33"/>
      <c r="R20" s="164">
        <f t="shared" si="20"/>
        <v>0.84160425024357777</v>
      </c>
      <c r="S20"/>
      <c r="T20"/>
      <c r="AA20" s="57" t="s">
        <v>27</v>
      </c>
      <c r="AB20" s="62" t="e">
        <f t="shared" si="17"/>
        <v>#REF!</v>
      </c>
      <c r="AC20" s="102">
        <f t="shared" si="17"/>
        <v>0.24967768486093853</v>
      </c>
      <c r="AD20" s="102">
        <f t="shared" si="18"/>
        <v>0</v>
      </c>
      <c r="AE20" s="102">
        <f t="shared" si="21"/>
        <v>-0.24967768486093853</v>
      </c>
    </row>
    <row r="21" spans="1:48" ht="15.75" x14ac:dyDescent="0.25">
      <c r="S21"/>
      <c r="AG21" s="71">
        <v>380.74418388999902</v>
      </c>
      <c r="AH21" s="71">
        <v>353.43692216000005</v>
      </c>
      <c r="AJ21" s="231" t="s">
        <v>115</v>
      </c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</row>
    <row r="22" spans="1:48" ht="15" x14ac:dyDescent="0.25">
      <c r="S22"/>
      <c r="AJ22" s="207"/>
      <c r="AK22" s="208" t="s">
        <v>100</v>
      </c>
      <c r="AL22" s="208" t="s">
        <v>101</v>
      </c>
      <c r="AM22" s="208" t="s">
        <v>102</v>
      </c>
      <c r="AN22" s="208" t="s">
        <v>103</v>
      </c>
      <c r="AO22" s="208" t="s">
        <v>104</v>
      </c>
      <c r="AP22" s="208" t="s">
        <v>105</v>
      </c>
      <c r="AQ22" s="208" t="s">
        <v>106</v>
      </c>
      <c r="AR22" s="208" t="s">
        <v>107</v>
      </c>
      <c r="AS22" s="208" t="s">
        <v>108</v>
      </c>
      <c r="AT22" s="208" t="s">
        <v>109</v>
      </c>
      <c r="AU22" s="208" t="s">
        <v>110</v>
      </c>
      <c r="AV22" s="208" t="s">
        <v>111</v>
      </c>
    </row>
    <row r="23" spans="1:48" ht="15.75" customHeight="1" x14ac:dyDescent="0.25">
      <c r="A23" s="228" t="s">
        <v>40</v>
      </c>
      <c r="B23" s="228"/>
      <c r="C23" s="228"/>
      <c r="D23" s="229" t="s">
        <v>30</v>
      </c>
      <c r="E23" s="229" t="s">
        <v>28</v>
      </c>
      <c r="G23" s="228"/>
      <c r="H23" s="228"/>
      <c r="I23" s="228"/>
      <c r="J23" s="229"/>
      <c r="K23" s="229"/>
      <c r="M23" s="228" t="s">
        <v>37</v>
      </c>
      <c r="N23" s="228"/>
      <c r="O23" s="228"/>
      <c r="Q23" s="235"/>
      <c r="R23" s="229" t="s">
        <v>28</v>
      </c>
      <c r="T23" s="236" t="s">
        <v>42</v>
      </c>
      <c r="U23" s="236"/>
      <c r="AA23" s="234" t="s">
        <v>36</v>
      </c>
      <c r="AB23" s="234"/>
      <c r="AC23" s="234"/>
      <c r="AD23" s="234"/>
      <c r="AJ23" s="203" t="s">
        <v>56</v>
      </c>
      <c r="AK23" s="87">
        <v>0.76794628272207621</v>
      </c>
      <c r="AL23" s="87">
        <v>0.72262936379796716</v>
      </c>
      <c r="AM23" s="87">
        <v>0.80553863062342423</v>
      </c>
      <c r="AN23" s="87">
        <v>0.79807846463066123</v>
      </c>
      <c r="AO23" s="87">
        <v>0.80118412337166844</v>
      </c>
      <c r="AP23" s="87">
        <v>0.79980300861098708</v>
      </c>
      <c r="AQ23" s="87">
        <v>0.81980140701862936</v>
      </c>
      <c r="AR23" s="87">
        <v>0.80615947503374874</v>
      </c>
      <c r="AS23" s="87">
        <v>0.78492302464457808</v>
      </c>
      <c r="AT23" s="87">
        <v>0.7690008976636441</v>
      </c>
      <c r="AU23" s="87">
        <v>0.79565683577462176</v>
      </c>
      <c r="AV23" s="87">
        <v>0.78386644785476833</v>
      </c>
    </row>
    <row r="24" spans="1:48" ht="15.75" customHeight="1" x14ac:dyDescent="0.25">
      <c r="A24" s="28"/>
      <c r="B24" s="188">
        <v>2017</v>
      </c>
      <c r="C24" s="188">
        <v>2018</v>
      </c>
      <c r="D24" s="229"/>
      <c r="E24" s="229"/>
      <c r="G24" s="28"/>
      <c r="H24" s="35"/>
      <c r="I24" s="35"/>
      <c r="J24" s="229"/>
      <c r="K24" s="229"/>
      <c r="M24" s="28" t="s">
        <v>29</v>
      </c>
      <c r="N24" s="188">
        <v>2017</v>
      </c>
      <c r="O24" s="188">
        <v>2018</v>
      </c>
      <c r="Q24" s="235"/>
      <c r="R24" s="229"/>
      <c r="AA24" s="54" t="s">
        <v>43</v>
      </c>
      <c r="AB24" s="58">
        <v>2017</v>
      </c>
      <c r="AC24" s="58">
        <v>2018</v>
      </c>
      <c r="AD24" s="59" t="s">
        <v>28</v>
      </c>
      <c r="AJ24" s="204" t="s">
        <v>24</v>
      </c>
      <c r="AK24" s="88">
        <v>0.85458732756581279</v>
      </c>
      <c r="AL24" s="88">
        <v>0.78795632637755042</v>
      </c>
      <c r="AM24" s="88">
        <v>0.85248928595765872</v>
      </c>
      <c r="AN24" s="88">
        <v>0.85630751232136226</v>
      </c>
      <c r="AO24" s="88">
        <v>0.85011501099375242</v>
      </c>
      <c r="AP24" s="88">
        <v>0.85379733941037761</v>
      </c>
      <c r="AQ24" s="88">
        <v>0.80134752866301895</v>
      </c>
      <c r="AR24" s="88">
        <v>0.94506764148262812</v>
      </c>
      <c r="AS24" s="88">
        <v>0.80521581320436386</v>
      </c>
      <c r="AT24" s="88">
        <v>0.88843134857912021</v>
      </c>
      <c r="AU24" s="88">
        <v>0.91910572893778864</v>
      </c>
      <c r="AV24" s="88">
        <v>0.77824180536228071</v>
      </c>
    </row>
    <row r="25" spans="1:48" ht="15.75" customHeight="1" x14ac:dyDescent="0.25">
      <c r="A25" s="25" t="s">
        <v>22</v>
      </c>
      <c r="B25" s="26" t="e">
        <f>+B4-H4</f>
        <v>#REF!</v>
      </c>
      <c r="C25" s="26">
        <f>+C4-I4</f>
        <v>25.19834259000001</v>
      </c>
      <c r="D25" s="37" t="e">
        <f t="shared" ref="D25:D30" si="23">+C25-B25</f>
        <v>#REF!</v>
      </c>
      <c r="E25" s="36" t="e">
        <f>+(C25-B25)/B25</f>
        <v>#REF!</v>
      </c>
      <c r="G25" s="25"/>
      <c r="H25" s="26"/>
      <c r="I25" s="26"/>
      <c r="J25" s="37"/>
      <c r="K25" s="36"/>
      <c r="M25" s="25" t="s">
        <v>22</v>
      </c>
      <c r="N25" s="33" t="e">
        <f>(1-N4)*N15</f>
        <v>#REF!</v>
      </c>
      <c r="O25" s="40">
        <f>(1-O4)*O15</f>
        <v>0.66842682257445485</v>
      </c>
      <c r="Q25" s="33"/>
      <c r="R25" s="164" t="e">
        <f>+O25-N25</f>
        <v>#REF!</v>
      </c>
      <c r="S25" s="43"/>
      <c r="AA25" s="55" t="s">
        <v>22</v>
      </c>
      <c r="AB25" s="60" t="e">
        <f>+N15</f>
        <v>#REF!</v>
      </c>
      <c r="AC25" s="201">
        <f>+O15</f>
        <v>0.84910479438565512</v>
      </c>
      <c r="AD25" s="60" t="e">
        <f>+AC25-AB25</f>
        <v>#REF!</v>
      </c>
      <c r="AJ25" s="203" t="s">
        <v>25</v>
      </c>
      <c r="AK25" s="87">
        <v>0.6394573539243299</v>
      </c>
      <c r="AL25" s="87">
        <v>0.55810108179323237</v>
      </c>
      <c r="AM25" s="87">
        <v>0.66914895033079635</v>
      </c>
      <c r="AN25" s="87">
        <v>0.64700918243957872</v>
      </c>
      <c r="AO25" s="87">
        <v>0.67536913970711654</v>
      </c>
      <c r="AP25" s="87">
        <v>0.64756403324015877</v>
      </c>
      <c r="AQ25" s="87">
        <v>0.68174074311230437</v>
      </c>
      <c r="AR25" s="87">
        <v>0.6867005828591376</v>
      </c>
      <c r="AS25" s="87">
        <v>0.60644314697669532</v>
      </c>
      <c r="AT25" s="87">
        <v>0.66820271918453922</v>
      </c>
      <c r="AU25" s="87">
        <v>0.69114913217111451</v>
      </c>
      <c r="AV25" s="87">
        <v>0.61617422992383875</v>
      </c>
    </row>
    <row r="26" spans="1:48" ht="15.75" customHeight="1" x14ac:dyDescent="0.25">
      <c r="A26" s="25" t="s">
        <v>23</v>
      </c>
      <c r="B26" s="26" t="e">
        <f t="shared" ref="B26:C29" si="24">+B5-H5</f>
        <v>#REF!</v>
      </c>
      <c r="C26" s="26">
        <f t="shared" si="24"/>
        <v>21.523553709999995</v>
      </c>
      <c r="D26" s="26" t="e">
        <f t="shared" si="23"/>
        <v>#REF!</v>
      </c>
      <c r="E26" s="36" t="e">
        <f t="shared" ref="E26:E30" si="25">+(C26-B26)/B26</f>
        <v>#REF!</v>
      </c>
      <c r="G26" s="25"/>
      <c r="H26" s="26"/>
      <c r="I26" s="26"/>
      <c r="J26" s="37"/>
      <c r="K26" s="31"/>
      <c r="M26" s="25" t="s">
        <v>23</v>
      </c>
      <c r="N26" s="33" t="e">
        <f t="shared" ref="N26:O30" si="26">(1-N5)*N16</f>
        <v>#REF!</v>
      </c>
      <c r="O26" s="40">
        <f t="shared" si="26"/>
        <v>0.58257558896640904</v>
      </c>
      <c r="Q26" s="33"/>
      <c r="R26" s="164" t="e">
        <f t="shared" ref="R26:R30" si="27">+O26-N26</f>
        <v>#REF!</v>
      </c>
      <c r="S26" s="43"/>
      <c r="AA26" s="56" t="s">
        <v>23</v>
      </c>
      <c r="AB26" s="61" t="e">
        <f t="shared" ref="AB26:AC30" si="28">+N16</f>
        <v>#REF!</v>
      </c>
      <c r="AC26" s="202">
        <f t="shared" si="28"/>
        <v>0.85101931651334117</v>
      </c>
      <c r="AD26" s="61" t="e">
        <f t="shared" ref="AD26:AD30" si="29">+AC26-AB26</f>
        <v>#REF!</v>
      </c>
      <c r="AJ26" s="204" t="s">
        <v>23</v>
      </c>
      <c r="AK26" s="88">
        <v>0.63099062216146629</v>
      </c>
      <c r="AL26" s="88">
        <v>0.57833692497512457</v>
      </c>
      <c r="AM26" s="88">
        <v>0.69331283488686535</v>
      </c>
      <c r="AN26" s="88">
        <v>0.66930955152925942</v>
      </c>
      <c r="AO26" s="88">
        <v>0.68461503631840359</v>
      </c>
      <c r="AP26" s="88">
        <v>0.67767749121369047</v>
      </c>
      <c r="AQ26" s="88">
        <v>0.68752085893344916</v>
      </c>
      <c r="AR26" s="88">
        <v>0.68844629601734419</v>
      </c>
      <c r="AS26" s="88">
        <v>0.631739660302575</v>
      </c>
      <c r="AT26" s="88">
        <v>0.6449638482498854</v>
      </c>
      <c r="AU26" s="88">
        <v>0.66418934843986088</v>
      </c>
      <c r="AV26" s="88">
        <v>0.65565494200786201</v>
      </c>
    </row>
    <row r="27" spans="1:48" ht="15.75" customHeight="1" x14ac:dyDescent="0.25">
      <c r="A27" s="25" t="s">
        <v>24</v>
      </c>
      <c r="B27" s="26" t="e">
        <f t="shared" si="24"/>
        <v>#REF!</v>
      </c>
      <c r="C27" s="26">
        <f t="shared" si="24"/>
        <v>7.4818888799999996</v>
      </c>
      <c r="D27" s="26" t="e">
        <f t="shared" si="23"/>
        <v>#REF!</v>
      </c>
      <c r="E27" s="36" t="e">
        <f t="shared" si="25"/>
        <v>#REF!</v>
      </c>
      <c r="G27" s="25"/>
      <c r="H27" s="26"/>
      <c r="I27" s="26"/>
      <c r="J27" s="26"/>
      <c r="K27" s="39"/>
      <c r="M27" s="25" t="s">
        <v>24</v>
      </c>
      <c r="N27" s="33" t="e">
        <f t="shared" si="26"/>
        <v>#REF!</v>
      </c>
      <c r="O27" s="33">
        <f t="shared" si="26"/>
        <v>0.72419312053732554</v>
      </c>
      <c r="Q27" s="33"/>
      <c r="R27" s="164" t="e">
        <f>+O27-N27</f>
        <v>#REF!</v>
      </c>
      <c r="S27" s="43"/>
      <c r="T27" s="44"/>
      <c r="AA27" s="55" t="s">
        <v>24</v>
      </c>
      <c r="AB27" s="60" t="e">
        <f t="shared" si="28"/>
        <v>#REF!</v>
      </c>
      <c r="AC27" s="201">
        <f t="shared" si="28"/>
        <v>0.87896027497303519</v>
      </c>
      <c r="AD27" s="60" t="e">
        <f t="shared" si="29"/>
        <v>#REF!</v>
      </c>
      <c r="AJ27" s="205" t="s">
        <v>22</v>
      </c>
      <c r="AK27" s="89">
        <v>0.74992879009126356</v>
      </c>
      <c r="AL27" s="89">
        <v>0.73116827057024536</v>
      </c>
      <c r="AM27" s="89">
        <v>0.80817472128643719</v>
      </c>
      <c r="AN27" s="89">
        <v>0.78746270842941968</v>
      </c>
      <c r="AO27" s="89">
        <v>0.76555534104889045</v>
      </c>
      <c r="AP27" s="89">
        <v>0.79409836423377245</v>
      </c>
      <c r="AQ27" s="89">
        <v>0.78686779189271794</v>
      </c>
      <c r="AR27" s="89">
        <v>0.80446847849665459</v>
      </c>
      <c r="AS27" s="89">
        <v>0.77660917328025103</v>
      </c>
      <c r="AT27" s="89">
        <v>0.81692200515580138</v>
      </c>
      <c r="AU27" s="89">
        <v>0.7808028446071229</v>
      </c>
      <c r="AV27" s="89">
        <v>0.79009542959448331</v>
      </c>
    </row>
    <row r="28" spans="1:48" ht="15.75" customHeight="1" x14ac:dyDescent="0.3">
      <c r="A28" s="25" t="s">
        <v>25</v>
      </c>
      <c r="B28" s="26" t="e">
        <f t="shared" si="24"/>
        <v>#REF!</v>
      </c>
      <c r="C28" s="26">
        <f t="shared" si="24"/>
        <v>20.237281400000001</v>
      </c>
      <c r="D28" s="26" t="e">
        <f t="shared" si="23"/>
        <v>#REF!</v>
      </c>
      <c r="E28" s="36" t="e">
        <f t="shared" si="25"/>
        <v>#REF!</v>
      </c>
      <c r="G28" s="25"/>
      <c r="H28" s="26"/>
      <c r="I28" s="26"/>
      <c r="J28" s="26"/>
      <c r="K28" s="31"/>
      <c r="M28" s="25" t="s">
        <v>25</v>
      </c>
      <c r="N28" s="33" t="e">
        <f t="shared" si="26"/>
        <v>#REF!</v>
      </c>
      <c r="O28" s="33">
        <f t="shared" si="26"/>
        <v>0.50877288529187525</v>
      </c>
      <c r="Q28" s="33"/>
      <c r="R28" s="164" t="e">
        <f>+O28-N28</f>
        <v>#REF!</v>
      </c>
      <c r="AA28" s="56" t="s">
        <v>25</v>
      </c>
      <c r="AB28" s="61" t="e">
        <f t="shared" si="28"/>
        <v>#REF!</v>
      </c>
      <c r="AC28" s="202">
        <f t="shared" si="28"/>
        <v>0.75491801888355758</v>
      </c>
      <c r="AD28" s="61" t="e">
        <f t="shared" si="29"/>
        <v>#REF!</v>
      </c>
      <c r="AJ28" s="206" t="s">
        <v>27</v>
      </c>
      <c r="AK28" s="90">
        <v>0.71704081731954938</v>
      </c>
      <c r="AL28" s="90">
        <v>0.67134699080124827</v>
      </c>
      <c r="AM28" s="90">
        <v>0.76190124397357828</v>
      </c>
      <c r="AN28" s="90">
        <v>0.74534835353556794</v>
      </c>
      <c r="AO28" s="90">
        <v>0.74512895291265435</v>
      </c>
      <c r="AP28" s="90">
        <v>0.74937724039973952</v>
      </c>
      <c r="AQ28" s="90">
        <v>0.75047642192422692</v>
      </c>
      <c r="AR28" s="90">
        <v>0.77578373648675081</v>
      </c>
      <c r="AS28" s="90">
        <v>0.71840378457492005</v>
      </c>
      <c r="AT28" s="90">
        <v>0.75696976131161964</v>
      </c>
      <c r="AU28" s="90">
        <v>0.75669439025615837</v>
      </c>
      <c r="AV28" s="90">
        <v>0.72675886878581031</v>
      </c>
    </row>
    <row r="29" spans="1:48" ht="15.75" customHeight="1" x14ac:dyDescent="0.2">
      <c r="A29" s="25" t="s">
        <v>26</v>
      </c>
      <c r="B29" s="26" t="e">
        <f t="shared" si="24"/>
        <v>#REF!</v>
      </c>
      <c r="C29" s="26">
        <f t="shared" si="24"/>
        <v>5.9930821600000002</v>
      </c>
      <c r="D29" s="26" t="e">
        <f t="shared" si="23"/>
        <v>#REF!</v>
      </c>
      <c r="E29" s="36" t="e">
        <f t="shared" si="25"/>
        <v>#REF!</v>
      </c>
      <c r="G29" s="25"/>
      <c r="H29" s="26"/>
      <c r="I29" s="26"/>
      <c r="J29" s="26"/>
      <c r="K29" s="31"/>
      <c r="M29" s="25" t="s">
        <v>26</v>
      </c>
      <c r="N29" s="33" t="e">
        <f>(1-N8)*N19</f>
        <v>#REF!</v>
      </c>
      <c r="O29" s="40">
        <f>(1-O8)*O19</f>
        <v>0.71823078577944288</v>
      </c>
      <c r="Q29" s="33"/>
      <c r="R29" s="163" t="e">
        <f t="shared" si="27"/>
        <v>#REF!</v>
      </c>
      <c r="AA29" s="55" t="s">
        <v>26</v>
      </c>
      <c r="AB29" s="60" t="e">
        <f t="shared" si="28"/>
        <v>#REF!</v>
      </c>
      <c r="AC29" s="201">
        <f t="shared" si="28"/>
        <v>0.8907823363450903</v>
      </c>
      <c r="AD29" s="60" t="e">
        <f t="shared" si="29"/>
        <v>#REF!</v>
      </c>
    </row>
    <row r="30" spans="1:48" ht="15.75" customHeight="1" x14ac:dyDescent="0.2">
      <c r="A30" s="29" t="s">
        <v>27</v>
      </c>
      <c r="B30" s="30" t="e">
        <f>SUM(B25:B29)</f>
        <v>#REF!</v>
      </c>
      <c r="C30" s="30">
        <f>SUM(C25:C29)</f>
        <v>80.434148740000012</v>
      </c>
      <c r="D30" s="30" t="e">
        <f t="shared" si="23"/>
        <v>#REF!</v>
      </c>
      <c r="E30" s="32" t="e">
        <f t="shared" si="25"/>
        <v>#REF!</v>
      </c>
      <c r="G30" s="29"/>
      <c r="H30" s="30"/>
      <c r="I30" s="30"/>
      <c r="J30" s="30"/>
      <c r="K30" s="32"/>
      <c r="M30" s="29" t="s">
        <v>27</v>
      </c>
      <c r="N30" s="34" t="e">
        <f t="shared" si="26"/>
        <v>#REF!</v>
      </c>
      <c r="O30" s="34">
        <f>(1-O9)*O20</f>
        <v>0.63147444947363529</v>
      </c>
      <c r="Q30" s="34"/>
      <c r="R30" s="164" t="e">
        <f t="shared" si="27"/>
        <v>#REF!</v>
      </c>
      <c r="AA30" s="57" t="s">
        <v>27</v>
      </c>
      <c r="AB30" s="62" t="e">
        <f t="shared" si="28"/>
        <v>#REF!</v>
      </c>
      <c r="AC30" s="102">
        <f t="shared" si="28"/>
        <v>0.84160425024357777</v>
      </c>
      <c r="AD30" s="62" t="e">
        <f t="shared" si="29"/>
        <v>#REF!</v>
      </c>
    </row>
    <row r="31" spans="1:48" x14ac:dyDescent="0.2">
      <c r="N31" s="41"/>
    </row>
    <row r="32" spans="1:48" ht="15" x14ac:dyDescent="0.2">
      <c r="AF32" s="232" t="s">
        <v>92</v>
      </c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</row>
    <row r="33" spans="18:46" ht="15" x14ac:dyDescent="0.25">
      <c r="AA33" s="234" t="s">
        <v>37</v>
      </c>
      <c r="AB33" s="234"/>
      <c r="AC33" s="234"/>
      <c r="AD33" s="234"/>
      <c r="AF33" s="191" t="s">
        <v>43</v>
      </c>
      <c r="AG33" s="191"/>
      <c r="AH33" s="192">
        <v>43101</v>
      </c>
      <c r="AI33" s="192">
        <v>43132</v>
      </c>
      <c r="AJ33" s="192">
        <v>43160</v>
      </c>
      <c r="AK33" s="192">
        <v>43191</v>
      </c>
      <c r="AL33" s="192">
        <v>43221</v>
      </c>
      <c r="AM33" s="192">
        <v>43252</v>
      </c>
      <c r="AN33" s="192">
        <v>43282</v>
      </c>
      <c r="AO33" s="192">
        <v>43313</v>
      </c>
      <c r="AP33" s="192">
        <v>43344</v>
      </c>
      <c r="AQ33" s="192">
        <v>43374</v>
      </c>
      <c r="AR33" s="192">
        <v>43405</v>
      </c>
      <c r="AS33" s="192">
        <v>43435</v>
      </c>
      <c r="AT33" s="193" t="s">
        <v>93</v>
      </c>
    </row>
    <row r="34" spans="18:46" x14ac:dyDescent="0.2">
      <c r="AA34" s="54" t="s">
        <v>43</v>
      </c>
      <c r="AB34" s="58">
        <v>2017</v>
      </c>
      <c r="AC34" s="58">
        <v>2018</v>
      </c>
      <c r="AD34" s="59" t="s">
        <v>28</v>
      </c>
      <c r="AF34" s="194" t="s">
        <v>22</v>
      </c>
      <c r="AG34" s="195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</row>
    <row r="35" spans="18:46" x14ac:dyDescent="0.2">
      <c r="AA35" s="55" t="s">
        <v>22</v>
      </c>
      <c r="AB35" s="60" t="e">
        <f t="shared" ref="AB35:AC40" si="30">+N25</f>
        <v>#REF!</v>
      </c>
      <c r="AC35" s="201">
        <f t="shared" si="30"/>
        <v>0.66842682257445485</v>
      </c>
      <c r="AD35" s="60" t="e">
        <f>+AC35-AB35</f>
        <v>#REF!</v>
      </c>
      <c r="AE35" s="64" t="e">
        <f>+AC35-AB35</f>
        <v>#REF!</v>
      </c>
      <c r="AF35" s="194" t="s">
        <v>23</v>
      </c>
      <c r="AG35" s="195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</row>
    <row r="36" spans="18:46" x14ac:dyDescent="0.2">
      <c r="AA36" s="56" t="s">
        <v>23</v>
      </c>
      <c r="AB36" s="61" t="e">
        <f t="shared" si="30"/>
        <v>#REF!</v>
      </c>
      <c r="AC36" s="202">
        <f t="shared" si="30"/>
        <v>0.58257558896640904</v>
      </c>
      <c r="AD36" s="61" t="e">
        <f t="shared" ref="AD36:AD40" si="31">+AC36-AB36</f>
        <v>#REF!</v>
      </c>
      <c r="AE36" s="64" t="e">
        <f t="shared" ref="AE36:AE39" si="32">+AC36-AB36</f>
        <v>#REF!</v>
      </c>
      <c r="AF36" s="194" t="s">
        <v>24</v>
      </c>
      <c r="AG36" s="195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</row>
    <row r="37" spans="18:46" x14ac:dyDescent="0.2">
      <c r="AA37" s="55" t="s">
        <v>24</v>
      </c>
      <c r="AB37" s="60" t="e">
        <f t="shared" si="30"/>
        <v>#REF!</v>
      </c>
      <c r="AC37" s="201">
        <f t="shared" si="30"/>
        <v>0.72419312053732554</v>
      </c>
      <c r="AD37" s="60" t="e">
        <f t="shared" si="31"/>
        <v>#REF!</v>
      </c>
      <c r="AE37" s="64" t="e">
        <f t="shared" si="32"/>
        <v>#REF!</v>
      </c>
      <c r="AF37" s="194" t="s">
        <v>55</v>
      </c>
      <c r="AG37" s="195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</row>
    <row r="38" spans="18:46" x14ac:dyDescent="0.2">
      <c r="AA38" s="56" t="s">
        <v>25</v>
      </c>
      <c r="AB38" s="61" t="e">
        <f t="shared" si="30"/>
        <v>#REF!</v>
      </c>
      <c r="AC38" s="202">
        <f t="shared" si="30"/>
        <v>0.50877288529187525</v>
      </c>
      <c r="AD38" s="61" t="e">
        <f t="shared" si="31"/>
        <v>#REF!</v>
      </c>
      <c r="AE38" s="64" t="e">
        <f t="shared" si="32"/>
        <v>#REF!</v>
      </c>
      <c r="AF38" s="194" t="s">
        <v>56</v>
      </c>
      <c r="AG38" s="195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</row>
    <row r="39" spans="18:46" ht="15" x14ac:dyDescent="0.2">
      <c r="AA39" s="55" t="s">
        <v>26</v>
      </c>
      <c r="AB39" s="60" t="e">
        <f t="shared" si="30"/>
        <v>#REF!</v>
      </c>
      <c r="AC39" s="201">
        <f t="shared" si="30"/>
        <v>0.71823078577944288</v>
      </c>
      <c r="AD39" s="60" t="e">
        <f t="shared" si="31"/>
        <v>#REF!</v>
      </c>
      <c r="AE39" s="64" t="e">
        <f t="shared" si="32"/>
        <v>#REF!</v>
      </c>
      <c r="AF39" s="191" t="s">
        <v>27</v>
      </c>
      <c r="AG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</row>
    <row r="40" spans="18:46" x14ac:dyDescent="0.2">
      <c r="AA40" s="57" t="s">
        <v>27</v>
      </c>
      <c r="AB40" s="62" t="e">
        <f t="shared" si="30"/>
        <v>#REF!</v>
      </c>
      <c r="AC40" s="102">
        <f t="shared" si="30"/>
        <v>0.63147444947363529</v>
      </c>
      <c r="AD40" s="62" t="e">
        <f t="shared" si="31"/>
        <v>#REF!</v>
      </c>
    </row>
    <row r="43" spans="18:46" ht="15" x14ac:dyDescent="0.25">
      <c r="R43" s="104"/>
      <c r="AA43" s="234" t="s">
        <v>116</v>
      </c>
      <c r="AB43" s="234"/>
      <c r="AC43" s="234"/>
      <c r="AD43" s="234"/>
    </row>
    <row r="44" spans="18:46" x14ac:dyDescent="0.2">
      <c r="R44" s="104"/>
      <c r="S44" s="103"/>
      <c r="AA44" s="54" t="s">
        <v>43</v>
      </c>
      <c r="AB44" s="58">
        <v>2017</v>
      </c>
      <c r="AC44" s="58">
        <v>2018</v>
      </c>
      <c r="AD44" s="59" t="s">
        <v>28</v>
      </c>
    </row>
    <row r="45" spans="18:46" x14ac:dyDescent="0.2">
      <c r="AA45" s="55" t="s">
        <v>22</v>
      </c>
      <c r="AB45" s="201">
        <f>+AK8</f>
        <v>0.73116827057024536</v>
      </c>
      <c r="AC45" s="201" t="e">
        <f>+AJ8</f>
        <v>#REF!</v>
      </c>
      <c r="AD45" s="60" t="e">
        <f>+AC45-AB45</f>
        <v>#REF!</v>
      </c>
    </row>
    <row r="46" spans="18:46" x14ac:dyDescent="0.2">
      <c r="R46" s="104"/>
      <c r="AA46" s="56" t="s">
        <v>24</v>
      </c>
      <c r="AB46" s="202">
        <f>+AK5</f>
        <v>0.78795632637755042</v>
      </c>
      <c r="AC46" s="202" t="e">
        <f>+AJ5</f>
        <v>#REF!</v>
      </c>
      <c r="AD46" s="61" t="e">
        <f t="shared" ref="AD46:AD50" si="33">+AC46-AB46</f>
        <v>#REF!</v>
      </c>
    </row>
    <row r="47" spans="18:46" x14ac:dyDescent="0.2">
      <c r="AA47" s="55" t="s">
        <v>25</v>
      </c>
      <c r="AB47" s="201">
        <f>+AK6</f>
        <v>0.55810108179323237</v>
      </c>
      <c r="AC47" s="201" t="e">
        <f>+AJ6</f>
        <v>#REF!</v>
      </c>
      <c r="AD47" s="60" t="e">
        <f t="shared" si="33"/>
        <v>#REF!</v>
      </c>
    </row>
    <row r="48" spans="18:46" x14ac:dyDescent="0.2">
      <c r="AA48" s="56" t="s">
        <v>23</v>
      </c>
      <c r="AB48" s="202">
        <f>+AK7</f>
        <v>0.57833692497512457</v>
      </c>
      <c r="AC48" s="202" t="e">
        <f>+AJ7</f>
        <v>#REF!</v>
      </c>
      <c r="AD48" s="61" t="e">
        <f t="shared" si="33"/>
        <v>#REF!</v>
      </c>
    </row>
    <row r="49" spans="27:36" x14ac:dyDescent="0.2">
      <c r="AA49" s="55" t="s">
        <v>26</v>
      </c>
      <c r="AB49" s="201">
        <f>+AK4</f>
        <v>0.72262936379796716</v>
      </c>
      <c r="AC49" s="201" t="e">
        <f>+AJ4</f>
        <v>#REF!</v>
      </c>
      <c r="AD49" s="60" t="e">
        <f t="shared" si="33"/>
        <v>#REF!</v>
      </c>
    </row>
    <row r="50" spans="27:36" x14ac:dyDescent="0.2">
      <c r="AA50" s="57" t="s">
        <v>27</v>
      </c>
      <c r="AB50" s="102">
        <f>+AK9</f>
        <v>0.67134699080124827</v>
      </c>
      <c r="AC50" s="102" t="e">
        <f>+AJ9</f>
        <v>#REF!</v>
      </c>
      <c r="AD50" s="62" t="e">
        <f t="shared" si="33"/>
        <v>#REF!</v>
      </c>
    </row>
    <row r="53" spans="27:36" ht="13.5" thickBot="1" x14ac:dyDescent="0.25">
      <c r="AB53" s="65"/>
      <c r="AC53" s="65"/>
    </row>
    <row r="54" spans="27:36" ht="14.25" thickTop="1" thickBot="1" x14ac:dyDescent="0.25">
      <c r="AA54" s="157" t="s">
        <v>43</v>
      </c>
      <c r="AB54" s="158" t="s">
        <v>51</v>
      </c>
    </row>
    <row r="55" spans="27:36" ht="14.25" thickTop="1" thickBot="1" x14ac:dyDescent="0.25">
      <c r="AA55" s="159" t="s">
        <v>22</v>
      </c>
      <c r="AB55" s="73">
        <v>125560620.43000001</v>
      </c>
      <c r="AC55">
        <f>+AB55/1000000</f>
        <v>125.56062043</v>
      </c>
    </row>
    <row r="56" spans="27:36" ht="14.25" thickTop="1" thickBot="1" x14ac:dyDescent="0.25">
      <c r="AA56" s="159" t="s">
        <v>24</v>
      </c>
      <c r="AB56" s="73">
        <v>42491464.880000003</v>
      </c>
      <c r="AC56">
        <f t="shared" ref="AC56:AC60" si="34">+AB56/1000000</f>
        <v>42.491464880000002</v>
      </c>
    </row>
    <row r="57" spans="27:36" ht="14.25" thickTop="1" thickBot="1" x14ac:dyDescent="0.25">
      <c r="AA57" s="159" t="s">
        <v>55</v>
      </c>
      <c r="AB57" s="73">
        <v>63723222.710000001</v>
      </c>
      <c r="AC57">
        <f t="shared" si="34"/>
        <v>63.723222710000002</v>
      </c>
    </row>
    <row r="58" spans="27:36" ht="14.25" thickTop="1" thickBot="1" x14ac:dyDescent="0.25">
      <c r="AA58" s="159" t="s">
        <v>23</v>
      </c>
      <c r="AB58" s="73">
        <v>70831972.129999995</v>
      </c>
      <c r="AC58">
        <f t="shared" si="34"/>
        <v>70.831972129999997</v>
      </c>
    </row>
    <row r="59" spans="27:36" ht="14.25" thickTop="1" thickBot="1" x14ac:dyDescent="0.25">
      <c r="AA59" s="159" t="s">
        <v>56</v>
      </c>
      <c r="AB59" s="73">
        <v>32341621.420000002</v>
      </c>
      <c r="AC59">
        <f t="shared" si="34"/>
        <v>32.341621420000003</v>
      </c>
    </row>
    <row r="60" spans="27:36" ht="14.25" thickTop="1" thickBot="1" x14ac:dyDescent="0.25">
      <c r="AA60" s="159" t="s">
        <v>21</v>
      </c>
      <c r="AB60" s="160">
        <v>334948901.56999999</v>
      </c>
      <c r="AC60">
        <f t="shared" si="34"/>
        <v>334.94890156999998</v>
      </c>
    </row>
    <row r="61" spans="27:36" ht="13.5" thickTop="1" x14ac:dyDescent="0.2"/>
    <row r="62" spans="27:36" x14ac:dyDescent="0.2">
      <c r="AH62" s="227" t="s">
        <v>52</v>
      </c>
      <c r="AI62" s="227"/>
    </row>
    <row r="63" spans="27:36" ht="25.5" x14ac:dyDescent="0.2">
      <c r="AA63" s="66"/>
      <c r="AH63" s="68" t="s">
        <v>59</v>
      </c>
      <c r="AI63" s="67"/>
      <c r="AJ63" s="74" t="s">
        <v>60</v>
      </c>
    </row>
    <row r="64" spans="27:36" ht="25.5" x14ac:dyDescent="0.2">
      <c r="AH64" s="68" t="s">
        <v>58</v>
      </c>
      <c r="AI64" s="75"/>
      <c r="AJ64" s="74" t="s">
        <v>61</v>
      </c>
    </row>
    <row r="65" spans="27:34" x14ac:dyDescent="0.2">
      <c r="AA65" s="228" t="s">
        <v>35</v>
      </c>
      <c r="AB65" s="228"/>
      <c r="AC65" s="228"/>
      <c r="AD65" s="229" t="s">
        <v>28</v>
      </c>
    </row>
    <row r="66" spans="27:34" x14ac:dyDescent="0.2">
      <c r="AA66" s="49" t="s">
        <v>43</v>
      </c>
      <c r="AB66" s="63">
        <v>2016</v>
      </c>
      <c r="AC66" s="63">
        <v>2017</v>
      </c>
      <c r="AD66" s="229"/>
    </row>
    <row r="67" spans="27:34" x14ac:dyDescent="0.2">
      <c r="AA67" s="25" t="s">
        <v>22</v>
      </c>
      <c r="AB67" s="26" t="e">
        <f>+'Febrero-2018'!#REF!</f>
        <v>#REF!</v>
      </c>
      <c r="AC67" s="26" t="e">
        <f>+'Febrero-2018'!#REF!</f>
        <v>#REF!</v>
      </c>
      <c r="AD67" s="39">
        <v>5.068642249289735E-2</v>
      </c>
    </row>
    <row r="68" spans="27:34" x14ac:dyDescent="0.2">
      <c r="AA68" s="25" t="s">
        <v>23</v>
      </c>
      <c r="AB68" s="26" t="e">
        <f>+'Febrero-2018'!#REF!</f>
        <v>#REF!</v>
      </c>
      <c r="AC68" s="26" t="e">
        <f>+'Febrero-2018'!#REF!</f>
        <v>#REF!</v>
      </c>
      <c r="AD68" s="39">
        <v>0.1123482384363874</v>
      </c>
    </row>
    <row r="69" spans="27:34" x14ac:dyDescent="0.2">
      <c r="AA69" s="25" t="s">
        <v>24</v>
      </c>
      <c r="AB69" s="26" t="e">
        <f>+'Febrero-2018'!#REF!</f>
        <v>#REF!</v>
      </c>
      <c r="AC69" s="26" t="e">
        <f>+'Febrero-2018'!#REF!</f>
        <v>#REF!</v>
      </c>
      <c r="AD69" s="39">
        <v>0.1063260852500898</v>
      </c>
    </row>
    <row r="70" spans="27:34" x14ac:dyDescent="0.2">
      <c r="AA70" s="25" t="s">
        <v>25</v>
      </c>
      <c r="AB70" s="26" t="e">
        <f>+'Febrero-2018'!#REF!</f>
        <v>#REF!</v>
      </c>
      <c r="AC70" s="26" t="e">
        <f>+'Febrero-2018'!#REF!</f>
        <v>#REF!</v>
      </c>
      <c r="AD70" s="39">
        <v>5.6283751477131681E-2</v>
      </c>
    </row>
    <row r="71" spans="27:34" x14ac:dyDescent="0.2">
      <c r="AA71" s="25" t="s">
        <v>26</v>
      </c>
      <c r="AB71" s="26" t="e">
        <f>+'Febrero-2018'!#REF!</f>
        <v>#REF!</v>
      </c>
      <c r="AC71" s="26" t="e">
        <f>+'Febrero-2018'!#REF!</f>
        <v>#REF!</v>
      </c>
      <c r="AD71" s="39">
        <v>0.12270119660130366</v>
      </c>
    </row>
    <row r="72" spans="27:34" x14ac:dyDescent="0.2">
      <c r="AA72" s="29" t="s">
        <v>27</v>
      </c>
      <c r="AB72" s="30" t="e">
        <f>SUM(AB67:AB71)</f>
        <v>#REF!</v>
      </c>
      <c r="AC72" s="30" t="e">
        <f>SUM(AC67:AC71)</f>
        <v>#REF!</v>
      </c>
      <c r="AD72" s="32">
        <v>7.7887422918383381E-2</v>
      </c>
    </row>
    <row r="75" spans="27:34" x14ac:dyDescent="0.2">
      <c r="AA75" s="228" t="s">
        <v>53</v>
      </c>
      <c r="AB75" s="228"/>
      <c r="AC75" s="228"/>
      <c r="AD75" s="229" t="s">
        <v>28</v>
      </c>
    </row>
    <row r="76" spans="27:34" x14ac:dyDescent="0.2">
      <c r="AA76" s="49" t="s">
        <v>43</v>
      </c>
      <c r="AB76" s="63">
        <v>2016</v>
      </c>
      <c r="AC76" s="63">
        <v>2017</v>
      </c>
      <c r="AD76" s="229"/>
    </row>
    <row r="77" spans="27:34" x14ac:dyDescent="0.2">
      <c r="AA77" s="25" t="s">
        <v>22</v>
      </c>
      <c r="AB77" s="26" t="e">
        <f>+'Febrero-2018'!#REF!</f>
        <v>#REF!</v>
      </c>
      <c r="AC77" s="26" t="e">
        <f>+'Febrero-2018'!#REF!</f>
        <v>#REF!</v>
      </c>
      <c r="AD77" s="31" t="e">
        <f>+(AC77-AB77)/AB77</f>
        <v>#REF!</v>
      </c>
    </row>
    <row r="78" spans="27:34" x14ac:dyDescent="0.2">
      <c r="AA78" s="25" t="s">
        <v>23</v>
      </c>
      <c r="AB78" s="26" t="e">
        <f>+'Febrero-2018'!#REF!</f>
        <v>#REF!</v>
      </c>
      <c r="AC78" s="26" t="e">
        <f>+'Febrero-2018'!#REF!</f>
        <v>#REF!</v>
      </c>
      <c r="AD78" s="31" t="e">
        <f t="shared" ref="AD78:AD82" si="35">+(AC78-AB78)/AB78</f>
        <v>#REF!</v>
      </c>
    </row>
    <row r="79" spans="27:34" x14ac:dyDescent="0.2">
      <c r="AA79" s="25" t="s">
        <v>24</v>
      </c>
      <c r="AB79" s="26" t="e">
        <f>+'Febrero-2018'!#REF!</f>
        <v>#REF!</v>
      </c>
      <c r="AC79" s="26" t="e">
        <f>+'Febrero-2018'!#REF!</f>
        <v>#REF!</v>
      </c>
      <c r="AD79" s="31" t="e">
        <f t="shared" si="35"/>
        <v>#REF!</v>
      </c>
      <c r="AH79">
        <f>166*47</f>
        <v>7802</v>
      </c>
    </row>
    <row r="80" spans="27:34" x14ac:dyDescent="0.2">
      <c r="AA80" s="25" t="s">
        <v>25</v>
      </c>
      <c r="AB80" s="26" t="e">
        <f>+'Febrero-2018'!#REF!</f>
        <v>#REF!</v>
      </c>
      <c r="AC80" s="26" t="e">
        <f>+'Febrero-2018'!#REF!</f>
        <v>#REF!</v>
      </c>
      <c r="AD80" s="31" t="e">
        <f t="shared" si="35"/>
        <v>#REF!</v>
      </c>
    </row>
    <row r="81" spans="27:30" x14ac:dyDescent="0.2">
      <c r="AA81" s="25" t="s">
        <v>26</v>
      </c>
      <c r="AB81" s="26" t="e">
        <f>+'Febrero-2018'!#REF!</f>
        <v>#REF!</v>
      </c>
      <c r="AC81" s="26" t="e">
        <f>+'Febrero-2018'!#REF!</f>
        <v>#REF!</v>
      </c>
      <c r="AD81" s="31" t="e">
        <f t="shared" si="35"/>
        <v>#REF!</v>
      </c>
    </row>
    <row r="82" spans="27:30" x14ac:dyDescent="0.2">
      <c r="AA82" s="29" t="s">
        <v>27</v>
      </c>
      <c r="AB82" s="30" t="e">
        <f>SUM(AB77:AB81)</f>
        <v>#REF!</v>
      </c>
      <c r="AC82" s="30" t="e">
        <f>SUM(AC77:AC81)</f>
        <v>#REF!</v>
      </c>
      <c r="AD82" s="32" t="e">
        <f t="shared" si="35"/>
        <v>#REF!</v>
      </c>
    </row>
    <row r="88" spans="27:30" ht="13.5" x14ac:dyDescent="0.2">
      <c r="AB88" s="76">
        <v>812.77</v>
      </c>
      <c r="AC88" s="76">
        <v>837.78</v>
      </c>
      <c r="AD88" s="77">
        <v>5.0999999999999997E-2</v>
      </c>
    </row>
    <row r="89" spans="27:30" ht="13.5" x14ac:dyDescent="0.2">
      <c r="AB89" s="76">
        <v>391.52</v>
      </c>
      <c r="AC89" s="76">
        <v>416.25</v>
      </c>
      <c r="AD89" s="77">
        <v>0.112</v>
      </c>
    </row>
    <row r="90" spans="27:30" ht="13.5" x14ac:dyDescent="0.2">
      <c r="AB90" s="76">
        <v>291.99</v>
      </c>
      <c r="AC90" s="76">
        <v>308.75</v>
      </c>
      <c r="AD90" s="77">
        <v>0.106</v>
      </c>
    </row>
    <row r="91" spans="27:30" ht="13.5" x14ac:dyDescent="0.2">
      <c r="AB91" s="76">
        <v>330.65</v>
      </c>
      <c r="AC91" s="76">
        <v>350.2</v>
      </c>
      <c r="AD91" s="77">
        <v>5.6000000000000001E-2</v>
      </c>
    </row>
    <row r="92" spans="27:30" ht="13.5" x14ac:dyDescent="0.2">
      <c r="AB92" s="76">
        <v>196.11</v>
      </c>
      <c r="AC92" s="76">
        <v>210.73</v>
      </c>
      <c r="AD92" s="77">
        <v>0.123</v>
      </c>
    </row>
    <row r="93" spans="27:30" ht="13.5" x14ac:dyDescent="0.2">
      <c r="AB93" s="78">
        <v>2023.04</v>
      </c>
      <c r="AC93" s="78">
        <v>2123.71</v>
      </c>
      <c r="AD93" s="79">
        <v>7.8E-2</v>
      </c>
    </row>
  </sheetData>
  <mergeCells count="44">
    <mergeCell ref="T1:U1"/>
    <mergeCell ref="R2:R3"/>
    <mergeCell ref="R13:R14"/>
    <mergeCell ref="K2:K3"/>
    <mergeCell ref="K13:K14"/>
    <mergeCell ref="T12:U12"/>
    <mergeCell ref="A2:C2"/>
    <mergeCell ref="G2:I2"/>
    <mergeCell ref="A13:C13"/>
    <mergeCell ref="G13:I13"/>
    <mergeCell ref="Q2:Q3"/>
    <mergeCell ref="Q13:Q14"/>
    <mergeCell ref="M2:O2"/>
    <mergeCell ref="M13:O13"/>
    <mergeCell ref="D13:D14"/>
    <mergeCell ref="D2:D3"/>
    <mergeCell ref="J2:J3"/>
    <mergeCell ref="E2:E3"/>
    <mergeCell ref="E13:E14"/>
    <mergeCell ref="J13:J14"/>
    <mergeCell ref="A23:C23"/>
    <mergeCell ref="D23:D24"/>
    <mergeCell ref="E23:E24"/>
    <mergeCell ref="G23:I23"/>
    <mergeCell ref="K23:K24"/>
    <mergeCell ref="J23:J24"/>
    <mergeCell ref="Q23:Q24"/>
    <mergeCell ref="T23:U23"/>
    <mergeCell ref="M23:O23"/>
    <mergeCell ref="R23:R24"/>
    <mergeCell ref="AA75:AC75"/>
    <mergeCell ref="AA43:AD43"/>
    <mergeCell ref="AD75:AD76"/>
    <mergeCell ref="AA33:AD33"/>
    <mergeCell ref="AA23:AD23"/>
    <mergeCell ref="AF2:AJ2"/>
    <mergeCell ref="AH62:AI62"/>
    <mergeCell ref="AA65:AC65"/>
    <mergeCell ref="AD65:AD66"/>
    <mergeCell ref="AG12:AH12"/>
    <mergeCell ref="AF32:AT32"/>
    <mergeCell ref="AA13:AE13"/>
    <mergeCell ref="AJ12:AV12"/>
    <mergeCell ref="AJ21:AV21"/>
  </mergeCells>
  <conditionalFormatting sqref="S4:S9">
    <cfRule type="expression" dxfId="1" priority="1">
      <formula>S4&gt;1%</formula>
    </cfRule>
    <cfRule type="expression" dxfId="0" priority="2">
      <formula>S4&lt;1%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" workbookViewId="0">
      <selection activeCell="O11" sqref="O11"/>
    </sheetView>
  </sheetViews>
  <sheetFormatPr baseColWidth="10" defaultRowHeight="15" x14ac:dyDescent="0.25"/>
  <cols>
    <col min="1" max="1" width="15.5703125" style="91" bestFit="1" customWidth="1"/>
    <col min="2" max="3" width="15.5703125" style="91" customWidth="1"/>
    <col min="4" max="6" width="11.42578125" style="91"/>
    <col min="7" max="7" width="12" style="91" customWidth="1"/>
    <col min="8" max="8" width="14.85546875" style="91" bestFit="1" customWidth="1"/>
    <col min="9" max="9" width="13.85546875" style="91" bestFit="1" customWidth="1"/>
    <col min="10" max="10" width="13.5703125" style="91" bestFit="1" customWidth="1"/>
    <col min="11" max="11" width="14.140625" style="91" customWidth="1"/>
    <col min="12" max="16384" width="11.42578125" style="91"/>
  </cols>
  <sheetData>
    <row r="7" spans="1:15" x14ac:dyDescent="0.25">
      <c r="K7" s="71"/>
      <c r="L7" s="71"/>
    </row>
    <row r="8" spans="1:15" x14ac:dyDescent="0.25">
      <c r="B8" s="92">
        <v>42675</v>
      </c>
      <c r="C8" s="92">
        <v>42705</v>
      </c>
      <c r="D8" s="92">
        <v>42736</v>
      </c>
      <c r="E8" s="92">
        <v>42767</v>
      </c>
      <c r="F8" s="92">
        <v>42795</v>
      </c>
      <c r="G8" s="92">
        <v>42826</v>
      </c>
      <c r="H8" s="92">
        <v>42856</v>
      </c>
      <c r="I8" s="92">
        <v>42887</v>
      </c>
      <c r="J8" s="92">
        <v>42917</v>
      </c>
      <c r="K8" s="92">
        <v>42948</v>
      </c>
      <c r="L8" s="92">
        <v>42979</v>
      </c>
      <c r="M8" s="92">
        <v>43009</v>
      </c>
      <c r="N8" s="92">
        <v>43040</v>
      </c>
      <c r="O8" s="92">
        <v>43070</v>
      </c>
    </row>
    <row r="9" spans="1:15" x14ac:dyDescent="0.25">
      <c r="A9" s="91" t="s">
        <v>64</v>
      </c>
      <c r="B9" s="93">
        <v>311.03878577273701</v>
      </c>
      <c r="C9" s="91">
        <v>325.36</v>
      </c>
      <c r="D9" s="71">
        <v>302.25394277999902</v>
      </c>
      <c r="E9" s="71">
        <v>290.15321355999998</v>
      </c>
      <c r="F9" s="71">
        <v>317.30911283984904</v>
      </c>
      <c r="G9" s="71">
        <v>318.32705897599999</v>
      </c>
      <c r="H9" s="71">
        <v>346.93279548000004</v>
      </c>
      <c r="I9" s="71">
        <v>354.86207051300005</v>
      </c>
      <c r="J9" s="71">
        <v>372.35843649999998</v>
      </c>
      <c r="K9" s="71">
        <v>380.74418388999902</v>
      </c>
      <c r="L9" s="101" t="e">
        <f>+'Febrero-2018'!#REF!</f>
        <v>#REF!</v>
      </c>
      <c r="M9" s="101" t="e">
        <f>+'Febrero-2018'!#REF!</f>
        <v>#REF!</v>
      </c>
      <c r="N9" s="101" t="e">
        <f>+'Febrero-2018'!#REF!</f>
        <v>#REF!</v>
      </c>
      <c r="O9" s="101" t="e">
        <f>+'Febrero-2018'!#REF!</f>
        <v>#REF!</v>
      </c>
    </row>
    <row r="10" spans="1:15" x14ac:dyDescent="0.25">
      <c r="A10" s="91" t="s">
        <v>65</v>
      </c>
      <c r="B10" s="91">
        <v>250.758184</v>
      </c>
      <c r="C10" s="91">
        <v>227.44833399999999</v>
      </c>
      <c r="D10" s="93">
        <v>234.30887999999996</v>
      </c>
      <c r="E10" s="93">
        <v>221.735783</v>
      </c>
      <c r="F10" s="93">
        <v>219.80951400000001</v>
      </c>
      <c r="G10" s="93">
        <v>237.86428799999999</v>
      </c>
      <c r="H10" s="93">
        <v>237.038331</v>
      </c>
      <c r="I10" s="93">
        <v>264.40114399999999</v>
      </c>
      <c r="J10" s="93">
        <v>268.06940699999996</v>
      </c>
      <c r="K10" s="93">
        <v>281.76992999999999</v>
      </c>
      <c r="L10" s="101">
        <v>281.82021500000002</v>
      </c>
      <c r="M10" s="156" t="e">
        <f>+'Febrero-2018'!#REF!</f>
        <v>#REF!</v>
      </c>
      <c r="N10" s="156" t="e">
        <f>+'Febrero-2018'!#REF!</f>
        <v>#REF!</v>
      </c>
      <c r="O10" s="156" t="e">
        <f>+'Febrero-2018'!#REF!</f>
        <v>#REF!</v>
      </c>
    </row>
    <row r="11" spans="1:15" x14ac:dyDescent="0.25">
      <c r="A11" s="91" t="s">
        <v>66</v>
      </c>
      <c r="D11" s="93">
        <v>223.027512</v>
      </c>
      <c r="E11" s="93">
        <v>218.219773</v>
      </c>
      <c r="F11" s="93">
        <v>230.287655</v>
      </c>
      <c r="G11" s="93">
        <v>216.26522199999999</v>
      </c>
      <c r="H11" s="93">
        <v>236.436207</v>
      </c>
      <c r="I11" s="93">
        <v>239.49931980727698</v>
      </c>
      <c r="J11" s="93">
        <v>260.36488300000002</v>
      </c>
      <c r="K11" s="93">
        <v>275.296223</v>
      </c>
      <c r="L11" s="101">
        <v>267.50371000000001</v>
      </c>
      <c r="M11" s="101">
        <v>288.21183400000001</v>
      </c>
      <c r="N11" s="101">
        <v>267.50197199999997</v>
      </c>
      <c r="O11" s="101">
        <v>266.28085900000002</v>
      </c>
    </row>
    <row r="12" spans="1:15" x14ac:dyDescent="0.25">
      <c r="A12" s="91" t="s">
        <v>67</v>
      </c>
      <c r="D12" s="94">
        <f>+D11/D9</f>
        <v>0.73788123307405318</v>
      </c>
      <c r="E12" s="94">
        <f t="shared" ref="E12:M12" si="0">+E11/E9</f>
        <v>0.75208463253802615</v>
      </c>
      <c r="F12" s="94">
        <f t="shared" si="0"/>
        <v>0.72575178487303593</v>
      </c>
      <c r="G12" s="94">
        <f t="shared" si="0"/>
        <v>0.67938058013568092</v>
      </c>
      <c r="H12" s="94">
        <f t="shared" si="0"/>
        <v>0.68150434343596111</v>
      </c>
      <c r="I12" s="94">
        <f t="shared" si="0"/>
        <v>0.6749081959112988</v>
      </c>
      <c r="J12" s="94">
        <f t="shared" si="0"/>
        <v>0.69923186230802648</v>
      </c>
      <c r="K12" s="94">
        <f t="shared" si="0"/>
        <v>0.72304774346739842</v>
      </c>
      <c r="L12" s="94" t="e">
        <f t="shared" si="0"/>
        <v>#REF!</v>
      </c>
      <c r="M12" s="94" t="e">
        <f t="shared" si="0"/>
        <v>#REF!</v>
      </c>
      <c r="N12" s="94" t="e">
        <f t="shared" ref="N12:O12" si="1">+N11/N9</f>
        <v>#REF!</v>
      </c>
      <c r="O12" s="94" t="e">
        <f t="shared" si="1"/>
        <v>#REF!</v>
      </c>
    </row>
    <row r="13" spans="1:15" x14ac:dyDescent="0.25">
      <c r="A13" s="91" t="s">
        <v>68</v>
      </c>
      <c r="E13" s="94"/>
      <c r="F13" s="94">
        <f>+F11/D9</f>
        <v>0.76190124397357828</v>
      </c>
      <c r="G13" s="94">
        <f t="shared" ref="G13:M13" si="2">+G11/E9</f>
        <v>0.74534836042847796</v>
      </c>
      <c r="H13" s="94">
        <f t="shared" si="2"/>
        <v>0.74512895291265435</v>
      </c>
      <c r="I13" s="94">
        <f t="shared" si="2"/>
        <v>0.75236871341601474</v>
      </c>
      <c r="J13" s="94">
        <f t="shared" si="2"/>
        <v>0.75047642192422692</v>
      </c>
      <c r="K13" s="94">
        <f>+K11/I9</f>
        <v>0.77578373648675081</v>
      </c>
      <c r="L13" s="94">
        <f>+L11/J9</f>
        <v>0.71840378457492005</v>
      </c>
      <c r="M13" s="94">
        <f t="shared" si="2"/>
        <v>0.75696976131161975</v>
      </c>
      <c r="N13" s="94" t="e">
        <f>+N11/L9</f>
        <v>#REF!</v>
      </c>
      <c r="O13" s="94" t="e">
        <f>+O11/M9</f>
        <v>#REF!</v>
      </c>
    </row>
    <row r="34" spans="3:5" ht="21" x14ac:dyDescent="0.35">
      <c r="C34" s="95">
        <v>0.2918</v>
      </c>
      <c r="D34" s="95">
        <v>0.23069999999999999</v>
      </c>
      <c r="E34" s="95">
        <v>0.22989999999999999</v>
      </c>
    </row>
    <row r="35" spans="3:5" x14ac:dyDescent="0.25">
      <c r="C35" s="91">
        <v>45.163200000000003</v>
      </c>
      <c r="D35" s="91">
        <v>46.028199999999998</v>
      </c>
      <c r="E35" s="91">
        <v>47.6096</v>
      </c>
    </row>
    <row r="36" spans="3:5" x14ac:dyDescent="0.25">
      <c r="C36" s="93">
        <f>+C35*C34</f>
        <v>13.17862176</v>
      </c>
      <c r="D36" s="93">
        <f t="shared" ref="D36:E36" si="3">+D35*D34</f>
        <v>10.618705739999999</v>
      </c>
      <c r="E36" s="93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Febrero-2018</vt:lpstr>
      <vt:lpstr>Sectores</vt:lpstr>
      <vt:lpstr>Energia</vt:lpstr>
      <vt:lpstr>'Febrero-2018'!Área_de_impresión</vt:lpstr>
      <vt:lpstr>'Febrero-2018'!Títulos_a_imprimir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2018-03-08T15:05:05Z</cp:lastPrinted>
  <dcterms:created xsi:type="dcterms:W3CDTF">2008-08-04T20:22:32Z</dcterms:created>
  <dcterms:modified xsi:type="dcterms:W3CDTF">2018-03-08T15:15:07Z</dcterms:modified>
</cp:coreProperties>
</file>