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Enero-Octubre-2017" sheetId="22" r:id="rId1"/>
    <sheet name="Hoja1" sheetId="29" state="hidden" r:id="rId2"/>
    <sheet name="Sectores" sheetId="24" state="hidden" r:id="rId3"/>
    <sheet name="Energia" sheetId="28" state="hidden" r:id="rId4"/>
  </sheets>
  <definedNames>
    <definedName name="_xlnm.Print_Area" localSheetId="0">'Enero-Octubre-2017'!$A$3:$X$101</definedName>
    <definedName name="_xlnm.Print_Titles" localSheetId="0">'Enero-Octubre-2017'!$A:$B</definedName>
  </definedNames>
  <calcPr calcId="152511"/>
</workbook>
</file>

<file path=xl/calcChain.xml><?xml version="1.0" encoding="utf-8"?>
<calcChain xmlns="http://schemas.openxmlformats.org/spreadsheetml/2006/main">
  <c r="AQ16" i="22" l="1"/>
  <c r="AR16" i="22" s="1"/>
  <c r="AQ15" i="22"/>
  <c r="AR15" i="22" s="1"/>
  <c r="AQ14" i="22"/>
  <c r="AR14" i="22" s="1"/>
  <c r="AQ13" i="22"/>
  <c r="AR13" i="22" s="1"/>
  <c r="AQ12" i="22"/>
  <c r="AR12" i="22" s="1"/>
  <c r="AQ11" i="22"/>
  <c r="AR11" i="22" s="1"/>
  <c r="AV16" i="22" l="1"/>
  <c r="AX16" i="22" s="1"/>
  <c r="AY16" i="22" s="1"/>
  <c r="AV15" i="22"/>
  <c r="AX15" i="22" s="1"/>
  <c r="AY15" i="22" s="1"/>
  <c r="AV14" i="22"/>
  <c r="AX14" i="22" s="1"/>
  <c r="AY14" i="22" s="1"/>
  <c r="AV13" i="22"/>
  <c r="AX13" i="22" s="1"/>
  <c r="AY13" i="22" s="1"/>
  <c r="AV12" i="22"/>
  <c r="AX12" i="22" s="1"/>
  <c r="AY12" i="22" s="1"/>
  <c r="AV11" i="22"/>
  <c r="AX11" i="22" s="1"/>
  <c r="AY11" i="22" s="1"/>
  <c r="AJ13" i="22" l="1"/>
  <c r="AJ14" i="22"/>
  <c r="AJ15" i="22"/>
  <c r="AJ16" i="22"/>
  <c r="AJ17" i="22"/>
  <c r="AJ12" i="22"/>
  <c r="AD21" i="22" l="1"/>
  <c r="AD22" i="22"/>
  <c r="AD23" i="22"/>
  <c r="AD24" i="22"/>
  <c r="AD25" i="22"/>
  <c r="AD20" i="22"/>
  <c r="AF13" i="22"/>
  <c r="AK13" i="22" s="1"/>
  <c r="AF14" i="22"/>
  <c r="AK14" i="22" s="1"/>
  <c r="AF15" i="22"/>
  <c r="AK15" i="22" s="1"/>
  <c r="AF16" i="22"/>
  <c r="AK16" i="22" s="1"/>
  <c r="AF17" i="22"/>
  <c r="AK17" i="22" s="1"/>
  <c r="AF12" i="22"/>
  <c r="AK12" i="22" s="1"/>
  <c r="AG16" i="22" l="1"/>
  <c r="AG15" i="22"/>
  <c r="AG12" i="22"/>
  <c r="AG14" i="22"/>
  <c r="AG17" i="22"/>
  <c r="AG13" i="22"/>
  <c r="AD19" i="24" l="1"/>
  <c r="AD8" i="24" l="1"/>
  <c r="AD7" i="24"/>
  <c r="AD6" i="24"/>
  <c r="AD5" i="24"/>
  <c r="AD4" i="24"/>
  <c r="AC8" i="24"/>
  <c r="AC7" i="24"/>
  <c r="AC6" i="24"/>
  <c r="AC5" i="24"/>
  <c r="AC4" i="24"/>
  <c r="I19" i="24" l="1"/>
  <c r="I18" i="24"/>
  <c r="I17" i="24"/>
  <c r="I16" i="24"/>
  <c r="I15" i="24"/>
  <c r="I8" i="24"/>
  <c r="I7" i="24"/>
  <c r="I6" i="24"/>
  <c r="I5" i="24"/>
  <c r="I4" i="24"/>
  <c r="C19" i="24"/>
  <c r="C18" i="24"/>
  <c r="C17" i="24"/>
  <c r="C16" i="24"/>
  <c r="C15" i="24"/>
  <c r="C8" i="24"/>
  <c r="C7" i="24"/>
  <c r="C6" i="24"/>
  <c r="C5" i="24"/>
  <c r="C4" i="24"/>
  <c r="H19" i="24"/>
  <c r="H18" i="24"/>
  <c r="H17" i="24"/>
  <c r="H16" i="24"/>
  <c r="H15" i="24"/>
  <c r="H8" i="24"/>
  <c r="H7" i="24"/>
  <c r="H6" i="24"/>
  <c r="H5" i="24"/>
  <c r="H4" i="24"/>
  <c r="B19" i="24"/>
  <c r="B18" i="24"/>
  <c r="B17" i="24"/>
  <c r="B16" i="24"/>
  <c r="B15" i="24"/>
  <c r="B8" i="24"/>
  <c r="B7" i="24"/>
  <c r="B6" i="24"/>
  <c r="B5" i="24"/>
  <c r="B4" i="24"/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AE8" i="24" l="1"/>
  <c r="AE7" i="24"/>
  <c r="AE6" i="24"/>
  <c r="AE5" i="24"/>
  <c r="AE4" i="24"/>
  <c r="AF4" i="24" s="1"/>
  <c r="N15" i="24" l="1"/>
  <c r="N17" i="24"/>
  <c r="I3" i="29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B9" i="24"/>
  <c r="Y60" i="24" l="1"/>
  <c r="Y59" i="24"/>
  <c r="Y58" i="24"/>
  <c r="Y57" i="24"/>
  <c r="Y56" i="24"/>
  <c r="Y55" i="24"/>
  <c r="Y49" i="24" l="1"/>
  <c r="Y48" i="24"/>
  <c r="Y47" i="24"/>
  <c r="Y46" i="24"/>
  <c r="Y45" i="24"/>
  <c r="X49" i="24"/>
  <c r="X48" i="24"/>
  <c r="X47" i="24"/>
  <c r="X46" i="24"/>
  <c r="X45" i="24"/>
  <c r="AE9" i="24" l="1"/>
  <c r="AC9" i="24"/>
  <c r="AF8" i="24"/>
  <c r="AF7" i="24"/>
  <c r="AF5" i="24"/>
  <c r="E36" i="28"/>
  <c r="D36" i="28"/>
  <c r="C36" i="28"/>
  <c r="AF6" i="24"/>
  <c r="AF9" i="24" l="1"/>
  <c r="AD9" i="24"/>
  <c r="N4" i="24" l="1"/>
  <c r="O4" i="24"/>
  <c r="O15" i="24"/>
  <c r="Y25" i="24" s="1"/>
  <c r="X15" i="24" l="1"/>
  <c r="N25" i="24"/>
  <c r="Y15" i="24"/>
  <c r="Y4" i="24"/>
  <c r="Z4" i="24" s="1"/>
  <c r="R4" i="24"/>
  <c r="L9" i="28" l="1"/>
  <c r="Z15" i="24"/>
  <c r="N13" i="28" l="1"/>
  <c r="L12" i="28"/>
  <c r="AD79" i="24"/>
  <c r="Y81" i="24"/>
  <c r="Y80" i="24"/>
  <c r="Y79" i="24"/>
  <c r="Y78" i="24"/>
  <c r="Y77" i="24"/>
  <c r="X81" i="24"/>
  <c r="X80" i="24"/>
  <c r="X79" i="24"/>
  <c r="X78" i="24"/>
  <c r="X77" i="24"/>
  <c r="Y71" i="24"/>
  <c r="Y70" i="24"/>
  <c r="Y69" i="24"/>
  <c r="Y68" i="24"/>
  <c r="Y67" i="24"/>
  <c r="X71" i="24"/>
  <c r="X70" i="24"/>
  <c r="X69" i="24"/>
  <c r="X68" i="24"/>
  <c r="X67" i="24"/>
  <c r="X72" i="24" l="1"/>
  <c r="Y72" i="24"/>
  <c r="Z45" i="24" l="1"/>
  <c r="X25" i="24" l="1"/>
  <c r="Z25" i="24" s="1"/>
  <c r="X35" i="24" l="1"/>
  <c r="Z79" i="24" l="1"/>
  <c r="X82" i="24"/>
  <c r="Z78" i="24"/>
  <c r="X50" i="24"/>
  <c r="Z49" i="24"/>
  <c r="Z47" i="24"/>
  <c r="Z46" i="24"/>
  <c r="Y50" i="24"/>
  <c r="Z48" i="24"/>
  <c r="Z77" i="24" l="1"/>
  <c r="Z81" i="24"/>
  <c r="Z80" i="24"/>
  <c r="Y82" i="24"/>
  <c r="Z82" i="24" s="1"/>
  <c r="Z50" i="24"/>
  <c r="O19" i="24" l="1"/>
  <c r="Y29" i="24" s="1"/>
  <c r="O25" i="24"/>
  <c r="O8" i="24"/>
  <c r="O6" i="24"/>
  <c r="C25" i="24"/>
  <c r="D4" i="24"/>
  <c r="E4" i="24"/>
  <c r="Y35" i="24" l="1"/>
  <c r="AA35" i="24" s="1"/>
  <c r="R25" i="24"/>
  <c r="Y17" i="24"/>
  <c r="Y6" i="24"/>
  <c r="Z6" i="24" s="1"/>
  <c r="Y19" i="24"/>
  <c r="Y8" i="24"/>
  <c r="Z8" i="24" s="1"/>
  <c r="O29" i="24"/>
  <c r="Y39" i="24" s="1"/>
  <c r="B25" i="24"/>
  <c r="Z35" i="24" l="1"/>
  <c r="E25" i="24"/>
  <c r="R15" i="24" l="1"/>
  <c r="O18" i="24" l="1"/>
  <c r="Y28" i="24" s="1"/>
  <c r="O17" i="24"/>
  <c r="Y27" i="24" s="1"/>
  <c r="O16" i="24"/>
  <c r="Y26" i="24" s="1"/>
  <c r="N19" i="24"/>
  <c r="X29" i="24" s="1"/>
  <c r="Z29" i="24" s="1"/>
  <c r="N18" i="24"/>
  <c r="X28" i="24" s="1"/>
  <c r="X27" i="24"/>
  <c r="N16" i="24"/>
  <c r="X26" i="24" s="1"/>
  <c r="Z28" i="24" l="1"/>
  <c r="Z27" i="24"/>
  <c r="Z26" i="24"/>
  <c r="R19" i="24"/>
  <c r="R17" i="24"/>
  <c r="R18" i="24"/>
  <c r="R16" i="24"/>
  <c r="B26" i="24" l="1"/>
  <c r="B27" i="24"/>
  <c r="B28" i="24"/>
  <c r="B29" i="24"/>
  <c r="B30" i="24" l="1"/>
  <c r="J17" i="24" l="1"/>
  <c r="J16" i="24"/>
  <c r="J8" i="24"/>
  <c r="J7" i="24"/>
  <c r="J4" i="24"/>
  <c r="D19" i="24"/>
  <c r="J19" i="24"/>
  <c r="J18" i="24"/>
  <c r="K18" i="24"/>
  <c r="K16" i="24"/>
  <c r="J15" i="24"/>
  <c r="D18" i="24"/>
  <c r="D17" i="24"/>
  <c r="D16" i="24"/>
  <c r="D15" i="24"/>
  <c r="J6" i="24"/>
  <c r="J5" i="24"/>
  <c r="K7" i="24"/>
  <c r="E19" i="24" l="1"/>
  <c r="K8" i="24"/>
  <c r="E17" i="24"/>
  <c r="K19" i="24"/>
  <c r="K6" i="24"/>
  <c r="E16" i="24"/>
  <c r="E18" i="24"/>
  <c r="K17" i="24"/>
  <c r="I20" i="24"/>
  <c r="H20" i="24"/>
  <c r="K15" i="24"/>
  <c r="C20" i="24"/>
  <c r="B20" i="24"/>
  <c r="E15" i="24"/>
  <c r="H9" i="24"/>
  <c r="N9" i="24" s="1"/>
  <c r="I9" i="24"/>
  <c r="K5" i="24"/>
  <c r="K4" i="24"/>
  <c r="O20" i="24" l="1"/>
  <c r="Y30" i="24" s="1"/>
  <c r="N20" i="24"/>
  <c r="X30" i="24" s="1"/>
  <c r="J20" i="24"/>
  <c r="K9" i="24"/>
  <c r="J9" i="24"/>
  <c r="D20" i="24"/>
  <c r="K20" i="24"/>
  <c r="E20" i="24"/>
  <c r="Z30" i="24" l="1"/>
  <c r="R20" i="24"/>
  <c r="C29" i="24"/>
  <c r="N8" i="24"/>
  <c r="C28" i="24"/>
  <c r="N7" i="24"/>
  <c r="C27" i="24"/>
  <c r="N6" i="24"/>
  <c r="C26" i="24"/>
  <c r="N5" i="24"/>
  <c r="N29" i="24" l="1"/>
  <c r="X39" i="24" s="1"/>
  <c r="X19" i="24"/>
  <c r="Z19" i="24" s="1"/>
  <c r="N28" i="24"/>
  <c r="X18" i="24"/>
  <c r="N27" i="24"/>
  <c r="X17" i="24"/>
  <c r="Z17" i="24" s="1"/>
  <c r="N26" i="24"/>
  <c r="X36" i="24" s="1"/>
  <c r="X16" i="24"/>
  <c r="E27" i="24"/>
  <c r="D27" i="24"/>
  <c r="E26" i="24"/>
  <c r="D26" i="24"/>
  <c r="E28" i="24"/>
  <c r="D28" i="24"/>
  <c r="E29" i="24"/>
  <c r="D29" i="24"/>
  <c r="O5" i="24"/>
  <c r="D5" i="24"/>
  <c r="O7" i="24"/>
  <c r="D7" i="24"/>
  <c r="E6" i="24"/>
  <c r="O27" i="24"/>
  <c r="D6" i="24"/>
  <c r="D8" i="24"/>
  <c r="E5" i="24"/>
  <c r="E8" i="24"/>
  <c r="C9" i="24"/>
  <c r="O9" i="24" s="1"/>
  <c r="Y9" i="24" s="1"/>
  <c r="Z9" i="24" s="1"/>
  <c r="E7" i="24"/>
  <c r="X37" i="24" l="1"/>
  <c r="R27" i="24"/>
  <c r="Y18" i="24"/>
  <c r="Z18" i="24" s="1"/>
  <c r="Y7" i="24"/>
  <c r="Z7" i="24" s="1"/>
  <c r="Y16" i="24"/>
  <c r="Z16" i="24" s="1"/>
  <c r="Y5" i="24"/>
  <c r="Z5" i="24" s="1"/>
  <c r="Y37" i="24"/>
  <c r="Z39" i="24"/>
  <c r="AA39" i="24"/>
  <c r="X38" i="24"/>
  <c r="Y20" i="24"/>
  <c r="O30" i="24"/>
  <c r="Y40" i="24" s="1"/>
  <c r="R6" i="24"/>
  <c r="R8" i="24"/>
  <c r="R29" i="24"/>
  <c r="R5" i="24"/>
  <c r="O26" i="24"/>
  <c r="D25" i="24"/>
  <c r="C30" i="24"/>
  <c r="R7" i="24"/>
  <c r="O28" i="24"/>
  <c r="Y38" i="24" s="1"/>
  <c r="D9" i="24"/>
  <c r="E9" i="24"/>
  <c r="Z37" i="24" l="1"/>
  <c r="AA37" i="24"/>
  <c r="R28" i="24"/>
  <c r="R26" i="24"/>
  <c r="Y36" i="24"/>
  <c r="Z38" i="24"/>
  <c r="AA38" i="24"/>
  <c r="N30" i="24"/>
  <c r="X20" i="24"/>
  <c r="Z20" i="24" s="1"/>
  <c r="R9" i="24"/>
  <c r="E30" i="24"/>
  <c r="D30" i="24"/>
  <c r="Z36" i="24" l="1"/>
  <c r="AA36" i="24"/>
  <c r="R30" i="24"/>
  <c r="X40" i="24"/>
  <c r="Z40" i="24" s="1"/>
</calcChain>
</file>

<file path=xl/sharedStrings.xml><?xml version="1.0" encoding="utf-8"?>
<sst xmlns="http://schemas.openxmlformats.org/spreadsheetml/2006/main" count="457" uniqueCount="110">
  <si>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</si>
  <si>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</si>
  <si>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</si>
  <si>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</si>
  <si>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</si>
  <si>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</si>
  <si>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</si>
  <si>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</si>
  <si>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</si>
  <si>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</si>
  <si>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</si>
  <si>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</si>
  <si>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</si>
  <si>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</si>
  <si>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</si>
  <si>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</si>
  <si>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</si>
  <si>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</si>
  <si>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</si>
  <si>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</si>
  <si>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</si>
  <si>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</si>
  <si>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</si>
  <si>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</si>
  <si>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</si>
  <si>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</si>
  <si>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</si>
  <si>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</si>
  <si>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</si>
  <si>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</si>
  <si>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</si>
  <si>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</si>
  <si>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</si>
  <si>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AUG</t>
  </si>
  <si>
    <t>Santiago</t>
  </si>
  <si>
    <t>La Vega</t>
  </si>
  <si>
    <t>Puerto Plata</t>
  </si>
  <si>
    <t>San Fco</t>
  </si>
  <si>
    <t>Valverde</t>
  </si>
  <si>
    <t>Edenorte</t>
  </si>
  <si>
    <t>%</t>
  </si>
  <si>
    <t>.</t>
  </si>
  <si>
    <t>Diferencia</t>
  </si>
  <si>
    <t>APR</t>
  </si>
  <si>
    <t>% Pérdidas Defasada</t>
  </si>
  <si>
    <t>Entrega Energía mes anterios</t>
  </si>
  <si>
    <t>Facturación Energía GWh Actal</t>
  </si>
  <si>
    <t>Facturación MMRD$ Mes Ant</t>
  </si>
  <si>
    <t>Cobros MMRD$ Actual</t>
  </si>
  <si>
    <t>% Cobranzas Desfasada</t>
  </si>
  <si>
    <t>% CRI Desfasado</t>
  </si>
  <si>
    <t>Cobranzas Desfasada (%)</t>
  </si>
  <si>
    <t>Perdidas</t>
  </si>
  <si>
    <t>Perdidas GWh</t>
  </si>
  <si>
    <t>Cobranzas</t>
  </si>
  <si>
    <t>CRI</t>
  </si>
  <si>
    <t>Sector</t>
  </si>
  <si>
    <t>Columna1</t>
  </si>
  <si>
    <t>Columna2</t>
  </si>
  <si>
    <t>Columna3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</si>
  <si>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</si>
  <si>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</si>
  <si>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</si>
  <si>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</si>
  <si>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</si>
  <si>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Leyenda:</t>
  </si>
  <si>
    <t>Facturacion MMRD$ Actual</t>
  </si>
  <si>
    <t>Etiquetas de fila</t>
  </si>
  <si>
    <t>San Francisco</t>
  </si>
  <si>
    <t>Valverde Mao</t>
  </si>
  <si>
    <t>Total general</t>
  </si>
  <si>
    <t>Entrega Mayor 3 Gwh</t>
  </si>
  <si>
    <t>Entrega Menor 2.9 Gwh</t>
  </si>
  <si>
    <t>#6DB4E4</t>
  </si>
  <si>
    <t>#FF9966</t>
  </si>
  <si>
    <t>Sectores</t>
  </si>
  <si>
    <t>% Entregada Vs Cobrada</t>
  </si>
  <si>
    <t>Entrega Gwh</t>
  </si>
  <si>
    <t>Facturacion Gwh</t>
  </si>
  <si>
    <t>Cobros Gwh</t>
  </si>
  <si>
    <t>% Cobros Lineal</t>
  </si>
  <si>
    <t>% Cobros Desfasado</t>
  </si>
  <si>
    <t>Suma de IND_REAL_EST</t>
  </si>
  <si>
    <t>% Pérdidas Desfasada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</si>
  <si>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</si>
  <si>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</si>
  <si>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</si>
  <si>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</si>
  <si>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</si>
  <si>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</si>
  <si>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</si>
  <si>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</si>
  <si>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</si>
  <si>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</si>
  <si>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</si>
  <si>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</si>
  <si>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</si>
  <si>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</si>
  <si>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>Resultados Desfasados (GWh)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</si>
  <si>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</si>
  <si>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</si>
  <si>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</si>
  <si>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</si>
  <si>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</si>
  <si>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</si>
  <si>
    <r>
      <rPr>
        <b/>
        <u/>
        <sz val="12"/>
        <color rgb="FF000000"/>
        <rFont val="Calibri"/>
        <family val="2"/>
      </rPr>
      <t>Entregada</t>
    </r>
    <r>
      <rPr>
        <b/>
        <sz val="12"/>
        <color rgb="FF000000"/>
        <rFont val="Calibri"/>
        <family val="2"/>
      </rPr>
      <t xml:space="preserve"> Octubre</t>
    </r>
  </si>
  <si>
    <r>
      <rPr>
        <b/>
        <u/>
        <sz val="12"/>
        <color rgb="FF000000"/>
        <rFont val="Calibri"/>
        <family val="2"/>
      </rPr>
      <t>Facturada</t>
    </r>
    <r>
      <rPr>
        <b/>
        <sz val="12"/>
        <color rgb="FF000000"/>
        <rFont val="Calibri"/>
        <family val="2"/>
      </rPr>
      <t xml:space="preserve"> Noviembre</t>
    </r>
  </si>
  <si>
    <r>
      <rPr>
        <b/>
        <u/>
        <sz val="12"/>
        <color rgb="FF000000"/>
        <rFont val="Calibri"/>
        <family val="2"/>
      </rPr>
      <t>Cobrada</t>
    </r>
    <r>
      <rPr>
        <b/>
        <sz val="12"/>
        <color rgb="FF000000"/>
        <rFont val="Calibri"/>
        <family val="2"/>
      </rPr>
      <t xml:space="preserve"> Diciembre</t>
    </r>
  </si>
  <si>
    <t>Dic</t>
  </si>
  <si>
    <t xml:space="preserve">       320,331,267.55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</si>
</sst>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color rgb="FFFF000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1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2"/>
      <name val="Arial"/>
      <family val="2"/>
    </font>
    <font>
      <b/>
      <u/>
      <sz val="12"/>
      <color rgb="FF000000"/>
      <name val="Calibri"/>
      <family val="2"/>
    </font>
    <font>
      <b/>
      <sz val="10"/>
      <color rgb="FFFFFFFF"/>
      <name val="Arial"/>
      <family val="2"/>
    </font>
    <font>
      <b/>
      <sz val="16"/>
      <color rgb="FFFFFFFF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6"/>
      <name val="Arial"/>
      <family val="2"/>
    </font>
    <font>
      <b/>
      <sz val="18"/>
      <color theme="1"/>
      <name val="Calibri"/>
      <family val="2"/>
      <scheme val="minor"/>
    </font>
    <font>
      <sz val="18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9BC2E6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9BC2E6"/>
      </bottom>
      <diagonal/>
    </border>
    <border>
      <left/>
      <right style="thin">
        <color rgb="FFFFFFFF"/>
      </right>
      <top style="thin">
        <color rgb="FF9BC2E6"/>
      </top>
      <bottom/>
      <diagonal/>
    </border>
    <border>
      <left style="thin">
        <color rgb="FFFFFFFF"/>
      </left>
      <right style="thin">
        <color rgb="FFFFFFFF"/>
      </right>
      <top style="thin">
        <color rgb="FF9BC2E6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9" fillId="5" borderId="11" xfId="0" applyFont="1" applyFill="1" applyBorder="1" applyAlignment="1"/>
    <xf numFmtId="0" fontId="12" fillId="4" borderId="23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4" borderId="18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2" fillId="4" borderId="23" xfId="0" applyFont="1" applyFill="1" applyBorder="1" applyAlignment="1">
      <alignment horizontal="left" wrapText="1"/>
    </xf>
    <xf numFmtId="0" fontId="11" fillId="4" borderId="19" xfId="0" applyFont="1" applyFill="1" applyBorder="1" applyAlignment="1">
      <alignment horizontal="left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2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2" fillId="0" borderId="27" xfId="0" applyFont="1" applyBorder="1"/>
    <xf numFmtId="164" fontId="0" fillId="0" borderId="27" xfId="5" applyFont="1" applyBorder="1"/>
    <xf numFmtId="0" fontId="13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13" fillId="6" borderId="27" xfId="0" applyFont="1" applyFill="1" applyBorder="1"/>
    <xf numFmtId="164" fontId="13" fillId="6" borderId="27" xfId="5" applyFont="1" applyFill="1" applyBorder="1"/>
    <xf numFmtId="166" fontId="0" fillId="0" borderId="27" xfId="4" applyNumberFormat="1" applyFont="1" applyBorder="1"/>
    <xf numFmtId="166" fontId="13" fillId="6" borderId="27" xfId="4" applyNumberFormat="1" applyFont="1" applyFill="1" applyBorder="1"/>
    <xf numFmtId="10" fontId="0" fillId="0" borderId="27" xfId="4" applyNumberFormat="1" applyFont="1" applyBorder="1"/>
    <xf numFmtId="10" fontId="13" fillId="6" borderId="27" xfId="4" applyNumberFormat="1" applyFont="1" applyFill="1" applyBorder="1"/>
    <xf numFmtId="0" fontId="13" fillId="6" borderId="27" xfId="0" applyFont="1" applyFill="1" applyBorder="1" applyAlignment="1">
      <alignment horizontal="center"/>
    </xf>
    <xf numFmtId="166" fontId="0" fillId="7" borderId="27" xfId="4" applyNumberFormat="1" applyFont="1" applyFill="1" applyBorder="1"/>
    <xf numFmtId="164" fontId="0" fillId="3" borderId="27" xfId="5" applyFont="1" applyFill="1" applyBorder="1"/>
    <xf numFmtId="0" fontId="14" fillId="0" borderId="0" xfId="0" applyFont="1"/>
    <xf numFmtId="166" fontId="0" fillId="3" borderId="27" xfId="4" applyNumberFormat="1" applyFont="1" applyFill="1" applyBorder="1"/>
    <xf numFmtId="10" fontId="0" fillId="3" borderId="27" xfId="4" applyNumberFormat="1" applyFont="1" applyFill="1" applyBorder="1"/>
    <xf numFmtId="165" fontId="7" fillId="3" borderId="0" xfId="0" applyNumberFormat="1" applyFont="1" applyFill="1" applyBorder="1"/>
    <xf numFmtId="10" fontId="7" fillId="3" borderId="0" xfId="4" applyNumberFormat="1" applyFont="1" applyFill="1" applyBorder="1"/>
    <xf numFmtId="10" fontId="7" fillId="3" borderId="0" xfId="0" applyNumberFormat="1" applyFont="1" applyFill="1" applyBorder="1"/>
    <xf numFmtId="166" fontId="0" fillId="8" borderId="27" xfId="4" applyNumberFormat="1" applyFont="1" applyFill="1" applyBorder="1"/>
    <xf numFmtId="10" fontId="0" fillId="0" borderId="0" xfId="0" applyNumberFormat="1"/>
    <xf numFmtId="0" fontId="0" fillId="0" borderId="0" xfId="0" applyFill="1"/>
    <xf numFmtId="0" fontId="2" fillId="0" borderId="0" xfId="0" applyFont="1" applyFill="1"/>
    <xf numFmtId="0" fontId="15" fillId="0" borderId="0" xfId="0" applyFont="1" applyFill="1"/>
    <xf numFmtId="10" fontId="0" fillId="8" borderId="27" xfId="4" applyNumberFormat="1" applyFont="1" applyFill="1" applyBorder="1"/>
    <xf numFmtId="0" fontId="0" fillId="0" borderId="31" xfId="0" applyBorder="1"/>
    <xf numFmtId="166" fontId="0" fillId="0" borderId="32" xfId="4" applyNumberFormat="1" applyFont="1" applyBorder="1"/>
    <xf numFmtId="0" fontId="13" fillId="6" borderId="33" xfId="0" applyFont="1" applyFill="1" applyBorder="1" applyAlignment="1">
      <alignment horizontal="center"/>
    </xf>
    <xf numFmtId="0" fontId="13" fillId="6" borderId="34" xfId="0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0" fillId="0" borderId="35" xfId="0" applyBorder="1"/>
    <xf numFmtId="166" fontId="0" fillId="0" borderId="36" xfId="4" applyNumberFormat="1" applyFont="1" applyBorder="1"/>
    <xf numFmtId="0" fontId="13" fillId="6" borderId="31" xfId="0" applyFont="1" applyFill="1" applyBorder="1"/>
    <xf numFmtId="166" fontId="13" fillId="6" borderId="32" xfId="4" applyNumberFormat="1" applyFont="1" applyFill="1" applyBorder="1" applyAlignment="1">
      <alignment vertical="center"/>
    </xf>
    <xf numFmtId="0" fontId="18" fillId="6" borderId="27" xfId="0" applyFont="1" applyFill="1" applyBorder="1"/>
    <xf numFmtId="0" fontId="17" fillId="0" borderId="27" xfId="0" applyFont="1" applyBorder="1"/>
    <xf numFmtId="0" fontId="17" fillId="9" borderId="27" xfId="0" applyFont="1" applyFill="1" applyBorder="1"/>
    <xf numFmtId="0" fontId="18" fillId="9" borderId="27" xfId="0" applyFont="1" applyFill="1" applyBorder="1"/>
    <xf numFmtId="0" fontId="18" fillId="6" borderId="27" xfId="0" applyFont="1" applyFill="1" applyBorder="1" applyAlignment="1">
      <alignment horizontal="center"/>
    </xf>
    <xf numFmtId="166" fontId="18" fillId="6" borderId="27" xfId="4" applyNumberFormat="1" applyFont="1" applyFill="1" applyBorder="1" applyAlignment="1">
      <alignment horizontal="center" vertical="center"/>
    </xf>
    <xf numFmtId="166" fontId="17" fillId="0" borderId="27" xfId="4" applyNumberFormat="1" applyFont="1" applyBorder="1" applyAlignment="1">
      <alignment horizontal="center"/>
    </xf>
    <xf numFmtId="166" fontId="17" fillId="9" borderId="27" xfId="4" applyNumberFormat="1" applyFont="1" applyFill="1" applyBorder="1" applyAlignment="1">
      <alignment horizontal="center"/>
    </xf>
    <xf numFmtId="166" fontId="18" fillId="9" borderId="27" xfId="4" applyNumberFormat="1" applyFont="1" applyFill="1" applyBorder="1" applyAlignment="1">
      <alignment horizontal="center"/>
    </xf>
    <xf numFmtId="166" fontId="0" fillId="10" borderId="27" xfId="4" applyNumberFormat="1" applyFont="1" applyFill="1" applyBorder="1"/>
    <xf numFmtId="0" fontId="13" fillId="6" borderId="27" xfId="0" applyFont="1" applyFill="1" applyBorder="1" applyAlignment="1">
      <alignment horizontal="center"/>
    </xf>
    <xf numFmtId="166" fontId="0" fillId="0" borderId="0" xfId="0" applyNumberFormat="1"/>
    <xf numFmtId="4" fontId="17" fillId="0" borderId="27" xfId="0" applyNumberFormat="1" applyFont="1" applyBorder="1" applyAlignment="1">
      <alignment horizontal="center"/>
    </xf>
    <xf numFmtId="4" fontId="17" fillId="9" borderId="27" xfId="0" applyNumberFormat="1" applyFont="1" applyFill="1" applyBorder="1" applyAlignment="1">
      <alignment horizontal="center"/>
    </xf>
    <xf numFmtId="4" fontId="18" fillId="9" borderId="27" xfId="0" applyNumberFormat="1" applyFont="1" applyFill="1" applyBorder="1" applyAlignment="1">
      <alignment horizontal="center"/>
    </xf>
    <xf numFmtId="0" fontId="0" fillId="13" borderId="0" xfId="0" applyFill="1"/>
    <xf numFmtId="0" fontId="0" fillId="13" borderId="27" xfId="0" applyFill="1" applyBorder="1"/>
    <xf numFmtId="0" fontId="2" fillId="0" borderId="27" xfId="0" applyFont="1" applyBorder="1" applyAlignment="1">
      <alignment horizontal="center" vertical="center" wrapText="1"/>
    </xf>
    <xf numFmtId="0" fontId="19" fillId="9" borderId="43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9" fillId="9" borderId="44" xfId="0" applyFont="1" applyFill="1" applyBorder="1" applyAlignment="1">
      <alignment horizontal="left"/>
    </xf>
    <xf numFmtId="4" fontId="20" fillId="11" borderId="40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14" borderId="27" xfId="0" applyFill="1" applyBorder="1"/>
    <xf numFmtId="0" fontId="23" fillId="0" borderId="45" xfId="0" applyFont="1" applyBorder="1" applyAlignment="1">
      <alignment horizontal="center" wrapText="1" readingOrder="1"/>
    </xf>
    <xf numFmtId="10" fontId="23" fillId="0" borderId="45" xfId="0" applyNumberFormat="1" applyFont="1" applyBorder="1" applyAlignment="1">
      <alignment horizontal="center" wrapText="1" readingOrder="1"/>
    </xf>
    <xf numFmtId="4" fontId="24" fillId="15" borderId="45" xfId="0" applyNumberFormat="1" applyFont="1" applyFill="1" applyBorder="1" applyAlignment="1">
      <alignment horizontal="center" wrapText="1" readingOrder="1"/>
    </xf>
    <xf numFmtId="10" fontId="24" fillId="15" borderId="45" xfId="0" applyNumberFormat="1" applyFont="1" applyFill="1" applyBorder="1" applyAlignment="1">
      <alignment horizontal="center" wrapText="1" readingOrder="1"/>
    </xf>
    <xf numFmtId="0" fontId="26" fillId="17" borderId="47" xfId="0" applyFont="1" applyFill="1" applyBorder="1" applyAlignment="1">
      <alignment horizontal="left" vertical="center" wrapText="1" readingOrder="1"/>
    </xf>
    <xf numFmtId="0" fontId="26" fillId="17" borderId="48" xfId="0" applyFont="1" applyFill="1" applyBorder="1" applyAlignment="1">
      <alignment horizontal="center" vertical="center" wrapText="1" readingOrder="1"/>
    </xf>
    <xf numFmtId="0" fontId="26" fillId="17" borderId="49" xfId="0" applyFont="1" applyFill="1" applyBorder="1" applyAlignment="1">
      <alignment horizontal="center" wrapText="1" readingOrder="1"/>
    </xf>
    <xf numFmtId="0" fontId="27" fillId="18" borderId="47" xfId="0" applyFont="1" applyFill="1" applyBorder="1" applyAlignment="1">
      <alignment horizontal="left" wrapText="1" readingOrder="1"/>
    </xf>
    <xf numFmtId="0" fontId="27" fillId="17" borderId="47" xfId="0" applyFont="1" applyFill="1" applyBorder="1" applyAlignment="1">
      <alignment horizontal="left" wrapText="1" readingOrder="1"/>
    </xf>
    <xf numFmtId="0" fontId="27" fillId="18" borderId="50" xfId="0" applyFont="1" applyFill="1" applyBorder="1" applyAlignment="1">
      <alignment horizontal="left" wrapText="1" readingOrder="1"/>
    </xf>
    <xf numFmtId="0" fontId="25" fillId="16" borderId="52" xfId="0" applyFont="1" applyFill="1" applyBorder="1" applyAlignment="1">
      <alignment horizontal="left" wrapText="1" readingOrder="1"/>
    </xf>
    <xf numFmtId="10" fontId="27" fillId="18" borderId="48" xfId="4" applyNumberFormat="1" applyFont="1" applyFill="1" applyBorder="1" applyAlignment="1">
      <alignment horizontal="center" wrapText="1" readingOrder="1"/>
    </xf>
    <xf numFmtId="10" fontId="27" fillId="17" borderId="48" xfId="4" applyNumberFormat="1" applyFont="1" applyFill="1" applyBorder="1" applyAlignment="1">
      <alignment horizontal="center" wrapText="1" readingOrder="1"/>
    </xf>
    <xf numFmtId="10" fontId="27" fillId="18" borderId="51" xfId="4" applyNumberFormat="1" applyFont="1" applyFill="1" applyBorder="1" applyAlignment="1">
      <alignment horizontal="center" wrapText="1" readingOrder="1"/>
    </xf>
    <xf numFmtId="10" fontId="25" fillId="16" borderId="53" xfId="4" applyNumberFormat="1" applyFont="1" applyFill="1" applyBorder="1" applyAlignment="1">
      <alignment horizontal="center" wrapText="1" readingOrder="1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28" fillId="0" borderId="0" xfId="7" applyFont="1" applyAlignment="1">
      <alignment horizontal="center" wrapText="1" readingOrder="1"/>
    </xf>
    <xf numFmtId="2" fontId="27" fillId="18" borderId="48" xfId="0" applyNumberFormat="1" applyFont="1" applyFill="1" applyBorder="1" applyAlignment="1">
      <alignment horizontal="center" wrapText="1" readingOrder="1"/>
    </xf>
    <xf numFmtId="2" fontId="27" fillId="17" borderId="48" xfId="0" applyNumberFormat="1" applyFont="1" applyFill="1" applyBorder="1" applyAlignment="1">
      <alignment horizontal="center" wrapText="1" readingOrder="1"/>
    </xf>
    <xf numFmtId="2" fontId="27" fillId="18" borderId="51" xfId="0" applyNumberFormat="1" applyFont="1" applyFill="1" applyBorder="1" applyAlignment="1">
      <alignment horizontal="center" wrapText="1" readingOrder="1"/>
    </xf>
    <xf numFmtId="2" fontId="25" fillId="16" borderId="53" xfId="0" applyNumberFormat="1" applyFont="1" applyFill="1" applyBorder="1" applyAlignment="1">
      <alignment horizontal="center" wrapText="1" readingOrder="1"/>
    </xf>
    <xf numFmtId="43" fontId="19" fillId="9" borderId="44" xfId="8" applyFont="1" applyFill="1" applyBorder="1"/>
    <xf numFmtId="164" fontId="1" fillId="0" borderId="0" xfId="5" applyFont="1"/>
    <xf numFmtId="10" fontId="18" fillId="9" borderId="27" xfId="4" applyNumberFormat="1" applyFont="1" applyFill="1" applyBorder="1" applyAlignment="1">
      <alignment horizontal="center"/>
    </xf>
    <xf numFmtId="20" fontId="0" fillId="0" borderId="0" xfId="0" applyNumberFormat="1" applyFill="1"/>
    <xf numFmtId="20" fontId="0" fillId="0" borderId="0" xfId="0" applyNumberFormat="1"/>
    <xf numFmtId="0" fontId="30" fillId="3" borderId="0" xfId="0" applyFont="1" applyFill="1" applyBorder="1" applyAlignment="1"/>
    <xf numFmtId="0" fontId="30" fillId="3" borderId="0" xfId="0" applyFont="1" applyFill="1" applyBorder="1"/>
    <xf numFmtId="2" fontId="29" fillId="4" borderId="23" xfId="0" applyNumberFormat="1" applyFont="1" applyFill="1" applyBorder="1" applyAlignment="1"/>
    <xf numFmtId="2" fontId="29" fillId="4" borderId="25" xfId="0" applyNumberFormat="1" applyFont="1" applyFill="1" applyBorder="1" applyAlignment="1"/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left"/>
    </xf>
    <xf numFmtId="0" fontId="30" fillId="2" borderId="0" xfId="0" applyFont="1" applyFill="1" applyBorder="1" applyAlignment="1"/>
    <xf numFmtId="2" fontId="29" fillId="4" borderId="6" xfId="0" applyNumberFormat="1" applyFont="1" applyFill="1" applyBorder="1" applyAlignment="1">
      <alignment horizontal="center" vertical="center"/>
    </xf>
    <xf numFmtId="2" fontId="29" fillId="4" borderId="7" xfId="0" applyNumberFormat="1" applyFont="1" applyFill="1" applyBorder="1" applyAlignment="1">
      <alignment horizontal="center" vertical="center"/>
    </xf>
    <xf numFmtId="2" fontId="29" fillId="4" borderId="26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wrapText="1"/>
    </xf>
    <xf numFmtId="0" fontId="30" fillId="2" borderId="0" xfId="0" applyFont="1" applyFill="1" applyBorder="1"/>
    <xf numFmtId="0" fontId="12" fillId="4" borderId="26" xfId="0" applyFont="1" applyFill="1" applyBorder="1" applyAlignment="1">
      <alignment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1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horizontal="left" vertical="center"/>
      <protection locked="0"/>
    </xf>
    <xf numFmtId="0" fontId="32" fillId="0" borderId="0" xfId="0" applyFont="1" applyFill="1" applyBorder="1" applyAlignment="1" applyProtection="1">
      <alignment vertical="center" textRotation="90" wrapText="1"/>
      <protection locked="0"/>
    </xf>
    <xf numFmtId="0" fontId="33" fillId="5" borderId="22" xfId="0" applyFont="1" applyFill="1" applyBorder="1" applyAlignment="1">
      <alignment horizontal="center" vertical="center" textRotation="90" wrapText="1"/>
    </xf>
    <xf numFmtId="165" fontId="34" fillId="0" borderId="13" xfId="0" applyNumberFormat="1" applyFont="1" applyFill="1" applyBorder="1" applyAlignment="1">
      <alignment horizontal="center" vertical="center"/>
    </xf>
    <xf numFmtId="165" fontId="34" fillId="0" borderId="12" xfId="0" applyNumberFormat="1" applyFont="1" applyFill="1" applyBorder="1" applyAlignment="1">
      <alignment horizontal="center" vertical="center"/>
    </xf>
    <xf numFmtId="165" fontId="34" fillId="0" borderId="15" xfId="0" applyNumberFormat="1" applyFont="1" applyFill="1" applyBorder="1" applyAlignment="1">
      <alignment horizontal="center" vertical="center"/>
    </xf>
    <xf numFmtId="165" fontId="34" fillId="0" borderId="41" xfId="0" applyNumberFormat="1" applyFont="1" applyFill="1" applyBorder="1" applyAlignment="1">
      <alignment horizontal="center" vertical="center"/>
    </xf>
    <xf numFmtId="165" fontId="34" fillId="0" borderId="4" xfId="0" applyNumberFormat="1" applyFont="1" applyFill="1" applyBorder="1" applyAlignment="1">
      <alignment horizontal="center" vertical="center"/>
    </xf>
    <xf numFmtId="165" fontId="34" fillId="0" borderId="9" xfId="0" applyNumberFormat="1" applyFont="1" applyFill="1" applyBorder="1" applyAlignment="1">
      <alignment horizontal="center" vertical="center"/>
    </xf>
    <xf numFmtId="165" fontId="34" fillId="0" borderId="1" xfId="0" applyNumberFormat="1" applyFont="1" applyFill="1" applyBorder="1" applyAlignment="1">
      <alignment horizontal="center" vertical="center"/>
    </xf>
    <xf numFmtId="165" fontId="34" fillId="0" borderId="14" xfId="0" applyNumberFormat="1" applyFont="1" applyFill="1" applyBorder="1" applyAlignment="1">
      <alignment horizontal="center" vertical="center"/>
    </xf>
    <xf numFmtId="165" fontId="34" fillId="0" borderId="42" xfId="0" applyNumberFormat="1" applyFont="1" applyFill="1" applyBorder="1" applyAlignment="1">
      <alignment horizontal="center" vertical="center"/>
    </xf>
    <xf numFmtId="2" fontId="34" fillId="2" borderId="9" xfId="0" applyNumberFormat="1" applyFont="1" applyFill="1" applyBorder="1" applyAlignment="1">
      <alignment horizontal="center" vertical="center"/>
    </xf>
    <xf numFmtId="2" fontId="34" fillId="2" borderId="1" xfId="0" applyNumberFormat="1" applyFont="1" applyFill="1" applyBorder="1" applyAlignment="1">
      <alignment horizontal="center" vertical="center"/>
    </xf>
    <xf numFmtId="2" fontId="34" fillId="2" borderId="14" xfId="0" applyNumberFormat="1" applyFont="1" applyFill="1" applyBorder="1" applyAlignment="1">
      <alignment horizontal="center" vertical="center"/>
    </xf>
    <xf numFmtId="2" fontId="34" fillId="2" borderId="42" xfId="0" applyNumberFormat="1" applyFont="1" applyFill="1" applyBorder="1" applyAlignment="1">
      <alignment horizontal="center" vertical="center"/>
    </xf>
    <xf numFmtId="166" fontId="34" fillId="0" borderId="9" xfId="4" applyNumberFormat="1" applyFont="1" applyFill="1" applyBorder="1" applyAlignment="1">
      <alignment horizontal="center" vertical="center"/>
    </xf>
    <xf numFmtId="166" fontId="34" fillId="0" borderId="1" xfId="4" applyNumberFormat="1" applyFont="1" applyFill="1" applyBorder="1" applyAlignment="1">
      <alignment horizontal="center" vertical="center"/>
    </xf>
    <xf numFmtId="166" fontId="34" fillId="0" borderId="14" xfId="4" applyNumberFormat="1" applyFont="1" applyFill="1" applyBorder="1" applyAlignment="1">
      <alignment horizontal="center" vertical="center"/>
    </xf>
    <xf numFmtId="166" fontId="34" fillId="0" borderId="42" xfId="4" applyNumberFormat="1" applyFont="1" applyFill="1" applyBorder="1" applyAlignment="1">
      <alignment horizontal="center" vertical="center"/>
    </xf>
    <xf numFmtId="166" fontId="34" fillId="0" borderId="17" xfId="4" applyNumberFormat="1" applyFont="1" applyFill="1" applyBorder="1" applyAlignment="1">
      <alignment horizontal="center" vertical="center"/>
    </xf>
    <xf numFmtId="166" fontId="34" fillId="0" borderId="20" xfId="4" applyNumberFormat="1" applyFont="1" applyFill="1" applyBorder="1" applyAlignment="1">
      <alignment horizontal="center" vertical="center"/>
    </xf>
    <xf numFmtId="166" fontId="34" fillId="0" borderId="16" xfId="4" applyNumberFormat="1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wrapText="1"/>
    </xf>
    <xf numFmtId="0" fontId="35" fillId="4" borderId="21" xfId="0" applyFont="1" applyFill="1" applyBorder="1" applyAlignment="1">
      <alignment wrapText="1"/>
    </xf>
    <xf numFmtId="2" fontId="34" fillId="0" borderId="14" xfId="0" applyNumberFormat="1" applyFont="1" applyFill="1" applyBorder="1" applyAlignment="1">
      <alignment horizontal="center" vertical="center"/>
    </xf>
    <xf numFmtId="166" fontId="34" fillId="0" borderId="3" xfId="4" applyNumberFormat="1" applyFont="1" applyFill="1" applyBorder="1" applyAlignment="1">
      <alignment horizontal="center" vertical="center"/>
    </xf>
    <xf numFmtId="2" fontId="35" fillId="4" borderId="23" xfId="0" applyNumberFormat="1" applyFont="1" applyFill="1" applyBorder="1" applyAlignment="1"/>
    <xf numFmtId="2" fontId="35" fillId="4" borderId="25" xfId="0" applyNumberFormat="1" applyFont="1" applyFill="1" applyBorder="1" applyAlignment="1"/>
    <xf numFmtId="0" fontId="34" fillId="3" borderId="0" xfId="0" applyFont="1" applyFill="1" applyBorder="1" applyAlignment="1"/>
    <xf numFmtId="2" fontId="34" fillId="2" borderId="2" xfId="0" applyNumberFormat="1" applyFont="1" applyFill="1" applyBorder="1" applyAlignment="1"/>
    <xf numFmtId="2" fontId="34" fillId="2" borderId="0" xfId="0" applyNumberFormat="1" applyFont="1" applyFill="1" applyBorder="1" applyAlignment="1"/>
    <xf numFmtId="0" fontId="36" fillId="5" borderId="11" xfId="0" applyFont="1" applyFill="1" applyBorder="1" applyAlignment="1"/>
    <xf numFmtId="0" fontId="34" fillId="2" borderId="0" xfId="0" applyFont="1" applyFill="1" applyBorder="1" applyAlignment="1"/>
    <xf numFmtId="2" fontId="35" fillId="4" borderId="26" xfId="0" applyNumberFormat="1" applyFont="1" applyFill="1" applyBorder="1" applyAlignment="1">
      <alignment horizontal="center" vertical="center"/>
    </xf>
    <xf numFmtId="2" fontId="35" fillId="4" borderId="6" xfId="0" applyNumberFormat="1" applyFont="1" applyFill="1" applyBorder="1" applyAlignment="1">
      <alignment horizontal="center" vertical="center"/>
    </xf>
    <xf numFmtId="2" fontId="35" fillId="4" borderId="7" xfId="0" applyNumberFormat="1" applyFont="1" applyFill="1" applyBorder="1" applyAlignment="1">
      <alignment horizontal="center" vertical="center"/>
    </xf>
    <xf numFmtId="164" fontId="34" fillId="0" borderId="13" xfId="5" applyFont="1" applyFill="1" applyBorder="1" applyAlignment="1">
      <alignment horizontal="center" vertical="center"/>
    </xf>
    <xf numFmtId="164" fontId="34" fillId="0" borderId="12" xfId="5" applyFont="1" applyFill="1" applyBorder="1" applyAlignment="1">
      <alignment horizontal="center" vertical="center"/>
    </xf>
    <xf numFmtId="164" fontId="34" fillId="0" borderId="15" xfId="5" applyFont="1" applyFill="1" applyBorder="1" applyAlignment="1">
      <alignment horizontal="center" vertical="center"/>
    </xf>
    <xf numFmtId="2" fontId="34" fillId="0" borderId="9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4" fontId="34" fillId="0" borderId="9" xfId="0" applyNumberFormat="1" applyFont="1" applyFill="1" applyBorder="1" applyAlignment="1">
      <alignment horizontal="center" vertical="center"/>
    </xf>
    <xf numFmtId="4" fontId="34" fillId="0" borderId="1" xfId="0" applyNumberFormat="1" applyFont="1" applyFill="1" applyBorder="1" applyAlignment="1">
      <alignment horizontal="center" vertical="center"/>
    </xf>
    <xf numFmtId="4" fontId="34" fillId="0" borderId="14" xfId="0" applyNumberFormat="1" applyFont="1" applyFill="1" applyBorder="1" applyAlignment="1">
      <alignment horizontal="center" vertical="center"/>
    </xf>
    <xf numFmtId="166" fontId="34" fillId="0" borderId="10" xfId="4" applyNumberFormat="1" applyFont="1" applyFill="1" applyBorder="1" applyAlignment="1">
      <alignment horizontal="center" vertical="center"/>
    </xf>
    <xf numFmtId="166" fontId="34" fillId="0" borderId="19" xfId="4" applyNumberFormat="1" applyFont="1" applyFill="1" applyBorder="1" applyAlignment="1">
      <alignment horizontal="center" vertical="center"/>
    </xf>
    <xf numFmtId="164" fontId="34" fillId="2" borderId="17" xfId="5" applyFont="1" applyFill="1" applyBorder="1" applyAlignment="1">
      <alignment horizontal="center" vertical="center"/>
    </xf>
    <xf numFmtId="164" fontId="34" fillId="2" borderId="1" xfId="5" applyFont="1" applyFill="1" applyBorder="1" applyAlignment="1">
      <alignment horizontal="center" vertical="center"/>
    </xf>
    <xf numFmtId="164" fontId="34" fillId="2" borderId="3" xfId="5" applyFont="1" applyFill="1" applyBorder="1" applyAlignment="1">
      <alignment horizontal="center" vertical="center"/>
    </xf>
    <xf numFmtId="164" fontId="34" fillId="2" borderId="16" xfId="5" applyFont="1" applyFill="1" applyBorder="1" applyAlignment="1">
      <alignment horizontal="center" vertical="center"/>
    </xf>
    <xf numFmtId="43" fontId="0" fillId="0" borderId="0" xfId="0" applyNumberFormat="1"/>
    <xf numFmtId="43" fontId="19" fillId="9" borderId="44" xfId="0" applyNumberFormat="1" applyFont="1" applyFill="1" applyBorder="1"/>
    <xf numFmtId="0" fontId="0" fillId="0" borderId="0" xfId="0" applyNumberFormat="1"/>
    <xf numFmtId="164" fontId="19" fillId="9" borderId="44" xfId="5" applyFont="1" applyFill="1" applyBorder="1"/>
    <xf numFmtId="0" fontId="19" fillId="9" borderId="44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2" fontId="1" fillId="0" borderId="0" xfId="7" applyNumberFormat="1"/>
    <xf numFmtId="0" fontId="39" fillId="19" borderId="37" xfId="0" applyFont="1" applyFill="1" applyBorder="1" applyAlignment="1">
      <alignment horizontal="center" vertical="center"/>
    </xf>
    <xf numFmtId="0" fontId="39" fillId="19" borderId="38" xfId="0" applyFont="1" applyFill="1" applyBorder="1" applyAlignment="1">
      <alignment horizontal="center" vertical="center"/>
    </xf>
    <xf numFmtId="0" fontId="21" fillId="12" borderId="39" xfId="0" applyFont="1" applyFill="1" applyBorder="1" applyAlignment="1">
      <alignment horizontal="center" vertical="center"/>
    </xf>
    <xf numFmtId="4" fontId="21" fillId="12" borderId="40" xfId="0" applyNumberFormat="1" applyFont="1" applyFill="1" applyBorder="1" applyAlignment="1">
      <alignment horizontal="center" vertical="center" wrapText="1"/>
    </xf>
    <xf numFmtId="164" fontId="19" fillId="9" borderId="43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20" fillId="11" borderId="37" xfId="0" applyFont="1" applyFill="1" applyBorder="1" applyAlignment="1">
      <alignment horizontal="center" vertical="center"/>
    </xf>
    <xf numFmtId="0" fontId="21" fillId="12" borderId="38" xfId="0" applyFont="1" applyFill="1" applyBorder="1" applyAlignment="1">
      <alignment horizontal="center" vertical="center"/>
    </xf>
    <xf numFmtId="0" fontId="21" fillId="12" borderId="39" xfId="0" applyFont="1" applyFill="1" applyBorder="1" applyAlignment="1">
      <alignment vertical="center"/>
    </xf>
    <xf numFmtId="0" fontId="21" fillId="12" borderId="40" xfId="0" applyFont="1" applyFill="1" applyBorder="1" applyAlignment="1">
      <alignment horizontal="center" vertical="center" wrapText="1"/>
    </xf>
    <xf numFmtId="166" fontId="0" fillId="20" borderId="27" xfId="4" applyNumberFormat="1" applyFont="1" applyFill="1" applyBorder="1"/>
    <xf numFmtId="10" fontId="13" fillId="20" borderId="27" xfId="4" applyNumberFormat="1" applyFont="1" applyFill="1" applyBorder="1"/>
    <xf numFmtId="10" fontId="0" fillId="10" borderId="27" xfId="4" applyNumberFormat="1" applyFont="1" applyFill="1" applyBorder="1"/>
    <xf numFmtId="10" fontId="0" fillId="20" borderId="27" xfId="4" applyNumberFormat="1" applyFont="1" applyFill="1" applyBorder="1"/>
    <xf numFmtId="0" fontId="41" fillId="12" borderId="40" xfId="0" applyFont="1" applyFill="1" applyBorder="1" applyAlignment="1">
      <alignment horizontal="center" vertical="center" wrapText="1"/>
    </xf>
    <xf numFmtId="0" fontId="42" fillId="9" borderId="43" xfId="0" applyFont="1" applyFill="1" applyBorder="1"/>
    <xf numFmtId="0" fontId="43" fillId="0" borderId="0" xfId="0" applyFont="1" applyAlignment="1">
      <alignment horizontal="left"/>
    </xf>
    <xf numFmtId="164" fontId="43" fillId="0" borderId="0" xfId="5" applyFont="1"/>
    <xf numFmtId="0" fontId="42" fillId="9" borderId="44" xfId="0" applyFont="1" applyFill="1" applyBorder="1" applyAlignment="1">
      <alignment horizontal="left"/>
    </xf>
    <xf numFmtId="164" fontId="42" fillId="9" borderId="44" xfId="5" applyFont="1" applyFill="1" applyBorder="1"/>
    <xf numFmtId="0" fontId="44" fillId="9" borderId="43" xfId="0" applyFont="1" applyFill="1" applyBorder="1"/>
    <xf numFmtId="0" fontId="45" fillId="0" borderId="0" xfId="0" applyFont="1" applyAlignment="1">
      <alignment horizontal="left"/>
    </xf>
    <xf numFmtId="164" fontId="45" fillId="0" borderId="0" xfId="5" applyFont="1"/>
    <xf numFmtId="0" fontId="44" fillId="9" borderId="44" xfId="0" applyFont="1" applyFill="1" applyBorder="1" applyAlignment="1">
      <alignment horizontal="left"/>
    </xf>
    <xf numFmtId="164" fontId="44" fillId="9" borderId="44" xfId="5" applyFont="1" applyFill="1" applyBorder="1"/>
    <xf numFmtId="0" fontId="46" fillId="9" borderId="43" xfId="0" applyFont="1" applyFill="1" applyBorder="1"/>
    <xf numFmtId="0" fontId="47" fillId="0" borderId="0" xfId="0" applyFont="1" applyAlignment="1">
      <alignment horizontal="left"/>
    </xf>
    <xf numFmtId="164" fontId="47" fillId="0" borderId="0" xfId="5" applyFont="1"/>
    <xf numFmtId="0" fontId="46" fillId="9" borderId="44" xfId="0" applyFont="1" applyFill="1" applyBorder="1" applyAlignment="1">
      <alignment horizontal="left"/>
    </xf>
    <xf numFmtId="164" fontId="46" fillId="9" borderId="44" xfId="5" applyFont="1" applyFill="1" applyBorder="1"/>
    <xf numFmtId="43" fontId="30" fillId="3" borderId="0" xfId="0" applyNumberFormat="1" applyFont="1" applyFill="1" applyBorder="1" applyAlignment="1"/>
    <xf numFmtId="0" fontId="40" fillId="11" borderId="37" xfId="0" applyFont="1" applyFill="1" applyBorder="1" applyAlignment="1">
      <alignment horizontal="center" vertical="center"/>
    </xf>
    <xf numFmtId="0" fontId="41" fillId="12" borderId="38" xfId="0" applyFont="1" applyFill="1" applyBorder="1" applyAlignment="1">
      <alignment horizontal="center" vertical="center"/>
    </xf>
    <xf numFmtId="0" fontId="41" fillId="12" borderId="39" xfId="0" applyFont="1" applyFill="1" applyBorder="1" applyAlignment="1">
      <alignment vertical="center"/>
    </xf>
    <xf numFmtId="4" fontId="40" fillId="11" borderId="40" xfId="0" applyNumberFormat="1" applyFont="1" applyFill="1" applyBorder="1" applyAlignment="1">
      <alignment horizontal="center" vertical="center"/>
    </xf>
    <xf numFmtId="0" fontId="43" fillId="0" borderId="0" xfId="0" applyNumberFormat="1" applyFont="1"/>
    <xf numFmtId="0" fontId="42" fillId="9" borderId="44" xfId="0" applyNumberFormat="1" applyFont="1" applyFill="1" applyBorder="1"/>
    <xf numFmtId="0" fontId="45" fillId="0" borderId="0" xfId="0" applyNumberFormat="1" applyFont="1"/>
    <xf numFmtId="0" fontId="44" fillId="9" borderId="44" xfId="0" applyNumberFormat="1" applyFont="1" applyFill="1" applyBorder="1"/>
    <xf numFmtId="164" fontId="30" fillId="3" borderId="0" xfId="0" applyNumberFormat="1" applyFont="1" applyFill="1" applyBorder="1" applyAlignment="1"/>
    <xf numFmtId="9" fontId="30" fillId="3" borderId="0" xfId="4" applyFont="1" applyFill="1" applyBorder="1"/>
    <xf numFmtId="164" fontId="30" fillId="3" borderId="0" xfId="0" applyNumberFormat="1" applyFont="1" applyFill="1" applyBorder="1"/>
    <xf numFmtId="43" fontId="30" fillId="3" borderId="0" xfId="0" applyNumberFormat="1" applyFont="1" applyFill="1" applyBorder="1"/>
    <xf numFmtId="166" fontId="30" fillId="3" borderId="0" xfId="4" applyNumberFormat="1" applyFont="1" applyFill="1" applyBorder="1"/>
    <xf numFmtId="0" fontId="33" fillId="5" borderId="13" xfId="0" applyFont="1" applyFill="1" applyBorder="1" applyAlignment="1">
      <alignment horizontal="center" vertical="center" textRotation="90" wrapText="1"/>
    </xf>
    <xf numFmtId="0" fontId="33" fillId="5" borderId="9" xfId="0" applyFont="1" applyFill="1" applyBorder="1" applyAlignment="1">
      <alignment horizontal="center" vertical="center" textRotation="90" wrapText="1"/>
    </xf>
    <xf numFmtId="0" fontId="33" fillId="5" borderId="10" xfId="0" applyFont="1" applyFill="1" applyBorder="1" applyAlignment="1">
      <alignment horizontal="center" vertical="center" textRotation="90" wrapText="1"/>
    </xf>
    <xf numFmtId="0" fontId="12" fillId="4" borderId="5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textRotation="90" wrapText="1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0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 textRotation="90" wrapText="1"/>
    </xf>
    <xf numFmtId="0" fontId="29" fillId="4" borderId="5" xfId="0" applyFont="1" applyFill="1" applyBorder="1" applyAlignment="1">
      <alignment horizontal="center" wrapText="1"/>
    </xf>
    <xf numFmtId="0" fontId="29" fillId="4" borderId="7" xfId="0" applyFont="1" applyFill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textRotation="90" wrapText="1"/>
    </xf>
    <xf numFmtId="0" fontId="13" fillId="6" borderId="27" xfId="0" applyFont="1" applyFill="1" applyBorder="1" applyAlignment="1">
      <alignment horizontal="center"/>
    </xf>
    <xf numFmtId="0" fontId="13" fillId="6" borderId="27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/>
    </xf>
    <xf numFmtId="0" fontId="25" fillId="16" borderId="46" xfId="0" applyFont="1" applyFill="1" applyBorder="1" applyAlignment="1">
      <alignment horizontal="center" wrapText="1" readingOrder="1"/>
    </xf>
    <xf numFmtId="0" fontId="13" fillId="0" borderId="27" xfId="0" applyFont="1" applyBorder="1" applyAlignment="1">
      <alignment horizontal="center"/>
    </xf>
    <xf numFmtId="0" fontId="13" fillId="6" borderId="2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/>
    </xf>
    <xf numFmtId="17" fontId="37" fillId="13" borderId="0" xfId="0" applyNumberFormat="1" applyFont="1" applyFill="1" applyAlignment="1">
      <alignment horizontal="center"/>
    </xf>
    <xf numFmtId="0" fontId="37" fillId="13" borderId="0" xfId="0" applyFont="1" applyFill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13" fillId="6" borderId="29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353.51388273000003</c:v>
                </c:pt>
                <c:pt idx="11" formatCode="_-* #,##0.00_-;\-* #,##0.00_-;_-* &quot;-&quot;??_-;_-@_-">
                  <c:v>366.34735593999994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264.609376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5182944"/>
        <c:axId val="-1075178048"/>
      </c:lineChart>
      <c:dateAx>
        <c:axId val="-107518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5178048"/>
        <c:crosses val="autoZero"/>
        <c:auto val="1"/>
        <c:lblOffset val="100"/>
        <c:baseTimeUnit val="months"/>
      </c:dateAx>
      <c:valAx>
        <c:axId val="-107517804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5182944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0.75669930678311947</c:v>
                </c:pt>
                <c:pt idx="9">
                  <c:v>0.78671738536364133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5191648"/>
        <c:axId val="-1075191104"/>
      </c:lineChart>
      <c:dateAx>
        <c:axId val="-10751916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5191104"/>
        <c:crosses val="autoZero"/>
        <c:auto val="1"/>
        <c:lblOffset val="100"/>
        <c:baseTimeUnit val="months"/>
      </c:dateAx>
      <c:valAx>
        <c:axId val="-107519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519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15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15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15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47625</xdr:rowOff>
    </xdr:from>
    <xdr:to>
      <xdr:col>24</xdr:col>
      <xdr:colOff>0</xdr:colOff>
      <xdr:row>38</xdr:row>
      <xdr:rowOff>23812</xdr:rowOff>
    </xdr:to>
    <xdr:sp macro="" textlink="">
      <xdr:nvSpPr>
        <xdr:cNvPr id="8" name="AutoShape 16"/>
        <xdr:cNvSpPr>
          <a:spLocks noChangeArrowheads="1"/>
        </xdr:cNvSpPr>
      </xdr:nvSpPr>
      <xdr:spPr bwMode="auto">
        <a:xfrm>
          <a:off x="0" y="19454813"/>
          <a:ext cx="29217937" cy="59531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Octubre-2017]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71436</xdr:rowOff>
    </xdr:from>
    <xdr:to>
      <xdr:col>24</xdr:col>
      <xdr:colOff>0</xdr:colOff>
      <xdr:row>71</xdr:row>
      <xdr:rowOff>95248</xdr:rowOff>
    </xdr:to>
    <xdr:sp macro="" textlink="">
      <xdr:nvSpPr>
        <xdr:cNvPr id="9" name="AutoShape 16"/>
        <xdr:cNvSpPr>
          <a:spLocks noChangeArrowheads="1"/>
        </xdr:cNvSpPr>
      </xdr:nvSpPr>
      <xdr:spPr bwMode="auto">
        <a:xfrm>
          <a:off x="0" y="38742936"/>
          <a:ext cx="29289375" cy="59531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Octubre-2017]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249222</xdr:colOff>
      <xdr:row>1</xdr:row>
      <xdr:rowOff>147635</xdr:rowOff>
    </xdr:from>
    <xdr:to>
      <xdr:col>24</xdr:col>
      <xdr:colOff>0</xdr:colOff>
      <xdr:row>5</xdr:row>
      <xdr:rowOff>114297</xdr:rowOff>
    </xdr:to>
    <xdr:sp macro="" textlink="">
      <xdr:nvSpPr>
        <xdr:cNvPr id="11" name="AutoShape 16"/>
        <xdr:cNvSpPr>
          <a:spLocks noChangeArrowheads="1"/>
        </xdr:cNvSpPr>
      </xdr:nvSpPr>
      <xdr:spPr bwMode="auto">
        <a:xfrm>
          <a:off x="249222" y="314323"/>
          <a:ext cx="28992528" cy="585787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Octubre-2017]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247651</xdr:colOff>
      <xdr:row>3</xdr:row>
      <xdr:rowOff>19050</xdr:rowOff>
    </xdr:from>
    <xdr:to>
      <xdr:col>3</xdr:col>
      <xdr:colOff>323851</xdr:colOff>
      <xdr:row>3</xdr:row>
      <xdr:rowOff>180975</xdr:rowOff>
    </xdr:to>
    <xdr:sp macro="" textlink="">
      <xdr:nvSpPr>
        <xdr:cNvPr id="3" name="Flecha abajo 2"/>
        <xdr:cNvSpPr/>
      </xdr:nvSpPr>
      <xdr:spPr>
        <a:xfrm>
          <a:off x="2676526" y="504825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257176</xdr:colOff>
      <xdr:row>6</xdr:row>
      <xdr:rowOff>28575</xdr:rowOff>
    </xdr:from>
    <xdr:to>
      <xdr:col>3</xdr:col>
      <xdr:colOff>333375</xdr:colOff>
      <xdr:row>6</xdr:row>
      <xdr:rowOff>180974</xdr:rowOff>
    </xdr:to>
    <xdr:sp macro="" textlink="">
      <xdr:nvSpPr>
        <xdr:cNvPr id="4" name="Flecha abajo 3"/>
        <xdr:cNvSpPr/>
      </xdr:nvSpPr>
      <xdr:spPr>
        <a:xfrm>
          <a:off x="2686051" y="1114425"/>
          <a:ext cx="76199" cy="152399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14</xdr:row>
      <xdr:rowOff>9525</xdr:rowOff>
    </xdr:from>
    <xdr:to>
      <xdr:col>3</xdr:col>
      <xdr:colOff>266700</xdr:colOff>
      <xdr:row>14</xdr:row>
      <xdr:rowOff>161925</xdr:rowOff>
    </xdr:to>
    <xdr:sp macro="" textlink="">
      <xdr:nvSpPr>
        <xdr:cNvPr id="10" name="Flecha abajo 9"/>
        <xdr:cNvSpPr/>
      </xdr:nvSpPr>
      <xdr:spPr>
        <a:xfrm flipV="1">
          <a:off x="2619375" y="250507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15</xdr:row>
      <xdr:rowOff>9525</xdr:rowOff>
    </xdr:from>
    <xdr:to>
      <xdr:col>3</xdr:col>
      <xdr:colOff>266700</xdr:colOff>
      <xdr:row>15</xdr:row>
      <xdr:rowOff>161925</xdr:rowOff>
    </xdr:to>
    <xdr:sp macro="" textlink="">
      <xdr:nvSpPr>
        <xdr:cNvPr id="11" name="Flecha abajo 10"/>
        <xdr:cNvSpPr/>
      </xdr:nvSpPr>
      <xdr:spPr>
        <a:xfrm flipV="1">
          <a:off x="2619375" y="269557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304801</xdr:colOff>
      <xdr:row>24</xdr:row>
      <xdr:rowOff>19050</xdr:rowOff>
    </xdr:from>
    <xdr:to>
      <xdr:col>3</xdr:col>
      <xdr:colOff>381001</xdr:colOff>
      <xdr:row>24</xdr:row>
      <xdr:rowOff>180975</xdr:rowOff>
    </xdr:to>
    <xdr:sp macro="" textlink="">
      <xdr:nvSpPr>
        <xdr:cNvPr id="23" name="Flecha abajo 22"/>
        <xdr:cNvSpPr/>
      </xdr:nvSpPr>
      <xdr:spPr>
        <a:xfrm>
          <a:off x="2733676" y="43815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295275</xdr:colOff>
      <xdr:row>26</xdr:row>
      <xdr:rowOff>28575</xdr:rowOff>
    </xdr:from>
    <xdr:to>
      <xdr:col>3</xdr:col>
      <xdr:colOff>371474</xdr:colOff>
      <xdr:row>26</xdr:row>
      <xdr:rowOff>180974</xdr:rowOff>
    </xdr:to>
    <xdr:sp macro="" textlink="">
      <xdr:nvSpPr>
        <xdr:cNvPr id="25" name="Flecha abajo 24"/>
        <xdr:cNvSpPr/>
      </xdr:nvSpPr>
      <xdr:spPr>
        <a:xfrm>
          <a:off x="2724150" y="4791075"/>
          <a:ext cx="76199" cy="152399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295276</xdr:colOff>
      <xdr:row>25</xdr:row>
      <xdr:rowOff>9525</xdr:rowOff>
    </xdr:from>
    <xdr:to>
      <xdr:col>3</xdr:col>
      <xdr:colOff>371476</xdr:colOff>
      <xdr:row>25</xdr:row>
      <xdr:rowOff>171450</xdr:rowOff>
    </xdr:to>
    <xdr:sp macro="" textlink="">
      <xdr:nvSpPr>
        <xdr:cNvPr id="33" name="Flecha abajo 32"/>
        <xdr:cNvSpPr/>
      </xdr:nvSpPr>
      <xdr:spPr>
        <a:xfrm>
          <a:off x="2724151" y="45720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304800</xdr:colOff>
      <xdr:row>27</xdr:row>
      <xdr:rowOff>28575</xdr:rowOff>
    </xdr:from>
    <xdr:to>
      <xdr:col>3</xdr:col>
      <xdr:colOff>381000</xdr:colOff>
      <xdr:row>27</xdr:row>
      <xdr:rowOff>190500</xdr:rowOff>
    </xdr:to>
    <xdr:sp macro="" textlink="">
      <xdr:nvSpPr>
        <xdr:cNvPr id="34" name="Flecha abajo 33"/>
        <xdr:cNvSpPr/>
      </xdr:nvSpPr>
      <xdr:spPr>
        <a:xfrm>
          <a:off x="2733675" y="499110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18</xdr:row>
      <xdr:rowOff>28575</xdr:rowOff>
    </xdr:from>
    <xdr:to>
      <xdr:col>3</xdr:col>
      <xdr:colOff>266700</xdr:colOff>
      <xdr:row>18</xdr:row>
      <xdr:rowOff>180975</xdr:rowOff>
    </xdr:to>
    <xdr:sp macro="" textlink="">
      <xdr:nvSpPr>
        <xdr:cNvPr id="24" name="Flecha abajo 23"/>
        <xdr:cNvSpPr/>
      </xdr:nvSpPr>
      <xdr:spPr>
        <a:xfrm flipV="1">
          <a:off x="2619375" y="32861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190500</xdr:colOff>
      <xdr:row>16</xdr:row>
      <xdr:rowOff>28575</xdr:rowOff>
    </xdr:from>
    <xdr:to>
      <xdr:col>3</xdr:col>
      <xdr:colOff>266700</xdr:colOff>
      <xdr:row>16</xdr:row>
      <xdr:rowOff>180975</xdr:rowOff>
    </xdr:to>
    <xdr:sp macro="" textlink="">
      <xdr:nvSpPr>
        <xdr:cNvPr id="27" name="Flecha abajo 26"/>
        <xdr:cNvSpPr/>
      </xdr:nvSpPr>
      <xdr:spPr>
        <a:xfrm flipV="1">
          <a:off x="2619375" y="29051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200025</xdr:colOff>
      <xdr:row>17</xdr:row>
      <xdr:rowOff>28575</xdr:rowOff>
    </xdr:from>
    <xdr:to>
      <xdr:col>3</xdr:col>
      <xdr:colOff>276225</xdr:colOff>
      <xdr:row>17</xdr:row>
      <xdr:rowOff>180975</xdr:rowOff>
    </xdr:to>
    <xdr:sp macro="" textlink="">
      <xdr:nvSpPr>
        <xdr:cNvPr id="28" name="Flecha abajo 27"/>
        <xdr:cNvSpPr/>
      </xdr:nvSpPr>
      <xdr:spPr>
        <a:xfrm flipV="1">
          <a:off x="2628900" y="3095625"/>
          <a:ext cx="76200" cy="152400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3</xdr:col>
      <xdr:colOff>295275</xdr:colOff>
      <xdr:row>28</xdr:row>
      <xdr:rowOff>0</xdr:rowOff>
    </xdr:from>
    <xdr:to>
      <xdr:col>3</xdr:col>
      <xdr:colOff>371475</xdr:colOff>
      <xdr:row>28</xdr:row>
      <xdr:rowOff>161925</xdr:rowOff>
    </xdr:to>
    <xdr:sp macro="" textlink="">
      <xdr:nvSpPr>
        <xdr:cNvPr id="38" name="Flecha abajo 37"/>
        <xdr:cNvSpPr/>
      </xdr:nvSpPr>
      <xdr:spPr>
        <a:xfrm>
          <a:off x="2724150" y="5162550"/>
          <a:ext cx="76200" cy="161925"/>
        </a:xfrm>
        <a:prstGeom prst="downArrow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19</xdr:col>
      <xdr:colOff>28575</xdr:colOff>
      <xdr:row>2</xdr:row>
      <xdr:rowOff>142875</xdr:rowOff>
    </xdr:from>
    <xdr:to>
      <xdr:col>20</xdr:col>
      <xdr:colOff>716432</xdr:colOff>
      <xdr:row>9</xdr:row>
      <xdr:rowOff>137346</xdr:rowOff>
    </xdr:to>
    <xdr:grpSp>
      <xdr:nvGrpSpPr>
        <xdr:cNvPr id="51" name="Grupo 50"/>
        <xdr:cNvGrpSpPr/>
      </xdr:nvGrpSpPr>
      <xdr:grpSpPr>
        <a:xfrm>
          <a:off x="11234457" y="568699"/>
          <a:ext cx="1449857" cy="1664147"/>
          <a:chOff x="14304821" y="5177118"/>
          <a:chExt cx="1456261" cy="1299827"/>
        </a:xfrm>
      </xdr:grpSpPr>
      <xdr:grpSp>
        <xdr:nvGrpSpPr>
          <xdr:cNvPr id="52" name="Grupo 51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54" name="Grupo 53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59" name="CuadroTexto 58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0" name="CuadroTexto 59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61" name="CuadroTexto 60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55" name="Grupo 54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56" name="CuadroTexto 55"/>
              <xdr:cNvSpPr txBox="1"/>
            </xdr:nvSpPr>
            <xdr:spPr>
              <a:xfrm>
                <a:off x="23723356" y="2947720"/>
                <a:ext cx="1255838" cy="37070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≤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2.5%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57" name="CuadroTexto 56"/>
              <xdr:cNvSpPr txBox="1"/>
            </xdr:nvSpPr>
            <xdr:spPr>
              <a:xfrm>
                <a:off x="23688817" y="3307662"/>
                <a:ext cx="1304208" cy="35151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2.6%-2.9%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58" name="CuadroTexto 57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3.0%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53" name="CuadroTexto 52"/>
          <xdr:cNvSpPr txBox="1"/>
        </xdr:nvSpPr>
        <xdr:spPr>
          <a:xfrm>
            <a:off x="14433176" y="5177118"/>
            <a:ext cx="973715" cy="299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Mejora(%)</a:t>
            </a:r>
          </a:p>
        </xdr:txBody>
      </xdr:sp>
    </xdr:grpSp>
    <xdr:clientData/>
  </xdr:twoCellAnchor>
  <xdr:twoCellAnchor>
    <xdr:from>
      <xdr:col>19</xdr:col>
      <xdr:colOff>38100</xdr:colOff>
      <xdr:row>13</xdr:row>
      <xdr:rowOff>57150</xdr:rowOff>
    </xdr:from>
    <xdr:to>
      <xdr:col>21</xdr:col>
      <xdr:colOff>113635</xdr:colOff>
      <xdr:row>19</xdr:row>
      <xdr:rowOff>88672</xdr:rowOff>
    </xdr:to>
    <xdr:grpSp>
      <xdr:nvGrpSpPr>
        <xdr:cNvPr id="76" name="Grupo 75"/>
        <xdr:cNvGrpSpPr/>
      </xdr:nvGrpSpPr>
      <xdr:grpSpPr>
        <a:xfrm>
          <a:off x="11243982" y="2858621"/>
          <a:ext cx="1599535" cy="1140904"/>
          <a:chOff x="14304821" y="5177118"/>
          <a:chExt cx="1456261" cy="1299827"/>
        </a:xfrm>
      </xdr:grpSpPr>
      <xdr:grpSp>
        <xdr:nvGrpSpPr>
          <xdr:cNvPr id="77" name="Grupo 76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79" name="Grupo 78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84" name="CuadroTexto 83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5" name="CuadroTexto 84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86" name="CuadroTexto 85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80" name="Grupo 79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81" name="CuadroTexto 80"/>
              <xdr:cNvSpPr txBox="1"/>
            </xdr:nvSpPr>
            <xdr:spPr>
              <a:xfrm>
                <a:off x="23723356" y="2947720"/>
                <a:ext cx="1255838" cy="434889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&lt;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95%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82" name="CuadroTexto 81"/>
              <xdr:cNvSpPr txBox="1"/>
            </xdr:nvSpPr>
            <xdr:spPr>
              <a:xfrm>
                <a:off x="23704169" y="3313112"/>
                <a:ext cx="1178278" cy="292421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95%-99.9%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83" name="CuadroTexto 82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100%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78" name="CuadroTexto 77"/>
          <xdr:cNvSpPr txBox="1"/>
        </xdr:nvSpPr>
        <xdr:spPr>
          <a:xfrm>
            <a:off x="14433176" y="5177118"/>
            <a:ext cx="857286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Leyenda:</a:t>
            </a:r>
          </a:p>
        </xdr:txBody>
      </xdr:sp>
    </xdr:grpSp>
    <xdr:clientData/>
  </xdr:twoCellAnchor>
  <xdr:twoCellAnchor>
    <xdr:from>
      <xdr:col>19</xdr:col>
      <xdr:colOff>66675</xdr:colOff>
      <xdr:row>23</xdr:row>
      <xdr:rowOff>85725</xdr:rowOff>
    </xdr:from>
    <xdr:to>
      <xdr:col>20</xdr:col>
      <xdr:colOff>754532</xdr:colOff>
      <xdr:row>30</xdr:row>
      <xdr:rowOff>38385</xdr:rowOff>
    </xdr:to>
    <xdr:grpSp>
      <xdr:nvGrpSpPr>
        <xdr:cNvPr id="87" name="Grupo 86"/>
        <xdr:cNvGrpSpPr/>
      </xdr:nvGrpSpPr>
      <xdr:grpSpPr>
        <a:xfrm>
          <a:off x="11272557" y="4702549"/>
          <a:ext cx="1449857" cy="1364601"/>
          <a:chOff x="14304821" y="5177118"/>
          <a:chExt cx="1456261" cy="1299827"/>
        </a:xfrm>
      </xdr:grpSpPr>
      <xdr:grpSp>
        <xdr:nvGrpSpPr>
          <xdr:cNvPr id="88" name="Grupo 87"/>
          <xdr:cNvGrpSpPr/>
        </xdr:nvGrpSpPr>
        <xdr:grpSpPr>
          <a:xfrm>
            <a:off x="14304821" y="5470507"/>
            <a:ext cx="1456261" cy="1006438"/>
            <a:chOff x="23404285" y="2947720"/>
            <a:chExt cx="1635480" cy="1032331"/>
          </a:xfrm>
        </xdr:grpSpPr>
        <xdr:grpSp>
          <xdr:nvGrpSpPr>
            <xdr:cNvPr id="90" name="Grupo 89"/>
            <xdr:cNvGrpSpPr/>
          </xdr:nvGrpSpPr>
          <xdr:grpSpPr>
            <a:xfrm>
              <a:off x="23404285" y="3034396"/>
              <a:ext cx="304801" cy="917117"/>
              <a:chOff x="23404285" y="3034396"/>
              <a:chExt cx="304801" cy="917117"/>
            </a:xfrm>
          </xdr:grpSpPr>
          <xdr:sp macro="" textlink="">
            <xdr:nvSpPr>
              <xdr:cNvPr id="95" name="CuadroTexto 94"/>
              <xdr:cNvSpPr txBox="1"/>
            </xdr:nvSpPr>
            <xdr:spPr>
              <a:xfrm>
                <a:off x="23404285" y="3034396"/>
                <a:ext cx="299357" cy="272142"/>
              </a:xfrm>
              <a:prstGeom prst="rect">
                <a:avLst/>
              </a:prstGeom>
              <a:solidFill>
                <a:srgbClr val="FF0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6" name="CuadroTexto 95"/>
              <xdr:cNvSpPr txBox="1"/>
            </xdr:nvSpPr>
            <xdr:spPr>
              <a:xfrm>
                <a:off x="23407007" y="3363689"/>
                <a:ext cx="299357" cy="272142"/>
              </a:xfrm>
              <a:prstGeom prst="rect">
                <a:avLst/>
              </a:prstGeom>
              <a:solidFill>
                <a:srgbClr val="FFC00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97" name="CuadroTexto 96"/>
              <xdr:cNvSpPr txBox="1"/>
            </xdr:nvSpPr>
            <xdr:spPr>
              <a:xfrm>
                <a:off x="23409729" y="3679371"/>
                <a:ext cx="299357" cy="272142"/>
              </a:xfrm>
              <a:prstGeom prst="rect">
                <a:avLst/>
              </a:prstGeom>
              <a:solidFill>
                <a:srgbClr val="00B050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pPr marL="0" indent="0"/>
                <a:endParaRPr lang="es-DO" sz="1100">
                  <a:solidFill>
                    <a:schemeClr val="dk1"/>
                  </a:solidFill>
                  <a:latin typeface="+mn-l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91" name="Grupo 90"/>
            <xdr:cNvGrpSpPr/>
          </xdr:nvGrpSpPr>
          <xdr:grpSpPr>
            <a:xfrm>
              <a:off x="23681722" y="2947720"/>
              <a:ext cx="1358043" cy="1032331"/>
              <a:chOff x="23681722" y="2947720"/>
              <a:chExt cx="1358043" cy="1032331"/>
            </a:xfrm>
          </xdr:grpSpPr>
          <xdr:sp macro="" textlink="">
            <xdr:nvSpPr>
              <xdr:cNvPr id="92" name="CuadroTexto 91"/>
              <xdr:cNvSpPr txBox="1"/>
            </xdr:nvSpPr>
            <xdr:spPr>
              <a:xfrm>
                <a:off x="23723356" y="2947720"/>
                <a:ext cx="1255838" cy="37070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&lt;</a:t>
                </a:r>
                <a:r>
                  <a:rPr lang="es-DO" sz="11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0%</a:t>
                </a:r>
                <a:endParaRPr lang="es-DO" sz="1800">
                  <a:effectLst/>
                </a:endParaRPr>
              </a:p>
            </xdr:txBody>
          </xdr:sp>
          <xdr:sp macro="" textlink="">
            <xdr:nvSpPr>
              <xdr:cNvPr id="93" name="CuadroTexto 92"/>
              <xdr:cNvSpPr txBox="1"/>
            </xdr:nvSpPr>
            <xdr:spPr>
              <a:xfrm>
                <a:off x="23688817" y="3307662"/>
                <a:ext cx="1304208" cy="35151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0%</a:t>
                </a:r>
                <a:r>
                  <a:rPr lang="es-DO" sz="1600" b="1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 </a:t>
                </a:r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1.99%</a:t>
                </a:r>
                <a:endParaRPr lang="es-DO" sz="2000">
                  <a:effectLst/>
                </a:endParaRPr>
              </a:p>
            </xdr:txBody>
          </xdr:sp>
          <xdr:sp macro="" textlink="">
            <xdr:nvSpPr>
              <xdr:cNvPr id="94" name="CuadroTexto 93"/>
              <xdr:cNvSpPr txBox="1"/>
            </xdr:nvSpPr>
            <xdr:spPr>
              <a:xfrm>
                <a:off x="23681722" y="3653333"/>
                <a:ext cx="1358043" cy="326718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s-DO" sz="16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2% </a:t>
                </a:r>
                <a:r>
                  <a:rPr lang="es-DO" sz="1800" b="1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rPr>
                  <a:t>≥</a:t>
                </a:r>
                <a:endParaRPr lang="es-DO">
                  <a:effectLst/>
                </a:endParaRPr>
              </a:p>
            </xdr:txBody>
          </xdr:sp>
        </xdr:grpSp>
      </xdr:grpSp>
      <xdr:sp macro="" textlink="">
        <xdr:nvSpPr>
          <xdr:cNvPr id="89" name="CuadroTexto 88"/>
          <xdr:cNvSpPr txBox="1"/>
        </xdr:nvSpPr>
        <xdr:spPr>
          <a:xfrm>
            <a:off x="14433176" y="5177118"/>
            <a:ext cx="973715" cy="2992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DO" sz="1400" b="1" u="sng"/>
              <a:t>Mejora(%)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W2:Z9" totalsRowShown="0" headerRowDxfId="7" headerRowBorderDxfId="6" tableBorderDxfId="5" totalsRowBorderDxfId="4">
  <autoFilter ref="W2:Z9"/>
  <tableColumns count="4">
    <tableColumn id="1" name="% Pérdidas Defasada" dataDxfId="3"/>
    <tableColumn id="2" name="Columna1" dataDxfId="2" dataCellStyle="Porcentaje"/>
    <tableColumn id="3" name="Columna2" dataDxfId="1" dataCellStyle="Porcentaje"/>
    <tableColumn id="4" name="Columna3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Y219"/>
  <sheetViews>
    <sheetView showGridLines="0" tabSelected="1" view="pageBreakPreview" zoomScale="40" zoomScaleNormal="40" zoomScaleSheetLayoutView="40" workbookViewId="0">
      <selection activeCell="BC18" sqref="BC18"/>
    </sheetView>
  </sheetViews>
  <sheetFormatPr baseColWidth="10" defaultRowHeight="12" x14ac:dyDescent="0.2"/>
  <cols>
    <col min="1" max="1" width="5.85546875" style="6" customWidth="1"/>
    <col min="2" max="2" width="43.7109375" style="25" customWidth="1"/>
    <col min="3" max="14" width="22.7109375" style="7" hidden="1" customWidth="1"/>
    <col min="15" max="24" width="29.85546875" style="7" customWidth="1"/>
    <col min="25" max="25" width="11.42578125" style="10"/>
    <col min="26" max="26" width="0" style="10" hidden="1" customWidth="1"/>
    <col min="27" max="27" width="12.140625" style="10" hidden="1" customWidth="1"/>
    <col min="28" max="28" width="30.5703125" style="10" hidden="1" customWidth="1"/>
    <col min="29" max="29" width="43.85546875" style="10" hidden="1" customWidth="1"/>
    <col min="30" max="30" width="20" style="10" hidden="1" customWidth="1"/>
    <col min="31" max="31" width="18" style="10" hidden="1" customWidth="1"/>
    <col min="32" max="32" width="20.28515625" style="10" hidden="1" customWidth="1"/>
    <col min="33" max="33" width="14.7109375" style="10" hidden="1" customWidth="1"/>
    <col min="34" max="34" width="56.5703125" style="10" hidden="1" customWidth="1"/>
    <col min="35" max="35" width="17.28515625" style="10" hidden="1" customWidth="1"/>
    <col min="36" max="36" width="22.42578125" style="10" hidden="1" customWidth="1"/>
    <col min="37" max="37" width="9.85546875" style="10" hidden="1" customWidth="1"/>
    <col min="38" max="38" width="21.85546875" style="10" hidden="1" customWidth="1"/>
    <col min="39" max="39" width="28.7109375" style="10" hidden="1" customWidth="1"/>
    <col min="40" max="40" width="29.140625" style="10" hidden="1" customWidth="1"/>
    <col min="41" max="41" width="15.85546875" style="10" hidden="1" customWidth="1"/>
    <col min="42" max="42" width="18" style="10" hidden="1" customWidth="1"/>
    <col min="43" max="43" width="14.85546875" style="10" hidden="1" customWidth="1"/>
    <col min="44" max="44" width="17" style="10" hidden="1" customWidth="1"/>
    <col min="45" max="46" width="0" style="10" hidden="1" customWidth="1"/>
    <col min="47" max="47" width="19.140625" style="10" hidden="1" customWidth="1"/>
    <col min="48" max="49" width="0" style="10" hidden="1" customWidth="1"/>
    <col min="50" max="50" width="23.42578125" style="10" hidden="1" customWidth="1"/>
    <col min="51" max="51" width="28.7109375" style="10" hidden="1" customWidth="1"/>
    <col min="52" max="16384" width="11.42578125" style="10"/>
  </cols>
  <sheetData>
    <row r="1" spans="1:51" ht="12.75" customHeight="1" x14ac:dyDescent="0.2">
      <c r="A1" s="1"/>
      <c r="B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</row>
    <row r="2" spans="1:51" ht="12.75" customHeight="1" x14ac:dyDescent="0.2">
      <c r="A2" s="1"/>
      <c r="B2" s="1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51" ht="12.75" customHeight="1" x14ac:dyDescent="0.2">
      <c r="A3" s="3"/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51" ht="11.25" customHeight="1" x14ac:dyDescent="0.2">
      <c r="A4" s="3"/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5" spans="1:51" ht="12" customHeight="1" x14ac:dyDescent="0.2">
      <c r="A5" s="3"/>
      <c r="B5" s="1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51" ht="12.75" customHeight="1" x14ac:dyDescent="0.2">
      <c r="A6" s="3"/>
      <c r="B6" s="16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51" ht="6.75" customHeight="1" thickBot="1" x14ac:dyDescent="0.4">
      <c r="A7" s="3"/>
      <c r="B7" s="16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8"/>
      <c r="O7" s="2"/>
      <c r="P7" s="2"/>
      <c r="Q7" s="2"/>
      <c r="R7" s="2"/>
      <c r="S7" s="2"/>
      <c r="T7" s="2"/>
      <c r="U7" s="2"/>
      <c r="V7" s="2"/>
      <c r="W7" s="2"/>
      <c r="X7" s="2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51" s="12" customFormat="1" ht="21.75" customHeight="1" thickBot="1" x14ac:dyDescent="0.4">
      <c r="A8" s="4"/>
      <c r="B8" s="17"/>
      <c r="C8" s="13">
        <v>2016</v>
      </c>
      <c r="D8" s="42"/>
      <c r="E8" s="42"/>
      <c r="F8" s="43"/>
      <c r="H8" s="44"/>
      <c r="N8" s="8"/>
      <c r="O8" s="13">
        <v>2017</v>
      </c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U8" s="12">
        <v>1000000</v>
      </c>
    </row>
    <row r="9" spans="1:51" s="115" customFormat="1" ht="36" customHeight="1" thickBot="1" x14ac:dyDescent="0.5">
      <c r="A9" s="244" t="s">
        <v>12</v>
      </c>
      <c r="B9" s="245"/>
      <c r="C9" s="123" t="s">
        <v>0</v>
      </c>
      <c r="D9" s="121" t="s">
        <v>1</v>
      </c>
      <c r="E9" s="121" t="s">
        <v>2</v>
      </c>
      <c r="F9" s="121" t="s">
        <v>3</v>
      </c>
      <c r="G9" s="121" t="s">
        <v>4</v>
      </c>
      <c r="H9" s="121" t="s">
        <v>5</v>
      </c>
      <c r="I9" s="121" t="s">
        <v>6</v>
      </c>
      <c r="J9" s="121" t="s">
        <v>7</v>
      </c>
      <c r="K9" s="121" t="s">
        <v>8</v>
      </c>
      <c r="L9" s="121" t="s">
        <v>9</v>
      </c>
      <c r="M9" s="121" t="s">
        <v>10</v>
      </c>
      <c r="N9" s="122" t="s">
        <v>11</v>
      </c>
      <c r="O9" s="123" t="s">
        <v>0</v>
      </c>
      <c r="P9" s="121" t="s">
        <v>1</v>
      </c>
      <c r="Q9" s="121" t="s">
        <v>2</v>
      </c>
      <c r="R9" s="121" t="s">
        <v>43</v>
      </c>
      <c r="S9" s="121" t="s">
        <v>4</v>
      </c>
      <c r="T9" s="121" t="s">
        <v>5</v>
      </c>
      <c r="U9" s="121" t="s">
        <v>6</v>
      </c>
      <c r="V9" s="121" t="s">
        <v>33</v>
      </c>
      <c r="W9" s="121" t="s">
        <v>8</v>
      </c>
      <c r="X9" s="121" t="s">
        <v>9</v>
      </c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5">
        <v>1000000</v>
      </c>
    </row>
    <row r="10" spans="1:51" s="115" customFormat="1" ht="60" customHeight="1" x14ac:dyDescent="0.45">
      <c r="A10" s="240" t="s">
        <v>14</v>
      </c>
      <c r="B10" s="18" t="s">
        <v>20</v>
      </c>
      <c r="C10" s="134">
        <v>117.845366</v>
      </c>
      <c r="D10" s="135">
        <v>113.117239</v>
      </c>
      <c r="E10" s="135">
        <v>123.18381031</v>
      </c>
      <c r="F10" s="135">
        <v>126.44435691</v>
      </c>
      <c r="G10" s="135">
        <v>134.13935684764641</v>
      </c>
      <c r="H10" s="135">
        <v>132.96851088</v>
      </c>
      <c r="I10" s="135">
        <v>140.61636756999999</v>
      </c>
      <c r="J10" s="135">
        <v>139.51419911000002</v>
      </c>
      <c r="K10" s="135">
        <v>136.30677191000001</v>
      </c>
      <c r="L10" s="135">
        <v>134.30349624000002</v>
      </c>
      <c r="M10" s="135">
        <v>118.83939539000001</v>
      </c>
      <c r="N10" s="136">
        <v>122.55024405</v>
      </c>
      <c r="O10" s="137">
        <v>112.57665279999999</v>
      </c>
      <c r="P10" s="138">
        <v>109.47594353</v>
      </c>
      <c r="Q10" s="138">
        <v>120.29250671</v>
      </c>
      <c r="R10" s="138">
        <v>117.45984528</v>
      </c>
      <c r="S10" s="138">
        <v>128.94053110999999</v>
      </c>
      <c r="T10" s="138">
        <v>131.73866326999999</v>
      </c>
      <c r="U10" s="138">
        <v>138.10074448</v>
      </c>
      <c r="V10" s="138">
        <v>142.80294479</v>
      </c>
      <c r="W10" s="138">
        <v>133.17622843999999</v>
      </c>
      <c r="X10" s="138">
        <v>137.80630368000001</v>
      </c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M10" s="206" t="s">
        <v>67</v>
      </c>
      <c r="AN10" s="206" t="s">
        <v>97</v>
      </c>
      <c r="AO10" s="206" t="s">
        <v>87</v>
      </c>
      <c r="AP10" s="206" t="s">
        <v>88</v>
      </c>
      <c r="AT10" s="206" t="s">
        <v>67</v>
      </c>
      <c r="AU10" s="206" t="s">
        <v>90</v>
      </c>
    </row>
    <row r="11" spans="1:51" s="115" customFormat="1" ht="60" customHeight="1" x14ac:dyDescent="0.45">
      <c r="A11" s="241"/>
      <c r="B11" s="19" t="s">
        <v>22</v>
      </c>
      <c r="C11" s="139">
        <v>87.361141000000003</v>
      </c>
      <c r="D11" s="140">
        <v>87.638568000000006</v>
      </c>
      <c r="E11" s="140">
        <v>85.034599</v>
      </c>
      <c r="F11" s="140">
        <v>92.730804000000006</v>
      </c>
      <c r="G11" s="140">
        <v>94.252307000000002</v>
      </c>
      <c r="H11" s="140">
        <v>98.129896000000002</v>
      </c>
      <c r="I11" s="140">
        <v>100.29190199999999</v>
      </c>
      <c r="J11" s="140">
        <v>104.44485400000001</v>
      </c>
      <c r="K11" s="140">
        <v>103.89042499999999</v>
      </c>
      <c r="L11" s="140">
        <v>102.573499</v>
      </c>
      <c r="M11" s="140">
        <v>99.907368000000005</v>
      </c>
      <c r="N11" s="141">
        <v>90.902062999999998</v>
      </c>
      <c r="O11" s="142">
        <v>91.144130000000004</v>
      </c>
      <c r="P11" s="140">
        <v>86.241061000000002</v>
      </c>
      <c r="Q11" s="140">
        <v>86.363527000000005</v>
      </c>
      <c r="R11" s="140">
        <v>93.756684000000007</v>
      </c>
      <c r="S11" s="140">
        <v>90.804219000000003</v>
      </c>
      <c r="T11" s="140">
        <v>101.597897</v>
      </c>
      <c r="U11" s="140">
        <v>103.516535</v>
      </c>
      <c r="V11" s="140">
        <v>109.138592</v>
      </c>
      <c r="W11" s="140">
        <v>110.529788</v>
      </c>
      <c r="X11" s="140">
        <v>103.98496900000001</v>
      </c>
      <c r="Y11" s="114"/>
      <c r="Z11" s="114"/>
      <c r="AA11" s="114"/>
      <c r="AB11" s="216" t="s">
        <v>67</v>
      </c>
      <c r="AC11" s="216" t="s">
        <v>87</v>
      </c>
      <c r="AD11" s="216" t="s">
        <v>88</v>
      </c>
      <c r="AE11" s="211" t="s">
        <v>88</v>
      </c>
      <c r="AF11" s="114"/>
      <c r="AG11" s="114"/>
      <c r="AH11" s="211" t="s">
        <v>90</v>
      </c>
      <c r="AI11" s="114"/>
      <c r="AJ11" s="114"/>
      <c r="AM11" s="207" t="s">
        <v>35</v>
      </c>
      <c r="AN11" s="226">
        <v>202019</v>
      </c>
      <c r="AO11" s="208">
        <v>47.22419</v>
      </c>
      <c r="AP11" s="208">
        <v>357.70070921998399</v>
      </c>
      <c r="AQ11" s="232">
        <f t="shared" ref="AQ11:AQ16" si="0">+AN19</f>
        <v>6.4086103799999803</v>
      </c>
      <c r="AR11" s="233">
        <f>+AP11-AQ11</f>
        <v>351.29209883998402</v>
      </c>
      <c r="AT11" s="207" t="s">
        <v>35</v>
      </c>
      <c r="AU11" s="208">
        <v>394.70183116998925</v>
      </c>
      <c r="AV11" s="115">
        <f>+AU20</f>
        <v>5.6390704100000439</v>
      </c>
      <c r="AX11" s="232">
        <f>+AU11-AV11</f>
        <v>389.0627607599892</v>
      </c>
      <c r="AY11" s="234">
        <f>+AX11/AR11</f>
        <v>1.1075192469307713</v>
      </c>
    </row>
    <row r="12" spans="1:51" s="115" customFormat="1" ht="60" customHeight="1" x14ac:dyDescent="0.45">
      <c r="A12" s="241"/>
      <c r="B12" s="19" t="s">
        <v>25</v>
      </c>
      <c r="C12" s="139">
        <v>690.39283806002811</v>
      </c>
      <c r="D12" s="140">
        <v>713.65392090988018</v>
      </c>
      <c r="E12" s="140">
        <v>652.59688434000554</v>
      </c>
      <c r="F12" s="140">
        <v>714.40898179985663</v>
      </c>
      <c r="G12" s="140">
        <v>731.67783003989666</v>
      </c>
      <c r="H12" s="140">
        <v>767.31456361975461</v>
      </c>
      <c r="I12" s="140">
        <v>784.4852245997904</v>
      </c>
      <c r="J12" s="140">
        <v>819.0542810697616</v>
      </c>
      <c r="K12" s="140">
        <v>823.09748550974962</v>
      </c>
      <c r="L12" s="140">
        <v>806.73380696976665</v>
      </c>
      <c r="M12" s="140">
        <v>785.37584897977854</v>
      </c>
      <c r="N12" s="141">
        <v>708.78365566993591</v>
      </c>
      <c r="O12" s="142">
        <v>714.98094607016174</v>
      </c>
      <c r="P12" s="140">
        <v>681.19555996987719</v>
      </c>
      <c r="Q12" s="140">
        <v>719.59145668983535</v>
      </c>
      <c r="R12" s="140">
        <v>745.55003569995881</v>
      </c>
      <c r="S12" s="140">
        <v>722.40702796000073</v>
      </c>
      <c r="T12" s="140">
        <v>814.05303771977003</v>
      </c>
      <c r="U12" s="140">
        <v>833.57753794060091</v>
      </c>
      <c r="V12" s="140">
        <v>879.07519866977134</v>
      </c>
      <c r="W12" s="140">
        <v>890.91555916982293</v>
      </c>
      <c r="X12" s="140">
        <v>822.02185493977743</v>
      </c>
      <c r="Y12" s="114"/>
      <c r="Z12" s="114"/>
      <c r="AA12" s="114"/>
      <c r="AB12" s="217" t="s">
        <v>35</v>
      </c>
      <c r="AC12" s="218">
        <v>47.766108000000003</v>
      </c>
      <c r="AD12" s="218">
        <v>370.71234792006555</v>
      </c>
      <c r="AE12" s="213">
        <v>6.4808346799999867</v>
      </c>
      <c r="AF12" s="221">
        <f>+AD12-AE12</f>
        <v>364.23151324006557</v>
      </c>
      <c r="AG12" s="221">
        <f>+AF12/AC12</f>
        <v>7.6253127686280315</v>
      </c>
      <c r="AH12" s="213">
        <v>355.78525115004766</v>
      </c>
      <c r="AI12" s="228">
        <v>6.6357622200000534</v>
      </c>
      <c r="AJ12" s="230">
        <f>+AH12-AI12</f>
        <v>349.1494889300476</v>
      </c>
      <c r="AK12" s="231">
        <f>+AJ12/AF12</f>
        <v>0.95859220368975218</v>
      </c>
      <c r="AL12" s="211"/>
      <c r="AM12" s="207" t="s">
        <v>89</v>
      </c>
      <c r="AN12" s="226">
        <v>118430</v>
      </c>
      <c r="AO12" s="208">
        <v>25.929271</v>
      </c>
      <c r="AP12" s="208">
        <v>189.69266107993141</v>
      </c>
      <c r="AQ12" s="232">
        <f t="shared" si="0"/>
        <v>3.6346622599999985</v>
      </c>
      <c r="AR12" s="233">
        <f t="shared" ref="AR12:AR16" si="1">+AP12-AQ12</f>
        <v>186.05799881993141</v>
      </c>
      <c r="AT12" s="207" t="s">
        <v>89</v>
      </c>
      <c r="AU12" s="208">
        <v>205.5733188100032</v>
      </c>
      <c r="AV12" s="115">
        <f>+AU23</f>
        <v>3.2199370799999834</v>
      </c>
      <c r="AX12" s="232">
        <f t="shared" ref="AX12:AX16" si="2">+AU12-AV12</f>
        <v>202.35338173000321</v>
      </c>
      <c r="AY12" s="234">
        <f t="shared" ref="AY12:AY16" si="3">+AX12/AR12</f>
        <v>1.0875822754916471</v>
      </c>
    </row>
    <row r="13" spans="1:51" s="115" customFormat="1" ht="60" customHeight="1" x14ac:dyDescent="0.45">
      <c r="A13" s="241"/>
      <c r="B13" s="19" t="s">
        <v>27</v>
      </c>
      <c r="C13" s="143">
        <v>7.7933357293264764</v>
      </c>
      <c r="D13" s="144">
        <v>8.0172800742234855</v>
      </c>
      <c r="E13" s="144">
        <v>7.5515079090336572</v>
      </c>
      <c r="F13" s="144">
        <v>7.6026505702447755</v>
      </c>
      <c r="G13" s="144">
        <v>7.6471817227762573</v>
      </c>
      <c r="H13" s="144">
        <v>7.7077758792259861</v>
      </c>
      <c r="I13" s="144">
        <v>7.717049027246393</v>
      </c>
      <c r="J13" s="144">
        <v>7.7432216653581012</v>
      </c>
      <c r="K13" s="144">
        <v>7.8079124883717599</v>
      </c>
      <c r="L13" s="144">
        <v>7.7615324860836292</v>
      </c>
      <c r="M13" s="144">
        <v>7.7532153469379601</v>
      </c>
      <c r="N13" s="145">
        <v>7.6795307643340935</v>
      </c>
      <c r="O13" s="146">
        <v>7.7260577998842246</v>
      </c>
      <c r="P13" s="144">
        <v>7.7715203318275172</v>
      </c>
      <c r="Q13" s="144">
        <v>8.1967608769594982</v>
      </c>
      <c r="R13" s="144">
        <v>7.8362360441412244</v>
      </c>
      <c r="S13" s="144">
        <v>7.828801267593092</v>
      </c>
      <c r="T13" s="144">
        <v>7.8960312456051129</v>
      </c>
      <c r="U13" s="144">
        <v>7.9311064257570134</v>
      </c>
      <c r="V13" s="144">
        <v>7.9222767965503094</v>
      </c>
      <c r="W13" s="144">
        <v>7.9388437026570884</v>
      </c>
      <c r="X13" s="144">
        <v>7.7702557871587903</v>
      </c>
      <c r="Y13" s="114"/>
      <c r="Z13" s="114"/>
      <c r="AA13" s="114"/>
      <c r="AB13" s="217" t="s">
        <v>89</v>
      </c>
      <c r="AC13" s="218">
        <v>25.819445000000002</v>
      </c>
      <c r="AD13" s="218">
        <v>188.80095783000209</v>
      </c>
      <c r="AE13" s="213">
        <v>2.7587531499999995</v>
      </c>
      <c r="AF13" s="221">
        <f t="shared" ref="AF13:AF17" si="4">+AD13-AE13</f>
        <v>186.0422046800021</v>
      </c>
      <c r="AG13" s="221">
        <f t="shared" ref="AG13:AG17" si="5">+AF13/AC13</f>
        <v>7.2055075033565625</v>
      </c>
      <c r="AH13" s="213">
        <v>183.38903372999613</v>
      </c>
      <c r="AI13" s="228">
        <v>3.1813134499999891</v>
      </c>
      <c r="AJ13" s="230">
        <f t="shared" ref="AJ13:AJ17" si="6">+AH13-AI13</f>
        <v>180.20772027999615</v>
      </c>
      <c r="AK13" s="231">
        <f t="shared" ref="AK13:AK17" si="7">+AJ13/AF13</f>
        <v>0.96863892034583532</v>
      </c>
      <c r="AL13" s="212"/>
      <c r="AM13" s="207" t="s">
        <v>36</v>
      </c>
      <c r="AN13" s="226">
        <v>117544</v>
      </c>
      <c r="AO13" s="208">
        <v>36.20946</v>
      </c>
      <c r="AP13" s="208">
        <v>281.07428108990439</v>
      </c>
      <c r="AQ13" s="232">
        <f t="shared" si="0"/>
        <v>5.5831268900000017</v>
      </c>
      <c r="AR13" s="233">
        <f t="shared" si="1"/>
        <v>275.49115419990437</v>
      </c>
      <c r="AT13" s="207" t="s">
        <v>36</v>
      </c>
      <c r="AU13" s="208">
        <v>296.8485520899975</v>
      </c>
      <c r="AV13" s="115">
        <f>+AU21</f>
        <v>3.7750575500000023</v>
      </c>
      <c r="AX13" s="232">
        <f t="shared" si="2"/>
        <v>293.07349453999751</v>
      </c>
      <c r="AY13" s="234">
        <f t="shared" si="3"/>
        <v>1.063821796351889</v>
      </c>
    </row>
    <row r="14" spans="1:51" s="115" customFormat="1" ht="60" customHeight="1" x14ac:dyDescent="0.45">
      <c r="A14" s="241"/>
      <c r="B14" s="19" t="s">
        <v>26</v>
      </c>
      <c r="C14" s="139">
        <v>677.04632874004312</v>
      </c>
      <c r="D14" s="140">
        <v>670.60059813005375</v>
      </c>
      <c r="E14" s="140">
        <v>703.37243918010802</v>
      </c>
      <c r="F14" s="140">
        <v>664.85416425004109</v>
      </c>
      <c r="G14" s="140">
        <v>715.03078344993048</v>
      </c>
      <c r="H14" s="140">
        <v>735.19409362989472</v>
      </c>
      <c r="I14" s="140">
        <v>779.59345454981053</v>
      </c>
      <c r="J14" s="140">
        <v>812.77396576000001</v>
      </c>
      <c r="K14" s="140">
        <v>801.62597546977179</v>
      </c>
      <c r="L14" s="140">
        <v>828.77928787978465</v>
      </c>
      <c r="M14" s="140">
        <v>778.1668698399136</v>
      </c>
      <c r="N14" s="145">
        <v>801.35704125005384</v>
      </c>
      <c r="O14" s="142">
        <v>695.28299862993208</v>
      </c>
      <c r="P14" s="140">
        <v>654.85927193995508</v>
      </c>
      <c r="Q14" s="140">
        <v>699.39204343996994</v>
      </c>
      <c r="R14" s="140">
        <v>721.29228133995321</v>
      </c>
      <c r="S14" s="140">
        <v>735.36988423993864</v>
      </c>
      <c r="T14" s="140">
        <v>739.65268492992277</v>
      </c>
      <c r="U14" s="140">
        <v>819.10825775981959</v>
      </c>
      <c r="V14" s="140">
        <v>837.78251062033769</v>
      </c>
      <c r="W14" s="140">
        <v>859.99874478982883</v>
      </c>
      <c r="X14" s="140">
        <v>889.12318012983178</v>
      </c>
      <c r="Y14" s="114"/>
      <c r="Z14" s="114"/>
      <c r="AA14" s="114"/>
      <c r="AB14" s="217" t="s">
        <v>36</v>
      </c>
      <c r="AC14" s="218">
        <v>36.16836</v>
      </c>
      <c r="AD14" s="218">
        <v>281.26206988999684</v>
      </c>
      <c r="AE14" s="213">
        <v>3.7380579399999978</v>
      </c>
      <c r="AF14" s="221">
        <f t="shared" si="4"/>
        <v>277.52401194999686</v>
      </c>
      <c r="AG14" s="221">
        <f t="shared" si="5"/>
        <v>7.6731157273925845</v>
      </c>
      <c r="AH14" s="213">
        <v>278.52133543000724</v>
      </c>
      <c r="AI14" s="228">
        <v>5.1865098299999914</v>
      </c>
      <c r="AJ14" s="230">
        <f t="shared" si="6"/>
        <v>273.33482560000726</v>
      </c>
      <c r="AK14" s="231">
        <f t="shared" si="7"/>
        <v>0.98490513912452238</v>
      </c>
      <c r="AL14" s="212"/>
      <c r="AM14" s="207" t="s">
        <v>68</v>
      </c>
      <c r="AN14" s="226">
        <v>183817</v>
      </c>
      <c r="AO14" s="208">
        <v>43.108601</v>
      </c>
      <c r="AP14" s="208">
        <v>332.58321820995224</v>
      </c>
      <c r="AQ14" s="232">
        <f t="shared" si="0"/>
        <v>7.5035086200000212</v>
      </c>
      <c r="AR14" s="233">
        <f t="shared" si="1"/>
        <v>325.07970958995219</v>
      </c>
      <c r="AT14" s="207" t="s">
        <v>68</v>
      </c>
      <c r="AU14" s="208">
        <v>341.92886268999814</v>
      </c>
      <c r="AV14" s="115">
        <f>+AU22</f>
        <v>6.0622303400000508</v>
      </c>
      <c r="AX14" s="232">
        <f t="shared" si="2"/>
        <v>335.8666323499981</v>
      </c>
      <c r="AY14" s="234">
        <f t="shared" si="3"/>
        <v>1.0331823932464204</v>
      </c>
    </row>
    <row r="15" spans="1:51" s="115" customFormat="1" ht="60" customHeight="1" x14ac:dyDescent="0.45">
      <c r="A15" s="241"/>
      <c r="B15" s="19" t="s">
        <v>23</v>
      </c>
      <c r="C15" s="147">
        <v>0.25867987885073052</v>
      </c>
      <c r="D15" s="148">
        <v>0.225241273790284</v>
      </c>
      <c r="E15" s="148">
        <v>0.30969338595709167</v>
      </c>
      <c r="F15" s="148">
        <v>0.26662758017739357</v>
      </c>
      <c r="G15" s="148">
        <v>0.29735530857621123</v>
      </c>
      <c r="H15" s="148">
        <v>0.26200650552100097</v>
      </c>
      <c r="I15" s="148">
        <v>0.28841490220921479</v>
      </c>
      <c r="J15" s="148">
        <v>0.2513675692776588</v>
      </c>
      <c r="K15" s="148">
        <v>0.23781904930889075</v>
      </c>
      <c r="L15" s="148">
        <v>0.23625592876077173</v>
      </c>
      <c r="M15" s="148">
        <v>0.15930767173520202</v>
      </c>
      <c r="N15" s="149">
        <v>0.25824657711075366</v>
      </c>
      <c r="O15" s="150">
        <v>0.19038159571217939</v>
      </c>
      <c r="P15" s="148">
        <v>0.21223733526108293</v>
      </c>
      <c r="Q15" s="148">
        <v>0.28205397524715026</v>
      </c>
      <c r="R15" s="148">
        <v>0.2017979950807576</v>
      </c>
      <c r="S15" s="148">
        <v>0.29576667461890366</v>
      </c>
      <c r="T15" s="148">
        <v>0.22879210644657993</v>
      </c>
      <c r="U15" s="148">
        <v>0.25042739349611937</v>
      </c>
      <c r="V15" s="148">
        <v>0.2357399060607985</v>
      </c>
      <c r="W15" s="148">
        <v>0.17004866938548957</v>
      </c>
      <c r="X15" s="148">
        <v>0.24542661530590443</v>
      </c>
      <c r="Y15" s="114"/>
      <c r="Z15" s="114"/>
      <c r="AA15" s="114"/>
      <c r="AB15" s="217" t="s">
        <v>68</v>
      </c>
      <c r="AC15" s="218">
        <v>43.516571999999996</v>
      </c>
      <c r="AD15" s="218">
        <v>335.05867332996479</v>
      </c>
      <c r="AE15" s="213">
        <v>6.2806685599999996</v>
      </c>
      <c r="AF15" s="221">
        <f t="shared" si="4"/>
        <v>328.77800476996481</v>
      </c>
      <c r="AG15" s="221">
        <f t="shared" si="5"/>
        <v>7.5552367675000882</v>
      </c>
      <c r="AH15" s="213">
        <v>317.39536615997525</v>
      </c>
      <c r="AI15" s="228">
        <v>6.1571248400000487</v>
      </c>
      <c r="AJ15" s="230">
        <f t="shared" si="6"/>
        <v>311.2382413199752</v>
      </c>
      <c r="AK15" s="231">
        <f t="shared" si="7"/>
        <v>0.94665165188814382</v>
      </c>
      <c r="AL15" s="212"/>
      <c r="AM15" s="207" t="s">
        <v>34</v>
      </c>
      <c r="AN15" s="226">
        <v>316608</v>
      </c>
      <c r="AO15" s="208">
        <v>98.519927999999993</v>
      </c>
      <c r="AP15" s="208">
        <v>781.86115030069038</v>
      </c>
      <c r="AQ15" s="232">
        <f t="shared" si="0"/>
        <v>12.783612970000004</v>
      </c>
      <c r="AR15" s="233">
        <f t="shared" si="1"/>
        <v>769.07753733069035</v>
      </c>
      <c r="AT15" s="207" t="s">
        <v>34</v>
      </c>
      <c r="AU15" s="208">
        <v>844.90002661983794</v>
      </c>
      <c r="AV15" s="115">
        <f>+AU19</f>
        <v>11.758316539999992</v>
      </c>
      <c r="AX15" s="232">
        <f t="shared" si="2"/>
        <v>833.14171007983794</v>
      </c>
      <c r="AY15" s="234">
        <f t="shared" si="3"/>
        <v>1.083300018059949</v>
      </c>
    </row>
    <row r="16" spans="1:51" s="115" customFormat="1" ht="60" customHeight="1" x14ac:dyDescent="0.45">
      <c r="A16" s="241"/>
      <c r="B16" s="19" t="s">
        <v>24</v>
      </c>
      <c r="C16" s="147">
        <v>0.28499770614611247</v>
      </c>
      <c r="D16" s="148">
        <v>0.25632571755091321</v>
      </c>
      <c r="E16" s="148">
        <v>0.24826136359286491</v>
      </c>
      <c r="F16" s="148">
        <v>0.24721597938367906</v>
      </c>
      <c r="G16" s="148">
        <v>0.25459459557308284</v>
      </c>
      <c r="H16" s="148">
        <v>0.26844814000819645</v>
      </c>
      <c r="I16" s="148">
        <v>0.24574697169835677</v>
      </c>
      <c r="J16" s="148">
        <v>0.25723544275166621</v>
      </c>
      <c r="K16" s="148">
        <v>0.25534156621515242</v>
      </c>
      <c r="L16" s="148">
        <v>0.24748053553988686</v>
      </c>
      <c r="M16" s="148">
        <v>0.25610746706499893</v>
      </c>
      <c r="N16" s="149">
        <v>0.23508477385228144</v>
      </c>
      <c r="O16" s="150">
        <v>0.25627133012633113</v>
      </c>
      <c r="P16" s="148">
        <v>0.23393475596389371</v>
      </c>
      <c r="Q16" s="148">
        <v>0.21111867854024416</v>
      </c>
      <c r="R16" s="148">
        <v>0.22059414535248062</v>
      </c>
      <c r="S16" s="148">
        <v>0.22693394680078532</v>
      </c>
      <c r="T16" s="148">
        <v>0.21205616166319197</v>
      </c>
      <c r="U16" s="148">
        <v>0.21422813598888876</v>
      </c>
      <c r="V16" s="148">
        <v>0.20971756951096199</v>
      </c>
      <c r="W16" s="148">
        <v>0.22599783805200618</v>
      </c>
      <c r="X16" s="148">
        <v>0.21919271766396017</v>
      </c>
      <c r="Y16" s="114"/>
      <c r="Z16" s="114"/>
      <c r="AA16" s="114"/>
      <c r="AB16" s="217" t="s">
        <v>34</v>
      </c>
      <c r="AC16" s="218">
        <v>96.029256000000004</v>
      </c>
      <c r="AD16" s="218">
        <v>768.34288887985576</v>
      </c>
      <c r="AE16" s="213">
        <v>16.110214099999933</v>
      </c>
      <c r="AF16" s="221">
        <f t="shared" si="4"/>
        <v>752.23267477985587</v>
      </c>
      <c r="AG16" s="221">
        <f t="shared" si="5"/>
        <v>7.833369809507384</v>
      </c>
      <c r="AH16" s="213">
        <v>760.18842631992163</v>
      </c>
      <c r="AI16" s="228">
        <v>14.163772570000004</v>
      </c>
      <c r="AJ16" s="230">
        <f t="shared" si="6"/>
        <v>746.02465374992164</v>
      </c>
      <c r="AK16" s="231">
        <f t="shared" si="7"/>
        <v>0.99174720636570191</v>
      </c>
      <c r="AL16" s="212"/>
      <c r="AM16" s="209" t="s">
        <v>70</v>
      </c>
      <c r="AN16" s="227">
        <v>938418</v>
      </c>
      <c r="AO16" s="210">
        <v>250.99144999999999</v>
      </c>
      <c r="AP16" s="210">
        <v>1942.9120199010767</v>
      </c>
      <c r="AQ16" s="232">
        <f t="shared" si="0"/>
        <v>35.913521120000006</v>
      </c>
      <c r="AR16" s="233">
        <f t="shared" si="1"/>
        <v>1906.9984987810767</v>
      </c>
      <c r="AT16" s="209" t="s">
        <v>70</v>
      </c>
      <c r="AU16" s="210">
        <v>2083.9525913798261</v>
      </c>
      <c r="AV16" s="115">
        <f>+AU24</f>
        <v>30.454611920000072</v>
      </c>
      <c r="AX16" s="232">
        <f t="shared" si="2"/>
        <v>2053.4979794598262</v>
      </c>
      <c r="AY16" s="234">
        <f t="shared" si="3"/>
        <v>1.0768220220269653</v>
      </c>
    </row>
    <row r="17" spans="1:47" s="115" customFormat="1" ht="60" customHeight="1" x14ac:dyDescent="0.45">
      <c r="A17" s="241"/>
      <c r="B17" s="19" t="s">
        <v>13</v>
      </c>
      <c r="C17" s="147">
        <v>0.97990074019488926</v>
      </c>
      <c r="D17" s="148">
        <v>0.9392444688491296</v>
      </c>
      <c r="E17" s="148">
        <v>1.079291260140921</v>
      </c>
      <c r="F17" s="148">
        <v>0.92816173487926557</v>
      </c>
      <c r="G17" s="148">
        <v>0.97959990687138643</v>
      </c>
      <c r="H17" s="148">
        <v>0.95597721642148126</v>
      </c>
      <c r="I17" s="148">
        <v>0.9950943192249353</v>
      </c>
      <c r="J17" s="148">
        <v>0.99225868087075764</v>
      </c>
      <c r="K17" s="148">
        <v>0.97588415231747572</v>
      </c>
      <c r="L17" s="148">
        <v>1.028413184797605</v>
      </c>
      <c r="M17" s="148">
        <v>0.99221939986882268</v>
      </c>
      <c r="N17" s="149">
        <v>1.1322198977263354</v>
      </c>
      <c r="O17" s="150">
        <v>0.97394166214569966</v>
      </c>
      <c r="P17" s="148">
        <v>0.96223018916880498</v>
      </c>
      <c r="Q17" s="148">
        <v>0.97268852686653984</v>
      </c>
      <c r="R17" s="148">
        <v>0.96872863504672002</v>
      </c>
      <c r="S17" s="148">
        <v>1.0196336417571299</v>
      </c>
      <c r="T17" s="148">
        <v>0.90854555743340171</v>
      </c>
      <c r="U17" s="148">
        <v>0.98422584233332022</v>
      </c>
      <c r="V17" s="148">
        <v>0.95274688820391507</v>
      </c>
      <c r="W17" s="148">
        <v>0.95933022226573428</v>
      </c>
      <c r="X17" s="148">
        <v>1.082966872473959</v>
      </c>
      <c r="Y17" s="114"/>
      <c r="Z17" s="114"/>
      <c r="AA17" s="114"/>
      <c r="AB17" s="219" t="s">
        <v>70</v>
      </c>
      <c r="AC17" s="220">
        <v>249.29974100000001</v>
      </c>
      <c r="AD17" s="220">
        <v>1944.1769378513675</v>
      </c>
      <c r="AE17" s="215">
        <v>35.36852842999992</v>
      </c>
      <c r="AF17" s="221">
        <f t="shared" si="4"/>
        <v>1908.8084094213675</v>
      </c>
      <c r="AG17" s="221">
        <f t="shared" si="5"/>
        <v>7.6566802747756064</v>
      </c>
      <c r="AH17" s="215">
        <v>1895.2794127899481</v>
      </c>
      <c r="AI17" s="229">
        <v>35.324482910000086</v>
      </c>
      <c r="AJ17" s="230">
        <f t="shared" si="6"/>
        <v>1859.9549298799479</v>
      </c>
      <c r="AK17" s="231">
        <f t="shared" si="7"/>
        <v>0.97440629489041863</v>
      </c>
      <c r="AL17" s="212"/>
    </row>
    <row r="18" spans="1:47" s="115" customFormat="1" ht="60" customHeight="1" thickBot="1" x14ac:dyDescent="0.5">
      <c r="A18" s="241"/>
      <c r="B18" s="19" t="s">
        <v>60</v>
      </c>
      <c r="C18" s="147"/>
      <c r="D18" s="148">
        <v>0.97133191591965284</v>
      </c>
      <c r="E18" s="148">
        <v>0.98559318259379325</v>
      </c>
      <c r="F18" s="148">
        <v>1.01878231447953</v>
      </c>
      <c r="G18" s="148">
        <v>1.0008703721060552</v>
      </c>
      <c r="H18" s="148">
        <v>1.0048057539064787</v>
      </c>
      <c r="I18" s="148">
        <v>1.0160024213174466</v>
      </c>
      <c r="J18" s="148">
        <v>1.0360602599936044</v>
      </c>
      <c r="K18" s="148">
        <v>0.97872142786772709</v>
      </c>
      <c r="L18" s="148">
        <v>1.0069029519225372</v>
      </c>
      <c r="M18" s="148">
        <v>0.964589388862783</v>
      </c>
      <c r="N18" s="149">
        <v>1.0203484641029328</v>
      </c>
      <c r="O18" s="150">
        <v>0.98095235840724471</v>
      </c>
      <c r="P18" s="148">
        <v>0.91591150161320967</v>
      </c>
      <c r="Q18" s="148">
        <v>1.0267125691055552</v>
      </c>
      <c r="R18" s="148">
        <v>1.002363597614043</v>
      </c>
      <c r="S18" s="148">
        <v>0.98634544836355276</v>
      </c>
      <c r="T18" s="148">
        <v>1.0238724933485517</v>
      </c>
      <c r="U18" s="148">
        <v>1.0062099394091197</v>
      </c>
      <c r="V18" s="148">
        <v>1.0050444889507524</v>
      </c>
      <c r="W18" s="148">
        <v>0.9782994061158713</v>
      </c>
      <c r="X18" s="148">
        <v>0.99798816058206308</v>
      </c>
      <c r="Y18" s="114"/>
      <c r="Z18" s="114"/>
      <c r="AA18" s="114"/>
      <c r="AB18" s="114"/>
      <c r="AC18" s="114"/>
      <c r="AD18" s="114"/>
      <c r="AF18" s="114"/>
      <c r="AG18" s="114"/>
      <c r="AI18" s="114"/>
      <c r="AJ18" s="114"/>
      <c r="AL18" s="214"/>
      <c r="AM18" s="211" t="s">
        <v>67</v>
      </c>
      <c r="AN18" s="211" t="s">
        <v>88</v>
      </c>
      <c r="AT18" s="211" t="s">
        <v>67</v>
      </c>
      <c r="AU18" s="211" t="s">
        <v>88</v>
      </c>
    </row>
    <row r="19" spans="1:47" s="115" customFormat="1" ht="60" customHeight="1" thickTop="1" thickBot="1" x14ac:dyDescent="0.5">
      <c r="A19" s="241"/>
      <c r="B19" s="19" t="s">
        <v>19</v>
      </c>
      <c r="C19" s="147">
        <v>0.72642013543553419</v>
      </c>
      <c r="D19" s="148">
        <v>0.72768784828507294</v>
      </c>
      <c r="E19" s="148">
        <v>0.74504189535398302</v>
      </c>
      <c r="F19" s="148">
        <v>0.6806882174951554</v>
      </c>
      <c r="G19" s="148">
        <v>0.68831067428241743</v>
      </c>
      <c r="H19" s="148">
        <v>0.70550496658919526</v>
      </c>
      <c r="I19" s="148">
        <v>0.70809428845673039</v>
      </c>
      <c r="J19" s="148">
        <v>0.74283702816561914</v>
      </c>
      <c r="K19" s="148">
        <v>0.74380031097772092</v>
      </c>
      <c r="L19" s="148">
        <v>0.78544447267342365</v>
      </c>
      <c r="M19" s="148">
        <v>0.83415123742522113</v>
      </c>
      <c r="N19" s="149">
        <v>0.83982798460182173</v>
      </c>
      <c r="O19" s="150">
        <v>0.78852109437582907</v>
      </c>
      <c r="P19" s="148">
        <v>0.75800901791185005</v>
      </c>
      <c r="Q19" s="148">
        <v>0.69833786118653773</v>
      </c>
      <c r="R19" s="148">
        <v>0.77324113871697298</v>
      </c>
      <c r="S19" s="148">
        <v>0.71805999020506117</v>
      </c>
      <c r="T19" s="148">
        <v>0.70067750554553165</v>
      </c>
      <c r="U19" s="148">
        <v>0.73774873002626429</v>
      </c>
      <c r="V19" s="148">
        <v>0.72814642627900605</v>
      </c>
      <c r="W19" s="148">
        <v>0.79619739446816018</v>
      </c>
      <c r="X19" s="148">
        <v>0.81717797847425422</v>
      </c>
      <c r="Y19" s="114"/>
      <c r="Z19" s="114"/>
      <c r="AA19" s="114"/>
      <c r="AB19" s="222" t="s">
        <v>56</v>
      </c>
      <c r="AC19" s="223" t="s">
        <v>64</v>
      </c>
      <c r="AD19" s="114"/>
      <c r="AE19" s="114"/>
      <c r="AF19" s="114"/>
      <c r="AG19" s="114"/>
      <c r="AH19" s="114"/>
      <c r="AI19" s="114"/>
      <c r="AJ19" s="114"/>
      <c r="AM19" s="212" t="s">
        <v>35</v>
      </c>
      <c r="AN19" s="213">
        <v>6.4086103799999803</v>
      </c>
      <c r="AT19" s="212" t="s">
        <v>92</v>
      </c>
      <c r="AU19" s="228">
        <v>11.758316539999992</v>
      </c>
    </row>
    <row r="20" spans="1:47" s="115" customFormat="1" ht="60" customHeight="1" thickTop="1" thickBot="1" x14ac:dyDescent="0.5">
      <c r="A20" s="246"/>
      <c r="B20" s="20" t="s">
        <v>21</v>
      </c>
      <c r="C20" s="151">
        <v>0</v>
      </c>
      <c r="D20" s="152">
        <v>0.72235456559144451</v>
      </c>
      <c r="E20" s="152">
        <v>0.74090847513522673</v>
      </c>
      <c r="F20" s="152">
        <v>0.76692304682670176</v>
      </c>
      <c r="G20" s="152">
        <v>0.74605418449863314</v>
      </c>
      <c r="H20" s="152">
        <v>0.735067518200751</v>
      </c>
      <c r="I20" s="152">
        <v>0.766322903040486</v>
      </c>
      <c r="J20" s="152">
        <v>0.7695488402967432</v>
      </c>
      <c r="K20" s="152">
        <v>0.72881316558765141</v>
      </c>
      <c r="L20" s="152">
        <v>0.75771407014405479</v>
      </c>
      <c r="M20" s="152">
        <v>0.71755084372336031</v>
      </c>
      <c r="N20" s="153">
        <v>0.78048007616877213</v>
      </c>
      <c r="O20" s="150">
        <v>0.72956239272765866</v>
      </c>
      <c r="P20" s="148">
        <v>0.70164796799880003</v>
      </c>
      <c r="Q20" s="148">
        <v>0.80995436827533129</v>
      </c>
      <c r="R20" s="148">
        <v>0.78124805646593543</v>
      </c>
      <c r="S20" s="148">
        <v>0.76251018285742145</v>
      </c>
      <c r="T20" s="148">
        <v>0.80675402237653582</v>
      </c>
      <c r="U20" s="148">
        <v>0.79065145967601125</v>
      </c>
      <c r="V20" s="148">
        <v>0.7942690014776137</v>
      </c>
      <c r="W20" s="148">
        <v>0.75720585536612273</v>
      </c>
      <c r="X20" s="148">
        <v>0.7792364234676239</v>
      </c>
      <c r="Y20" s="114"/>
      <c r="Z20" s="114"/>
      <c r="AA20" s="114"/>
      <c r="AB20" s="224" t="s">
        <v>99</v>
      </c>
      <c r="AC20" s="225">
        <v>118420819.59</v>
      </c>
      <c r="AD20" s="114">
        <f>+AC20/1000000</f>
        <v>118.42081959000001</v>
      </c>
      <c r="AE20" s="114"/>
      <c r="AF20" s="114"/>
      <c r="AG20" s="114"/>
      <c r="AH20" s="114"/>
      <c r="AI20" s="114"/>
      <c r="AJ20" s="114"/>
      <c r="AM20" s="212" t="s">
        <v>89</v>
      </c>
      <c r="AN20" s="213">
        <v>3.6346622599999985</v>
      </c>
      <c r="AT20" s="212" t="s">
        <v>93</v>
      </c>
      <c r="AU20" s="228">
        <v>5.6390704100000439</v>
      </c>
    </row>
    <row r="21" spans="1:47" s="115" customFormat="1" ht="20.25" customHeight="1" thickBot="1" x14ac:dyDescent="0.55000000000000004">
      <c r="A21" s="14"/>
      <c r="B21" s="21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5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14"/>
      <c r="Z21" s="114"/>
      <c r="AA21" s="114"/>
      <c r="AB21" s="224" t="s">
        <v>100</v>
      </c>
      <c r="AC21" s="225">
        <v>40670799.700000003</v>
      </c>
      <c r="AD21" s="114">
        <f t="shared" ref="AD21:AD25" si="8">+AC21/1000000</f>
        <v>40.670799700000003</v>
      </c>
      <c r="AE21" s="114"/>
      <c r="AF21" s="114"/>
      <c r="AG21" s="114"/>
      <c r="AH21" s="114"/>
      <c r="AI21" s="114"/>
      <c r="AJ21" s="114"/>
      <c r="AK21" s="114"/>
      <c r="AM21" s="212" t="s">
        <v>36</v>
      </c>
      <c r="AN21" s="213">
        <v>5.5831268900000017</v>
      </c>
      <c r="AT21" s="212" t="s">
        <v>94</v>
      </c>
      <c r="AU21" s="228">
        <v>3.7750575500000023</v>
      </c>
    </row>
    <row r="22" spans="1:47" s="115" customFormat="1" ht="60" customHeight="1" thickBot="1" x14ac:dyDescent="0.5">
      <c r="A22" s="240" t="s">
        <v>15</v>
      </c>
      <c r="B22" s="18" t="s">
        <v>20</v>
      </c>
      <c r="C22" s="134">
        <v>66.912008</v>
      </c>
      <c r="D22" s="138">
        <v>63.717359999999999</v>
      </c>
      <c r="E22" s="138">
        <v>70.680525459999998</v>
      </c>
      <c r="F22" s="138">
        <v>70.992823220000005</v>
      </c>
      <c r="G22" s="138">
        <v>77.487275953623794</v>
      </c>
      <c r="H22" s="138">
        <v>74.009398950000005</v>
      </c>
      <c r="I22" s="138">
        <v>79.157773239999997</v>
      </c>
      <c r="J22" s="138">
        <v>79.142401950000007</v>
      </c>
      <c r="K22" s="138">
        <v>76.333817569999994</v>
      </c>
      <c r="L22" s="138">
        <v>75.142700989999994</v>
      </c>
      <c r="M22" s="138">
        <v>67.896354549999998</v>
      </c>
      <c r="N22" s="136">
        <v>70.320695849999993</v>
      </c>
      <c r="O22" s="138">
        <v>66.196209979999992</v>
      </c>
      <c r="P22" s="138">
        <v>62.831613420000004</v>
      </c>
      <c r="Q22" s="138">
        <v>69.227614770000002</v>
      </c>
      <c r="R22" s="138">
        <v>68.64891575</v>
      </c>
      <c r="S22" s="138">
        <v>74.756668590000004</v>
      </c>
      <c r="T22" s="138">
        <v>76.120842400000001</v>
      </c>
      <c r="U22" s="138">
        <v>79.537108650000008</v>
      </c>
      <c r="V22" s="138">
        <v>80.061081160000001</v>
      </c>
      <c r="W22" s="138">
        <v>75.736538260000003</v>
      </c>
      <c r="X22" s="138">
        <v>77.546789739999994</v>
      </c>
      <c r="Y22" s="114"/>
      <c r="Z22" s="114"/>
      <c r="AA22" s="114"/>
      <c r="AB22" s="224" t="s">
        <v>101</v>
      </c>
      <c r="AC22" s="225">
        <v>62066993.399999999</v>
      </c>
      <c r="AD22" s="114">
        <f t="shared" si="8"/>
        <v>62.066993400000001</v>
      </c>
      <c r="AE22" s="114"/>
      <c r="AF22" s="114"/>
      <c r="AG22" s="114"/>
      <c r="AH22" s="114"/>
      <c r="AI22" s="114"/>
      <c r="AJ22" s="114"/>
      <c r="AM22" s="212" t="s">
        <v>68</v>
      </c>
      <c r="AN22" s="213">
        <v>7.5035086200000212</v>
      </c>
      <c r="AT22" s="212" t="s">
        <v>95</v>
      </c>
      <c r="AU22" s="228">
        <v>6.0622303400000508</v>
      </c>
    </row>
    <row r="23" spans="1:47" s="115" customFormat="1" ht="60" customHeight="1" thickTop="1" thickBot="1" x14ac:dyDescent="0.5">
      <c r="A23" s="241"/>
      <c r="B23" s="19" t="s">
        <v>22</v>
      </c>
      <c r="C23" s="139">
        <v>42.445363</v>
      </c>
      <c r="D23" s="140">
        <v>41.402687999999998</v>
      </c>
      <c r="E23" s="140">
        <v>41.400644999999997</v>
      </c>
      <c r="F23" s="140">
        <v>45.344689000000002</v>
      </c>
      <c r="G23" s="140">
        <v>45.969149999999999</v>
      </c>
      <c r="H23" s="140">
        <v>48.336849999999998</v>
      </c>
      <c r="I23" s="140">
        <v>48.402577000000001</v>
      </c>
      <c r="J23" s="140">
        <v>50.567836</v>
      </c>
      <c r="K23" s="140">
        <v>50.904961999999998</v>
      </c>
      <c r="L23" s="140">
        <v>49.484943000000001</v>
      </c>
      <c r="M23" s="140">
        <v>48.625812000000003</v>
      </c>
      <c r="N23" s="141">
        <v>45.590761999999998</v>
      </c>
      <c r="O23" s="140">
        <v>46.725895999999999</v>
      </c>
      <c r="P23" s="140">
        <v>44.203811999999999</v>
      </c>
      <c r="Q23" s="140">
        <v>43.611781000000001</v>
      </c>
      <c r="R23" s="140">
        <v>47.195019000000002</v>
      </c>
      <c r="S23" s="140">
        <v>46.787498999999997</v>
      </c>
      <c r="T23" s="140">
        <v>52.551791999999999</v>
      </c>
      <c r="U23" s="140">
        <v>52.269641999999997</v>
      </c>
      <c r="V23" s="140">
        <v>54.592996999999997</v>
      </c>
      <c r="W23" s="140">
        <v>53.070844000000001</v>
      </c>
      <c r="X23" s="140">
        <v>50.772806000000003</v>
      </c>
      <c r="Y23" s="114"/>
      <c r="Z23" s="114"/>
      <c r="AA23" s="114"/>
      <c r="AB23" s="224" t="s">
        <v>102</v>
      </c>
      <c r="AC23" s="225">
        <v>68233890.709999993</v>
      </c>
      <c r="AD23" s="114">
        <f t="shared" si="8"/>
        <v>68.233890709999997</v>
      </c>
      <c r="AE23" s="114"/>
      <c r="AF23" s="114"/>
      <c r="AG23" s="114"/>
      <c r="AH23" s="114"/>
      <c r="AI23" s="114"/>
      <c r="AJ23" s="114"/>
      <c r="AM23" s="212" t="s">
        <v>34</v>
      </c>
      <c r="AN23" s="213">
        <v>12.783612970000004</v>
      </c>
      <c r="AT23" s="212" t="s">
        <v>96</v>
      </c>
      <c r="AU23" s="228">
        <v>3.2199370799999834</v>
      </c>
    </row>
    <row r="24" spans="1:47" s="115" customFormat="1" ht="60" customHeight="1" thickTop="1" thickBot="1" x14ac:dyDescent="0.5">
      <c r="A24" s="241"/>
      <c r="B24" s="19" t="s">
        <v>25</v>
      </c>
      <c r="C24" s="139">
        <v>325.41885662998658</v>
      </c>
      <c r="D24" s="140">
        <v>312.79791929002914</v>
      </c>
      <c r="E24" s="140">
        <v>315.12647322998924</v>
      </c>
      <c r="F24" s="140">
        <v>345.75675990007073</v>
      </c>
      <c r="G24" s="140">
        <v>352.3371393800229</v>
      </c>
      <c r="H24" s="140">
        <v>369.61891115997571</v>
      </c>
      <c r="I24" s="140">
        <v>371.82156964997517</v>
      </c>
      <c r="J24" s="140">
        <v>389.70299999999997</v>
      </c>
      <c r="K24" s="140">
        <v>393.08775308999958</v>
      </c>
      <c r="L24" s="140">
        <v>383.80043988004172</v>
      </c>
      <c r="M24" s="140">
        <v>373.54840025998362</v>
      </c>
      <c r="N24" s="141">
        <v>350.47574256992488</v>
      </c>
      <c r="O24" s="140">
        <v>359.76137765994372</v>
      </c>
      <c r="P24" s="140">
        <v>339.10256839008969</v>
      </c>
      <c r="Q24" s="140">
        <v>339.01864108005179</v>
      </c>
      <c r="R24" s="140">
        <v>364.84311498003234</v>
      </c>
      <c r="S24" s="140">
        <v>361.7185759899935</v>
      </c>
      <c r="T24" s="140">
        <v>408.51839302003611</v>
      </c>
      <c r="U24" s="140">
        <v>404.67271384988169</v>
      </c>
      <c r="V24" s="140">
        <v>435.13835549011236</v>
      </c>
      <c r="W24" s="140">
        <v>412.95478839999743</v>
      </c>
      <c r="X24" s="140">
        <v>394.77371718003013</v>
      </c>
      <c r="Y24" s="114"/>
      <c r="Z24" s="114"/>
      <c r="AA24" s="114"/>
      <c r="AB24" s="224" t="s">
        <v>103</v>
      </c>
      <c r="AC24" s="225">
        <v>30938764.16</v>
      </c>
      <c r="AD24" s="114">
        <f t="shared" si="8"/>
        <v>30.938764160000002</v>
      </c>
      <c r="AE24" s="114"/>
      <c r="AF24" s="114"/>
      <c r="AG24" s="114"/>
      <c r="AH24" s="114"/>
      <c r="AI24" s="114"/>
      <c r="AJ24" s="114"/>
      <c r="AM24" s="214" t="s">
        <v>70</v>
      </c>
      <c r="AN24" s="215">
        <v>35.913521120000006</v>
      </c>
      <c r="AT24" s="214" t="s">
        <v>70</v>
      </c>
      <c r="AU24" s="229">
        <v>30.454611920000072</v>
      </c>
    </row>
    <row r="25" spans="1:47" s="115" customFormat="1" ht="60" customHeight="1" thickTop="1" thickBot="1" x14ac:dyDescent="0.5">
      <c r="A25" s="241"/>
      <c r="B25" s="19" t="s">
        <v>27</v>
      </c>
      <c r="C25" s="143">
        <v>7.5309227179889264</v>
      </c>
      <c r="D25" s="144">
        <v>7.4247764753831724</v>
      </c>
      <c r="E25" s="144">
        <v>7.441615188845228</v>
      </c>
      <c r="F25" s="144">
        <v>7.4779656261413709</v>
      </c>
      <c r="G25" s="144">
        <v>7.4848598651491898</v>
      </c>
      <c r="H25" s="144">
        <v>7.4318345498305263</v>
      </c>
      <c r="I25" s="144">
        <v>7.5545698374690904</v>
      </c>
      <c r="J25" s="144">
        <v>7.6032832743366328</v>
      </c>
      <c r="K25" s="144">
        <v>7.5912532155509629</v>
      </c>
      <c r="L25" s="144">
        <v>7.6069359718175624</v>
      </c>
      <c r="M25" s="144">
        <v>7.5506823462399684</v>
      </c>
      <c r="N25" s="145">
        <v>7.5486211770254004</v>
      </c>
      <c r="O25" s="144">
        <v>7.5623951348079803</v>
      </c>
      <c r="P25" s="144">
        <v>7.5280306180401286</v>
      </c>
      <c r="Q25" s="144">
        <v>7.625752749011828</v>
      </c>
      <c r="R25" s="144">
        <v>7.5986460444063457</v>
      </c>
      <c r="S25" s="144">
        <v>7.5844108754347719</v>
      </c>
      <c r="T25" s="144">
        <v>7.6512230319384003</v>
      </c>
      <c r="U25" s="144">
        <v>7.6268775229009931</v>
      </c>
      <c r="V25" s="144">
        <v>7.6646116718983661</v>
      </c>
      <c r="W25" s="144">
        <v>7.6679606282499941</v>
      </c>
      <c r="X25" s="144">
        <v>7.6467427539858663</v>
      </c>
      <c r="Y25" s="114"/>
      <c r="Z25" s="114"/>
      <c r="AA25" s="114"/>
      <c r="AB25" s="224" t="s">
        <v>32</v>
      </c>
      <c r="AC25" s="205" t="s">
        <v>109</v>
      </c>
      <c r="AD25" s="114" t="e">
        <f t="shared" si="8"/>
        <v>#VALUE!</v>
      </c>
      <c r="AE25" s="114"/>
      <c r="AF25" s="114"/>
      <c r="AG25" s="114"/>
      <c r="AH25" s="114"/>
      <c r="AI25" s="114"/>
      <c r="AJ25" s="114"/>
    </row>
    <row r="26" spans="1:47" s="115" customFormat="1" ht="60" customHeight="1" thickTop="1" x14ac:dyDescent="0.45">
      <c r="A26" s="241"/>
      <c r="B26" s="19" t="s">
        <v>26</v>
      </c>
      <c r="C26" s="139">
        <v>308.44292011998311</v>
      </c>
      <c r="D26" s="140">
        <v>307.66195053997177</v>
      </c>
      <c r="E26" s="140">
        <v>323.77571852991827</v>
      </c>
      <c r="F26" s="140">
        <v>322.09322676995646</v>
      </c>
      <c r="G26" s="140">
        <v>349.96270828002963</v>
      </c>
      <c r="H26" s="140">
        <v>353.29294730999453</v>
      </c>
      <c r="I26" s="140">
        <v>362.18555124996345</v>
      </c>
      <c r="J26" s="140">
        <v>391.51697681000002</v>
      </c>
      <c r="K26" s="140">
        <v>375.5769325099987</v>
      </c>
      <c r="L26" s="140">
        <v>386.54266333002965</v>
      </c>
      <c r="M26" s="140">
        <v>360.68012977992709</v>
      </c>
      <c r="N26" s="141">
        <v>370.22805501993253</v>
      </c>
      <c r="O26" s="140">
        <v>337.43865153004992</v>
      </c>
      <c r="P26" s="140">
        <v>317.5023492999988</v>
      </c>
      <c r="Q26" s="140">
        <v>345.38442025005702</v>
      </c>
      <c r="R26" s="140">
        <v>324.13412124002866</v>
      </c>
      <c r="S26" s="140">
        <v>358.95863895001463</v>
      </c>
      <c r="T26" s="140">
        <v>362.0477461900287</v>
      </c>
      <c r="U26" s="140">
        <v>402.87645992000876</v>
      </c>
      <c r="V26" s="140">
        <v>416.2476213998832</v>
      </c>
      <c r="W26" s="140">
        <v>394.37406011999047</v>
      </c>
      <c r="X26" s="140">
        <v>402.67841832006587</v>
      </c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</row>
    <row r="27" spans="1:47" s="115" customFormat="1" ht="60" customHeight="1" x14ac:dyDescent="0.45">
      <c r="A27" s="241"/>
      <c r="B27" s="19" t="s">
        <v>23</v>
      </c>
      <c r="C27" s="147">
        <v>0.36565402431204874</v>
      </c>
      <c r="D27" s="148">
        <v>0.35021337983871276</v>
      </c>
      <c r="E27" s="148">
        <v>0.41425668908715557</v>
      </c>
      <c r="F27" s="148">
        <v>0.36127784551572029</v>
      </c>
      <c r="G27" s="148">
        <v>0.40675227727049562</v>
      </c>
      <c r="H27" s="148">
        <v>0.34688227865955401</v>
      </c>
      <c r="I27" s="148">
        <v>0.38724943183221999</v>
      </c>
      <c r="J27" s="148">
        <v>0.3610525488985365</v>
      </c>
      <c r="K27" s="148">
        <v>0.333126999009071</v>
      </c>
      <c r="L27" s="148">
        <v>0.34145376266704242</v>
      </c>
      <c r="M27" s="148">
        <v>0.28382293390742869</v>
      </c>
      <c r="N27" s="149">
        <v>0.35167362255275519</v>
      </c>
      <c r="O27" s="148">
        <v>0.29413034350278666</v>
      </c>
      <c r="P27" s="148">
        <v>0.29647179828857567</v>
      </c>
      <c r="Q27" s="148">
        <v>0.37002334769304662</v>
      </c>
      <c r="R27" s="148">
        <v>0.3125161776498997</v>
      </c>
      <c r="S27" s="148">
        <v>0.37413611544671438</v>
      </c>
      <c r="T27" s="148">
        <v>0.30962676787192256</v>
      </c>
      <c r="U27" s="148">
        <v>0.3428269786621167</v>
      </c>
      <c r="V27" s="148">
        <v>0.31810817179826356</v>
      </c>
      <c r="W27" s="148">
        <v>0.29927027008007323</v>
      </c>
      <c r="X27" s="148">
        <v>0.34526230975863981</v>
      </c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</row>
    <row r="28" spans="1:47" s="115" customFormat="1" ht="60" customHeight="1" x14ac:dyDescent="0.45">
      <c r="A28" s="241"/>
      <c r="B28" s="19" t="s">
        <v>24</v>
      </c>
      <c r="C28" s="147">
        <v>0.38598737232241348</v>
      </c>
      <c r="D28" s="148">
        <v>0.38123680281721634</v>
      </c>
      <c r="E28" s="148">
        <v>0.35024544331403562</v>
      </c>
      <c r="F28" s="148">
        <v>0.35845568910404074</v>
      </c>
      <c r="G28" s="148">
        <v>0.35248173103996755</v>
      </c>
      <c r="H28" s="148">
        <v>0.37619629280903294</v>
      </c>
      <c r="I28" s="148">
        <v>0.34599418875567023</v>
      </c>
      <c r="J28" s="148">
        <v>0.3611766232144708</v>
      </c>
      <c r="K28" s="148">
        <v>0.35679280959705578</v>
      </c>
      <c r="L28" s="148">
        <v>0.35172974999421341</v>
      </c>
      <c r="M28" s="148">
        <v>0.35288708870777569</v>
      </c>
      <c r="N28" s="149">
        <v>0.32852415564629162</v>
      </c>
      <c r="O28" s="148">
        <v>0.33553137614465167</v>
      </c>
      <c r="P28" s="148">
        <v>0.33223047039467374</v>
      </c>
      <c r="Q28" s="148">
        <v>0.30589430023902769</v>
      </c>
      <c r="R28" s="148">
        <v>0.31826310704479005</v>
      </c>
      <c r="S28" s="148">
        <v>0.31845246951332956</v>
      </c>
      <c r="T28" s="148">
        <v>0.2970287067202228</v>
      </c>
      <c r="U28" s="148">
        <v>0.31333337425072955</v>
      </c>
      <c r="V28" s="148">
        <v>0.31361602242502445</v>
      </c>
      <c r="W28" s="148">
        <v>0.33712056805803942</v>
      </c>
      <c r="X28" s="148">
        <v>0.32961279764729506</v>
      </c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</row>
    <row r="29" spans="1:47" s="115" customFormat="1" ht="60" customHeight="1" x14ac:dyDescent="0.45">
      <c r="A29" s="241"/>
      <c r="B29" s="19" t="s">
        <v>13</v>
      </c>
      <c r="C29" s="147">
        <v>0.94755473719779826</v>
      </c>
      <c r="D29" s="148">
        <v>0.98289760534726245</v>
      </c>
      <c r="E29" s="148">
        <v>1.0326712610203093</v>
      </c>
      <c r="F29" s="148">
        <v>0.93004350110495271</v>
      </c>
      <c r="G29" s="148">
        <v>0.99377248919461392</v>
      </c>
      <c r="H29" s="148">
        <v>0.96738982308725063</v>
      </c>
      <c r="I29" s="148">
        <v>0.97491220547339452</v>
      </c>
      <c r="J29" s="148">
        <v>1.0033574381726102</v>
      </c>
      <c r="K29" s="148">
        <v>0.95236795711172395</v>
      </c>
      <c r="L29" s="148">
        <v>1.0101656088520639</v>
      </c>
      <c r="M29" s="148">
        <v>0.96434875360900196</v>
      </c>
      <c r="N29" s="149">
        <v>1.0585341996103048</v>
      </c>
      <c r="O29" s="148">
        <v>0.9378544757378976</v>
      </c>
      <c r="P29" s="148">
        <v>0.93559328558789912</v>
      </c>
      <c r="Q29" s="148">
        <v>1.017992697357311</v>
      </c>
      <c r="R29" s="148">
        <v>0.8898160521595796</v>
      </c>
      <c r="S29" s="148">
        <v>0.99571489045023986</v>
      </c>
      <c r="T29" s="148">
        <v>0.88570985729417462</v>
      </c>
      <c r="U29" s="148">
        <v>0.99678104440882564</v>
      </c>
      <c r="V29" s="148">
        <v>0.9564795893252005</v>
      </c>
      <c r="W29" s="148">
        <v>0.94415976408619962</v>
      </c>
      <c r="X29" s="148">
        <v>1.0230987023315579</v>
      </c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</row>
    <row r="30" spans="1:47" s="115" customFormat="1" ht="60" customHeight="1" x14ac:dyDescent="0.45">
      <c r="A30" s="241"/>
      <c r="B30" s="19" t="s">
        <v>61</v>
      </c>
      <c r="C30" s="147">
        <v>0.94525153046505805</v>
      </c>
      <c r="D30" s="148">
        <v>0.94543369037091451</v>
      </c>
      <c r="E30" s="148">
        <v>1.0350954995634432</v>
      </c>
      <c r="F30" s="148">
        <v>1.0221078015710938</v>
      </c>
      <c r="G30" s="148">
        <v>1.0121644718708449</v>
      </c>
      <c r="H30" s="148">
        <v>1.0027127651988477</v>
      </c>
      <c r="I30" s="148">
        <v>0.97988912448585452</v>
      </c>
      <c r="J30" s="148">
        <v>1.0529700500661263</v>
      </c>
      <c r="K30" s="148">
        <v>0.9637517096609437</v>
      </c>
      <c r="L30" s="148">
        <v>0.98334954546785025</v>
      </c>
      <c r="M30" s="148">
        <v>0.93975955288810775</v>
      </c>
      <c r="N30" s="149">
        <v>0.99111133861705691</v>
      </c>
      <c r="O30" s="148">
        <v>0.96280173074382214</v>
      </c>
      <c r="P30" s="148">
        <v>0.88253595026009346</v>
      </c>
      <c r="Q30" s="148">
        <v>1.0185249315267377</v>
      </c>
      <c r="R30" s="148">
        <v>0.95609527608097378</v>
      </c>
      <c r="S30" s="148">
        <v>0.98387121535693567</v>
      </c>
      <c r="T30" s="148">
        <v>1.0009100174054768</v>
      </c>
      <c r="U30" s="148">
        <v>0.98618928009992768</v>
      </c>
      <c r="V30" s="148">
        <v>1.0286031332329844</v>
      </c>
      <c r="W30" s="148">
        <v>0.90631877228058288</v>
      </c>
      <c r="X30" s="148">
        <v>0.9751150238026115</v>
      </c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</row>
    <row r="31" spans="1:47" s="115" customFormat="1" ht="60" customHeight="1" x14ac:dyDescent="0.45">
      <c r="A31" s="241"/>
      <c r="B31" s="19" t="s">
        <v>19</v>
      </c>
      <c r="C31" s="147">
        <v>0.60107753428547761</v>
      </c>
      <c r="D31" s="148">
        <v>0.6386737129432204</v>
      </c>
      <c r="E31" s="148">
        <v>0.60488028351457823</v>
      </c>
      <c r="F31" s="148">
        <v>0.59403938878985796</v>
      </c>
      <c r="G31" s="148">
        <v>0.58955326612593562</v>
      </c>
      <c r="H31" s="148">
        <v>0.63181943690268227</v>
      </c>
      <c r="I31" s="148">
        <v>0.59737800781752604</v>
      </c>
      <c r="J31" s="148">
        <v>0.64109267766408351</v>
      </c>
      <c r="K31" s="148">
        <v>0.63510847760669564</v>
      </c>
      <c r="L31" s="148">
        <v>0.66524076079268279</v>
      </c>
      <c r="M31" s="148">
        <v>0.69064446104972288</v>
      </c>
      <c r="N31" s="149">
        <v>0.68627564303736754</v>
      </c>
      <c r="O31" s="148">
        <v>0.66200301663348393</v>
      </c>
      <c r="P31" s="148">
        <v>0.65821626174293779</v>
      </c>
      <c r="Q31" s="148">
        <v>0.64131163155408444</v>
      </c>
      <c r="R31" s="148">
        <v>0.61173414072714405</v>
      </c>
      <c r="S31" s="148">
        <v>0.62318198924473633</v>
      </c>
      <c r="T31" s="148">
        <v>0.61147037690787753</v>
      </c>
      <c r="U31" s="148">
        <v>0.65505761056647871</v>
      </c>
      <c r="V31" s="148">
        <v>0.65221561580260701</v>
      </c>
      <c r="W31" s="148">
        <v>0.6616008164893844</v>
      </c>
      <c r="X31" s="148">
        <v>0.66986128125349709</v>
      </c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</row>
    <row r="32" spans="1:47" s="115" customFormat="1" ht="60" customHeight="1" thickBot="1" x14ac:dyDescent="0.5">
      <c r="A32" s="242"/>
      <c r="B32" s="22" t="s">
        <v>21</v>
      </c>
      <c r="C32" s="151">
        <v>0.58039637603711058</v>
      </c>
      <c r="D32" s="157">
        <v>0.58499957297822491</v>
      </c>
      <c r="E32" s="157">
        <v>0.6725580174464818</v>
      </c>
      <c r="F32" s="157">
        <v>0.65572744522031134</v>
      </c>
      <c r="G32" s="157">
        <v>0.65539498672865504</v>
      </c>
      <c r="H32" s="157">
        <v>0.62549594017874677</v>
      </c>
      <c r="I32" s="157">
        <v>0.6408531817888673</v>
      </c>
      <c r="J32" s="157">
        <v>0.67266188303727048</v>
      </c>
      <c r="K32" s="157">
        <v>0.61989202941704957</v>
      </c>
      <c r="L32" s="157">
        <v>0.63747625568351995</v>
      </c>
      <c r="M32" s="157">
        <v>0.6081305401841024</v>
      </c>
      <c r="N32" s="153">
        <v>0.66550732294642245</v>
      </c>
      <c r="O32" s="157">
        <v>0.63975154107289511</v>
      </c>
      <c r="P32" s="157">
        <v>0.5893306163649723</v>
      </c>
      <c r="Q32" s="157">
        <v>0.70696396032136266</v>
      </c>
      <c r="R32" s="157">
        <v>0.65180542288459664</v>
      </c>
      <c r="S32" s="157">
        <v>0.67055499714343869</v>
      </c>
      <c r="T32" s="157">
        <v>0.70361100939221233</v>
      </c>
      <c r="U32" s="157">
        <v>0.67718326531631945</v>
      </c>
      <c r="V32" s="157">
        <v>0.70601670993453836</v>
      </c>
      <c r="W32" s="157">
        <v>0.60078007292768798</v>
      </c>
      <c r="X32" s="157">
        <v>0.65370463277912394</v>
      </c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</row>
    <row r="33" spans="1:37" s="115" customFormat="1" ht="18.75" customHeight="1" thickBot="1" x14ac:dyDescent="0.55000000000000004">
      <c r="A33" s="127"/>
      <c r="B33" s="21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9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</row>
    <row r="34" spans="1:37" s="115" customFormat="1" ht="27.75" customHeight="1" x14ac:dyDescent="0.5">
      <c r="A34" s="128"/>
      <c r="B34" s="129" t="s">
        <v>85</v>
      </c>
      <c r="C34" s="160"/>
      <c r="D34" s="161"/>
      <c r="E34" s="161"/>
      <c r="F34" s="161"/>
      <c r="G34" s="161"/>
      <c r="H34" s="161"/>
      <c r="I34" s="161"/>
      <c r="J34" s="162"/>
      <c r="K34" s="162"/>
      <c r="L34" s="162"/>
      <c r="M34" s="162"/>
      <c r="N34" s="160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</row>
    <row r="35" spans="1:37" s="115" customFormat="1" ht="12.75" customHeight="1" x14ac:dyDescent="0.5">
      <c r="A35" s="130"/>
      <c r="B35" s="131"/>
      <c r="C35" s="160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0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</row>
    <row r="36" spans="1:37" s="115" customFormat="1" ht="11.25" customHeight="1" x14ac:dyDescent="0.5">
      <c r="A36" s="130"/>
      <c r="B36" s="131"/>
      <c r="C36" s="160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0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</row>
    <row r="37" spans="1:37" s="115" customFormat="1" ht="12" customHeight="1" x14ac:dyDescent="0.5">
      <c r="A37" s="130"/>
      <c r="B37" s="131"/>
      <c r="C37" s="160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0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</row>
    <row r="38" spans="1:37" s="115" customFormat="1" ht="12.75" customHeight="1" x14ac:dyDescent="0.5">
      <c r="A38" s="130"/>
      <c r="B38" s="131"/>
      <c r="C38" s="160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0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</row>
    <row r="39" spans="1:37" s="115" customFormat="1" ht="6.75" customHeight="1" thickBot="1" x14ac:dyDescent="0.55000000000000004">
      <c r="A39" s="130"/>
      <c r="B39" s="131"/>
      <c r="C39" s="160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0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</row>
    <row r="40" spans="1:37" s="115" customFormat="1" ht="21.75" customHeight="1" thickBot="1" x14ac:dyDescent="0.55000000000000004">
      <c r="A40" s="130"/>
      <c r="B40" s="131"/>
      <c r="C40" s="163">
        <v>2016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0"/>
      <c r="O40" s="163">
        <v>2017</v>
      </c>
      <c r="P40" s="164"/>
      <c r="Q40" s="164"/>
      <c r="R40" s="164"/>
      <c r="S40" s="164"/>
      <c r="T40" s="164"/>
      <c r="U40" s="164"/>
      <c r="V40" s="164"/>
      <c r="W40" s="164"/>
      <c r="X40" s="16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</row>
    <row r="41" spans="1:37" s="115" customFormat="1" ht="36" customHeight="1" thickBot="1" x14ac:dyDescent="0.5">
      <c r="A41" s="238" t="s">
        <v>12</v>
      </c>
      <c r="B41" s="239"/>
      <c r="C41" s="165" t="s">
        <v>0</v>
      </c>
      <c r="D41" s="166" t="s">
        <v>1</v>
      </c>
      <c r="E41" s="166" t="s">
        <v>2</v>
      </c>
      <c r="F41" s="166" t="s">
        <v>3</v>
      </c>
      <c r="G41" s="166" t="s">
        <v>4</v>
      </c>
      <c r="H41" s="166" t="s">
        <v>5</v>
      </c>
      <c r="I41" s="166" t="s">
        <v>6</v>
      </c>
      <c r="J41" s="166" t="s">
        <v>33</v>
      </c>
      <c r="K41" s="166" t="s">
        <v>8</v>
      </c>
      <c r="L41" s="166" t="s">
        <v>9</v>
      </c>
      <c r="M41" s="166" t="s">
        <v>10</v>
      </c>
      <c r="N41" s="167" t="s">
        <v>11</v>
      </c>
      <c r="O41" s="165" t="s">
        <v>0</v>
      </c>
      <c r="P41" s="166" t="s">
        <v>1</v>
      </c>
      <c r="Q41" s="166" t="s">
        <v>2</v>
      </c>
      <c r="R41" s="166" t="s">
        <v>43</v>
      </c>
      <c r="S41" s="166" t="s">
        <v>4</v>
      </c>
      <c r="T41" s="166" t="s">
        <v>5</v>
      </c>
      <c r="U41" s="166" t="s">
        <v>6</v>
      </c>
      <c r="V41" s="166" t="s">
        <v>33</v>
      </c>
      <c r="W41" s="166" t="s">
        <v>8</v>
      </c>
      <c r="X41" s="166" t="s">
        <v>9</v>
      </c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</row>
    <row r="42" spans="1:37" s="115" customFormat="1" ht="60" customHeight="1" x14ac:dyDescent="0.45">
      <c r="A42" s="240" t="s">
        <v>16</v>
      </c>
      <c r="B42" s="18" t="s">
        <v>20</v>
      </c>
      <c r="C42" s="139">
        <v>39.018610000000002</v>
      </c>
      <c r="D42" s="140">
        <v>36.191915999999999</v>
      </c>
      <c r="E42" s="140">
        <v>40.814189340000006</v>
      </c>
      <c r="F42" s="140">
        <v>40.158835259999996</v>
      </c>
      <c r="G42" s="140">
        <v>43.270345306074546</v>
      </c>
      <c r="H42" s="140">
        <v>43.511760119999998</v>
      </c>
      <c r="I42" s="140">
        <v>46.097846629999999</v>
      </c>
      <c r="J42" s="140">
        <v>45.090223030000004</v>
      </c>
      <c r="K42" s="140">
        <v>43.755791270000003</v>
      </c>
      <c r="L42" s="140">
        <v>42.815828140000001</v>
      </c>
      <c r="M42" s="140">
        <v>36.428355530000005</v>
      </c>
      <c r="N42" s="141">
        <v>39.885484700000006</v>
      </c>
      <c r="O42" s="140">
        <v>37.726192609999998</v>
      </c>
      <c r="P42" s="140">
        <v>36.060140259999997</v>
      </c>
      <c r="Q42" s="140">
        <v>38.89272107</v>
      </c>
      <c r="R42" s="140">
        <v>40.074244110000002</v>
      </c>
      <c r="S42" s="140">
        <v>43.333519799999998</v>
      </c>
      <c r="T42" s="140">
        <v>45.485235250000002</v>
      </c>
      <c r="U42" s="140">
        <v>48.53816003</v>
      </c>
      <c r="V42" s="140">
        <v>48.15492167</v>
      </c>
      <c r="W42" s="140">
        <v>42.266643299999998</v>
      </c>
      <c r="X42" s="140">
        <v>45.578109850000004</v>
      </c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</row>
    <row r="43" spans="1:37" s="115" customFormat="1" ht="60" customHeight="1" x14ac:dyDescent="0.45">
      <c r="A43" s="241"/>
      <c r="B43" s="19" t="s">
        <v>22</v>
      </c>
      <c r="C43" s="139">
        <v>31.907212999999999</v>
      </c>
      <c r="D43" s="140">
        <v>31.279140999999999</v>
      </c>
      <c r="E43" s="140">
        <v>29.826468999999999</v>
      </c>
      <c r="F43" s="140">
        <v>33.757199999999997</v>
      </c>
      <c r="G43" s="140">
        <v>33.363230999999999</v>
      </c>
      <c r="H43" s="140">
        <v>34.615997</v>
      </c>
      <c r="I43" s="140">
        <v>36.025838</v>
      </c>
      <c r="J43" s="140">
        <v>37.795520000000003</v>
      </c>
      <c r="K43" s="140">
        <v>37.191586999999998</v>
      </c>
      <c r="L43" s="140">
        <v>36.078505</v>
      </c>
      <c r="M43" s="140">
        <v>34.554155999999999</v>
      </c>
      <c r="N43" s="141">
        <v>30.113576999999999</v>
      </c>
      <c r="O43" s="140">
        <v>32.888669999999998</v>
      </c>
      <c r="P43" s="140">
        <v>31.472375</v>
      </c>
      <c r="Q43" s="140">
        <v>30.882670999999998</v>
      </c>
      <c r="R43" s="140">
        <v>33.239427999999997</v>
      </c>
      <c r="S43" s="140">
        <v>33.760759</v>
      </c>
      <c r="T43" s="140">
        <v>37.47531</v>
      </c>
      <c r="U43" s="140">
        <v>39.144345000000001</v>
      </c>
      <c r="V43" s="140">
        <v>41.899354000000002</v>
      </c>
      <c r="W43" s="140">
        <v>40.70187</v>
      </c>
      <c r="X43" s="140">
        <v>36.404608000000003</v>
      </c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</row>
    <row r="44" spans="1:37" s="115" customFormat="1" ht="60" customHeight="1" x14ac:dyDescent="0.45">
      <c r="A44" s="241"/>
      <c r="B44" s="19" t="s">
        <v>25</v>
      </c>
      <c r="C44" s="139">
        <v>245.66785791999888</v>
      </c>
      <c r="D44" s="140">
        <v>238.63518761999404</v>
      </c>
      <c r="E44" s="140">
        <v>223.80467278999819</v>
      </c>
      <c r="F44" s="140">
        <v>249.51215351999963</v>
      </c>
      <c r="G44" s="140">
        <v>250.56835350999867</v>
      </c>
      <c r="H44" s="140">
        <v>262.85155679000064</v>
      </c>
      <c r="I44" s="140">
        <v>275.91874433002056</v>
      </c>
      <c r="J44" s="140">
        <v>289.50987780000207</v>
      </c>
      <c r="K44" s="140">
        <v>285.78873076999088</v>
      </c>
      <c r="L44" s="140">
        <v>276.9607590500126</v>
      </c>
      <c r="M44" s="140">
        <v>265.18150347000858</v>
      </c>
      <c r="N44" s="141">
        <v>231.42733398001172</v>
      </c>
      <c r="O44" s="140">
        <v>252.46722173996591</v>
      </c>
      <c r="P44" s="140">
        <v>240.35665397999779</v>
      </c>
      <c r="Q44" s="140">
        <v>241.08564453000002</v>
      </c>
      <c r="R44" s="140">
        <v>257.09374375000442</v>
      </c>
      <c r="S44" s="140">
        <v>259.98847100999683</v>
      </c>
      <c r="T44" s="140">
        <v>287.05379569999906</v>
      </c>
      <c r="U44" s="140">
        <v>301.62523391988481</v>
      </c>
      <c r="V44" s="140">
        <v>321.4115651200222</v>
      </c>
      <c r="W44" s="140">
        <v>316.51593181001533</v>
      </c>
      <c r="X44" s="140">
        <v>279.88736152001349</v>
      </c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</row>
    <row r="45" spans="1:37" s="115" customFormat="1" ht="60" customHeight="1" x14ac:dyDescent="0.45">
      <c r="A45" s="241"/>
      <c r="B45" s="19" t="s">
        <v>27</v>
      </c>
      <c r="C45" s="143">
        <v>7.588449118072421</v>
      </c>
      <c r="D45" s="144">
        <v>7.4713877609360839</v>
      </c>
      <c r="E45" s="144">
        <v>7.391618275029411</v>
      </c>
      <c r="F45" s="144">
        <v>7.3016083881364464</v>
      </c>
      <c r="G45" s="144">
        <v>7.4070042280976534</v>
      </c>
      <c r="H45" s="144">
        <v>7.4929125464738355</v>
      </c>
      <c r="I45" s="144">
        <v>7.5565007872966214</v>
      </c>
      <c r="J45" s="144">
        <v>7.5621007815745251</v>
      </c>
      <c r="K45" s="144">
        <v>7.5821402816177459</v>
      </c>
      <c r="L45" s="144">
        <v>7.5641255287604796</v>
      </c>
      <c r="M45" s="144">
        <v>7.5628342052402786</v>
      </c>
      <c r="N45" s="145">
        <v>7.5557543844762023</v>
      </c>
      <c r="O45" s="144">
        <v>7.5632284014515001</v>
      </c>
      <c r="P45" s="144">
        <v>7.5360283661464313</v>
      </c>
      <c r="Q45" s="144">
        <v>7.6581262145363018</v>
      </c>
      <c r="R45" s="144">
        <v>7.631021626786251</v>
      </c>
      <c r="S45" s="144">
        <v>7.5980981636105049</v>
      </c>
      <c r="T45" s="144">
        <v>7.5658899173882501</v>
      </c>
      <c r="U45" s="144">
        <v>7.6201239734598909</v>
      </c>
      <c r="V45" s="144">
        <v>7.5717885254274364</v>
      </c>
      <c r="W45" s="144">
        <v>7.6556022428457302</v>
      </c>
      <c r="X45" s="144">
        <v>7.4955092742658689</v>
      </c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</row>
    <row r="46" spans="1:37" s="115" customFormat="1" ht="60" customHeight="1" x14ac:dyDescent="0.45">
      <c r="A46" s="241"/>
      <c r="B46" s="19" t="s">
        <v>26</v>
      </c>
      <c r="C46" s="139">
        <v>233.21929109998445</v>
      </c>
      <c r="D46" s="140">
        <v>232.81605286997916</v>
      </c>
      <c r="E46" s="140">
        <v>238.89573277996729</v>
      </c>
      <c r="F46" s="140">
        <v>233.96066361998339</v>
      </c>
      <c r="G46" s="140">
        <v>249.77942301000158</v>
      </c>
      <c r="H46" s="140">
        <v>248.39247966000337</v>
      </c>
      <c r="I46" s="140">
        <v>265.01340319000855</v>
      </c>
      <c r="J46" s="140">
        <v>291.99282906000002</v>
      </c>
      <c r="K46" s="140">
        <v>280.65786686000541</v>
      </c>
      <c r="L46" s="140">
        <v>283.3666204000113</v>
      </c>
      <c r="M46" s="140">
        <v>262.69133618001098</v>
      </c>
      <c r="N46" s="141">
        <v>259.4715481500167</v>
      </c>
      <c r="O46" s="140">
        <v>238.2709130300012</v>
      </c>
      <c r="P46" s="140">
        <v>232.57646318999772</v>
      </c>
      <c r="Q46" s="140">
        <v>253.66008369000045</v>
      </c>
      <c r="R46" s="140">
        <v>244.02360549000107</v>
      </c>
      <c r="S46" s="140">
        <v>260.89274858000027</v>
      </c>
      <c r="T46" s="140">
        <v>267.96311556000109</v>
      </c>
      <c r="U46" s="140">
        <v>293.19124089000582</v>
      </c>
      <c r="V46" s="140">
        <v>308.75105008996604</v>
      </c>
      <c r="W46" s="140">
        <v>310.63225240000139</v>
      </c>
      <c r="X46" s="140">
        <v>297.94576930000471</v>
      </c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</row>
    <row r="47" spans="1:37" s="115" customFormat="1" ht="60" customHeight="1" x14ac:dyDescent="0.45">
      <c r="A47" s="241"/>
      <c r="B47" s="19" t="s">
        <v>23</v>
      </c>
      <c r="C47" s="147">
        <v>0.18225654373643765</v>
      </c>
      <c r="D47" s="148">
        <v>0.13574232986172935</v>
      </c>
      <c r="E47" s="148">
        <v>0.26921324465046953</v>
      </c>
      <c r="F47" s="148">
        <v>0.15940789165208472</v>
      </c>
      <c r="G47" s="148">
        <v>0.22895852196223929</v>
      </c>
      <c r="H47" s="148">
        <v>0.20444503038871778</v>
      </c>
      <c r="I47" s="148">
        <v>0.22268061456011759</v>
      </c>
      <c r="J47" s="148">
        <v>0.16178014966008475</v>
      </c>
      <c r="K47" s="148">
        <v>0.15001909643216937</v>
      </c>
      <c r="L47" s="148">
        <v>0.15735589927094659</v>
      </c>
      <c r="M47" s="148">
        <v>5.1448919467598192E-2</v>
      </c>
      <c r="N47" s="149">
        <v>0.24499909612481169</v>
      </c>
      <c r="O47" s="148">
        <v>0.12822716196167988</v>
      </c>
      <c r="P47" s="148">
        <v>0.12722538589482452</v>
      </c>
      <c r="Q47" s="148">
        <v>0.20595242116341853</v>
      </c>
      <c r="R47" s="148">
        <v>0.17055383730355794</v>
      </c>
      <c r="S47" s="148">
        <v>0.22090891402733451</v>
      </c>
      <c r="T47" s="148">
        <v>0.17609945746075925</v>
      </c>
      <c r="U47" s="148">
        <v>0.19353463386733161</v>
      </c>
      <c r="V47" s="148">
        <v>0.12990505337893946</v>
      </c>
      <c r="W47" s="148">
        <v>3.7021470782374596E-2</v>
      </c>
      <c r="X47" s="148">
        <v>0.20126990522841964</v>
      </c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</row>
    <row r="48" spans="1:37" s="115" customFormat="1" ht="60" customHeight="1" x14ac:dyDescent="0.45">
      <c r="A48" s="241"/>
      <c r="B48" s="19" t="s">
        <v>24</v>
      </c>
      <c r="C48" s="147">
        <v>0.21329674223145889</v>
      </c>
      <c r="D48" s="148">
        <v>0.19835327296384989</v>
      </c>
      <c r="E48" s="148">
        <v>0.1758803540547563</v>
      </c>
      <c r="F48" s="148">
        <v>0.17290529235340699</v>
      </c>
      <c r="G48" s="148">
        <v>0.16921816123409147</v>
      </c>
      <c r="H48" s="148">
        <v>0.20000645349274801</v>
      </c>
      <c r="I48" s="148">
        <v>0.17204365209209557</v>
      </c>
      <c r="J48" s="148">
        <v>0.18010226587453931</v>
      </c>
      <c r="K48" s="148">
        <v>0.17517402885199268</v>
      </c>
      <c r="L48" s="148">
        <v>0.17545760337474986</v>
      </c>
      <c r="M48" s="148">
        <v>0.19295836373842473</v>
      </c>
      <c r="N48" s="149">
        <v>0.17334788897620063</v>
      </c>
      <c r="O48" s="148">
        <v>0.17542258173936665</v>
      </c>
      <c r="P48" s="148">
        <v>0.16576858615577109</v>
      </c>
      <c r="Q48" s="148">
        <v>0.14357873326807741</v>
      </c>
      <c r="R48" s="148">
        <v>0.14535606957983421</v>
      </c>
      <c r="S48" s="148">
        <v>0.15754470858315089</v>
      </c>
      <c r="T48" s="148">
        <v>0.13518887519494777</v>
      </c>
      <c r="U48" s="148">
        <v>0.13940546234725698</v>
      </c>
      <c r="V48" s="148">
        <v>0.13677498335117666</v>
      </c>
      <c r="W48" s="148">
        <v>0.15477237656152543</v>
      </c>
      <c r="X48" s="148">
        <v>0.13869176358274932</v>
      </c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</row>
    <row r="49" spans="1:37" s="115" customFormat="1" ht="60" customHeight="1" x14ac:dyDescent="0.45">
      <c r="A49" s="241"/>
      <c r="B49" s="19" t="s">
        <v>13</v>
      </c>
      <c r="C49" s="147">
        <v>0.94902601254310204</v>
      </c>
      <c r="D49" s="148">
        <v>0.97496618757873299</v>
      </c>
      <c r="E49" s="148">
        <v>1.0670334100061729</v>
      </c>
      <c r="F49" s="148">
        <v>0.93549281751121782</v>
      </c>
      <c r="G49" s="148">
        <v>0.99871761420745409</v>
      </c>
      <c r="H49" s="148">
        <v>0.94210917149624185</v>
      </c>
      <c r="I49" s="148">
        <v>0.96173872656238424</v>
      </c>
      <c r="J49" s="148">
        <v>1.0079670969892418</v>
      </c>
      <c r="K49" s="148">
        <v>0.98301084527457816</v>
      </c>
      <c r="L49" s="148">
        <v>1.0237677883711926</v>
      </c>
      <c r="M49" s="148">
        <v>0.9922318597068509</v>
      </c>
      <c r="N49" s="149">
        <v>1.120895357172123</v>
      </c>
      <c r="O49" s="148">
        <v>0.94351413748204593</v>
      </c>
      <c r="P49" s="148">
        <v>0.96651567493753121</v>
      </c>
      <c r="Q49" s="148">
        <v>1.0541602363593279</v>
      </c>
      <c r="R49" s="148">
        <v>0.94769387505380909</v>
      </c>
      <c r="S49" s="148">
        <v>1.0019150273695299</v>
      </c>
      <c r="T49" s="148">
        <v>0.93245633283296592</v>
      </c>
      <c r="U49" s="148">
        <v>0.97287656887953344</v>
      </c>
      <c r="V49" s="148">
        <v>0.96100097425606101</v>
      </c>
      <c r="W49" s="148">
        <v>0.98068387966309012</v>
      </c>
      <c r="X49" s="148">
        <v>1.0741219676724614</v>
      </c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</row>
    <row r="50" spans="1:37" s="115" customFormat="1" ht="60" customHeight="1" x14ac:dyDescent="0.45">
      <c r="A50" s="241"/>
      <c r="B50" s="19" t="s">
        <v>62</v>
      </c>
      <c r="C50" s="147">
        <v>0.96701925346093709</v>
      </c>
      <c r="D50" s="148">
        <v>0.94768625753962132</v>
      </c>
      <c r="E50" s="148">
        <v>1.0010918136699443</v>
      </c>
      <c r="F50" s="148">
        <v>1.0453788149433092</v>
      </c>
      <c r="G50" s="148">
        <v>1.0010711682225952</v>
      </c>
      <c r="H50" s="148">
        <v>0.99131624636744686</v>
      </c>
      <c r="I50" s="148">
        <v>1.0082245904357914</v>
      </c>
      <c r="J50" s="148">
        <v>1.0582565884351576</v>
      </c>
      <c r="K50" s="148">
        <v>0.96942414881570371</v>
      </c>
      <c r="L50" s="148">
        <v>0.99152482197792136</v>
      </c>
      <c r="M50" s="148">
        <v>0.94847853927413273</v>
      </c>
      <c r="N50" s="149">
        <v>0.97846774663664404</v>
      </c>
      <c r="O50" s="148">
        <v>1.0295711787034654</v>
      </c>
      <c r="P50" s="148">
        <v>0.92121449108171716</v>
      </c>
      <c r="Q50" s="148">
        <v>1.0553487057242432</v>
      </c>
      <c r="R50" s="148">
        <v>1.0121863786860004</v>
      </c>
      <c r="S50" s="148">
        <v>1.0147767299763233</v>
      </c>
      <c r="T50" s="148">
        <v>1.0306730699212336</v>
      </c>
      <c r="U50" s="148">
        <v>1.021380818794053</v>
      </c>
      <c r="V50" s="148">
        <v>1.0236247348322784</v>
      </c>
      <c r="W50" s="148">
        <v>0.96646258601181456</v>
      </c>
      <c r="X50" s="148">
        <v>0.94132945408524615</v>
      </c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</row>
    <row r="51" spans="1:37" s="115" customFormat="1" ht="60" customHeight="1" x14ac:dyDescent="0.45">
      <c r="A51" s="241"/>
      <c r="B51" s="19" t="s">
        <v>19</v>
      </c>
      <c r="C51" s="147">
        <v>0.77605981158102311</v>
      </c>
      <c r="D51" s="148">
        <v>0.84262200574038792</v>
      </c>
      <c r="E51" s="148">
        <v>0.77977388354795629</v>
      </c>
      <c r="F51" s="148">
        <v>0.78636787981608613</v>
      </c>
      <c r="G51" s="148">
        <v>0.77005270540086146</v>
      </c>
      <c r="H51" s="148">
        <v>0.74949963330020297</v>
      </c>
      <c r="I51" s="148">
        <v>0.74757815588520771</v>
      </c>
      <c r="J51" s="148">
        <v>0.84489802918588108</v>
      </c>
      <c r="K51" s="148">
        <v>0.83554044648346293</v>
      </c>
      <c r="L51" s="148">
        <v>0.8626718873874154</v>
      </c>
      <c r="M51" s="148">
        <v>0.94118260266360787</v>
      </c>
      <c r="N51" s="149">
        <v>0.84627700781445492</v>
      </c>
      <c r="O51" s="148">
        <v>0.82252999736200083</v>
      </c>
      <c r="P51" s="148">
        <v>0.84355034522020711</v>
      </c>
      <c r="Q51" s="148">
        <v>0.83705338338692281</v>
      </c>
      <c r="R51" s="148">
        <v>0.78606104807430333</v>
      </c>
      <c r="S51" s="148">
        <v>0.78058306672565991</v>
      </c>
      <c r="T51" s="148">
        <v>0.76825127851523145</v>
      </c>
      <c r="U51" s="148">
        <v>0.7845912583233271</v>
      </c>
      <c r="V51" s="148">
        <v>0.83616209139811459</v>
      </c>
      <c r="W51" s="148">
        <v>0.94437752006539721</v>
      </c>
      <c r="X51" s="148">
        <v>0.85793354103526143</v>
      </c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</row>
    <row r="52" spans="1:37" s="115" customFormat="1" ht="60" customHeight="1" thickBot="1" x14ac:dyDescent="0.5">
      <c r="A52" s="242"/>
      <c r="B52" s="22" t="s">
        <v>21</v>
      </c>
      <c r="C52" s="151">
        <v>0.76075719702262179</v>
      </c>
      <c r="D52" s="157">
        <v>0.75970958661377552</v>
      </c>
      <c r="E52" s="157">
        <v>0.82501943104035635</v>
      </c>
      <c r="F52" s="157">
        <v>0.86462728532547817</v>
      </c>
      <c r="G52" s="157">
        <v>0.83167174587150372</v>
      </c>
      <c r="H52" s="157">
        <v>0.7930465996417505</v>
      </c>
      <c r="I52" s="157">
        <v>0.83476594976816054</v>
      </c>
      <c r="J52" s="157">
        <v>0.86766217898132592</v>
      </c>
      <c r="K52" s="157">
        <v>0.79960621500124318</v>
      </c>
      <c r="L52" s="157">
        <v>0.81755425302709972</v>
      </c>
      <c r="M52" s="157">
        <v>0.7654616722947849</v>
      </c>
      <c r="N52" s="153">
        <v>0.80885242832588189</v>
      </c>
      <c r="O52" s="157">
        <v>0.84896114445086068</v>
      </c>
      <c r="P52" s="157">
        <v>0.76850606734889271</v>
      </c>
      <c r="Q52" s="157">
        <v>0.90382307540025142</v>
      </c>
      <c r="R52" s="157">
        <v>0.86505894499795777</v>
      </c>
      <c r="S52" s="157">
        <v>0.85490402577524061</v>
      </c>
      <c r="T52" s="157">
        <v>0.8913375369048584</v>
      </c>
      <c r="U52" s="157">
        <v>0.87899475351744816</v>
      </c>
      <c r="V52" s="157">
        <v>0.88361847876774091</v>
      </c>
      <c r="W52" s="157">
        <v>0.81688087471696835</v>
      </c>
      <c r="X52" s="157">
        <v>0.81077481198577661</v>
      </c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</row>
    <row r="53" spans="1:37" s="115" customFormat="1" ht="18.75" customHeight="1" thickBot="1" x14ac:dyDescent="0.55000000000000004">
      <c r="A53" s="127"/>
      <c r="B53" s="21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9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</row>
    <row r="54" spans="1:37" s="115" customFormat="1" ht="60" customHeight="1" x14ac:dyDescent="0.45">
      <c r="A54" s="243" t="s">
        <v>17</v>
      </c>
      <c r="B54" s="23" t="s">
        <v>20</v>
      </c>
      <c r="C54" s="134">
        <v>59.463194999999999</v>
      </c>
      <c r="D54" s="135">
        <v>55.365257</v>
      </c>
      <c r="E54" s="135">
        <v>61.246275049999994</v>
      </c>
      <c r="F54" s="135">
        <v>63.085036420000002</v>
      </c>
      <c r="G54" s="135">
        <v>70.351542333308572</v>
      </c>
      <c r="H54" s="135">
        <v>66.62890471</v>
      </c>
      <c r="I54" s="135">
        <v>69.99339565999999</v>
      </c>
      <c r="J54" s="135">
        <v>69.667002790000012</v>
      </c>
      <c r="K54" s="135">
        <v>67.516073760000012</v>
      </c>
      <c r="L54" s="135">
        <v>67.399130939999992</v>
      </c>
      <c r="M54" s="135">
        <v>58.758271790000002</v>
      </c>
      <c r="N54" s="136">
        <v>61.840397960000004</v>
      </c>
      <c r="O54" s="135">
        <v>57.399365240000002</v>
      </c>
      <c r="P54" s="135">
        <v>53.926447950000004</v>
      </c>
      <c r="Q54" s="135">
        <v>58.293498599999999</v>
      </c>
      <c r="R54" s="135">
        <v>60.180505709999998</v>
      </c>
      <c r="S54" s="135">
        <v>66.029729709999998</v>
      </c>
      <c r="T54" s="135">
        <v>66.251003909999994</v>
      </c>
      <c r="U54" s="135">
        <v>69.599241430000006</v>
      </c>
      <c r="V54" s="135">
        <v>71.873124160000003</v>
      </c>
      <c r="W54" s="135">
        <v>67.520809659999998</v>
      </c>
      <c r="X54" s="135">
        <v>69.177223900000001</v>
      </c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</row>
    <row r="55" spans="1:37" s="115" customFormat="1" ht="60" customHeight="1" x14ac:dyDescent="0.45">
      <c r="A55" s="241"/>
      <c r="B55" s="19" t="s">
        <v>22</v>
      </c>
      <c r="C55" s="139">
        <v>38.631635000000003</v>
      </c>
      <c r="D55" s="140">
        <v>37.768141</v>
      </c>
      <c r="E55" s="140">
        <v>36.266587000000001</v>
      </c>
      <c r="F55" s="140">
        <v>39.670081000000003</v>
      </c>
      <c r="G55" s="140">
        <v>40.772258000000001</v>
      </c>
      <c r="H55" s="140">
        <v>43.998553999999999</v>
      </c>
      <c r="I55" s="140">
        <v>42.819298000000003</v>
      </c>
      <c r="J55" s="140">
        <v>43.903399999999998</v>
      </c>
      <c r="K55" s="140">
        <v>44.245888999999998</v>
      </c>
      <c r="L55" s="140">
        <v>43.137391000000001</v>
      </c>
      <c r="M55" s="140">
        <v>42.275990999999998</v>
      </c>
      <c r="N55" s="141">
        <v>38.316391000000003</v>
      </c>
      <c r="O55" s="140">
        <v>40.086013000000001</v>
      </c>
      <c r="P55" s="140">
        <v>37.611528</v>
      </c>
      <c r="Q55" s="140">
        <v>36.641409000000003</v>
      </c>
      <c r="R55" s="140">
        <v>39.277119999999996</v>
      </c>
      <c r="S55" s="140">
        <v>40.346066</v>
      </c>
      <c r="T55" s="140">
        <v>45.340203000000002</v>
      </c>
      <c r="U55" s="140">
        <v>45.087392999999999</v>
      </c>
      <c r="V55" s="140">
        <v>46.799588999999997</v>
      </c>
      <c r="W55" s="140">
        <v>47.689430999999999</v>
      </c>
      <c r="X55" s="140">
        <v>45.532882999999998</v>
      </c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</row>
    <row r="56" spans="1:37" s="115" customFormat="1" ht="60" customHeight="1" x14ac:dyDescent="0.45">
      <c r="A56" s="241"/>
      <c r="B56" s="19" t="s">
        <v>25</v>
      </c>
      <c r="C56" s="139">
        <v>293.78219828001755</v>
      </c>
      <c r="D56" s="140">
        <v>284.11547455989239</v>
      </c>
      <c r="E56" s="140">
        <v>258.54907496998993</v>
      </c>
      <c r="F56" s="140">
        <v>292.34868291996338</v>
      </c>
      <c r="G56" s="140">
        <v>301.75821329999064</v>
      </c>
      <c r="H56" s="140">
        <v>336.01615750998042</v>
      </c>
      <c r="I56" s="140">
        <v>326.37676626001257</v>
      </c>
      <c r="J56" s="140">
        <v>318.82729999999998</v>
      </c>
      <c r="K56" s="140">
        <v>340.2395326499967</v>
      </c>
      <c r="L56" s="140">
        <v>330.67090101999707</v>
      </c>
      <c r="M56" s="140">
        <v>323.09294183999316</v>
      </c>
      <c r="N56" s="141">
        <v>292.13996833997982</v>
      </c>
      <c r="O56" s="140">
        <v>305.75427506993015</v>
      </c>
      <c r="P56" s="140">
        <v>286.28990291995149</v>
      </c>
      <c r="Q56" s="140">
        <v>280.29977882996718</v>
      </c>
      <c r="R56" s="140">
        <v>299.88099090999566</v>
      </c>
      <c r="S56" s="140">
        <v>307.53740729000356</v>
      </c>
      <c r="T56" s="140">
        <v>351.34655623997594</v>
      </c>
      <c r="U56" s="140">
        <v>347.66190270004171</v>
      </c>
      <c r="V56" s="140">
        <v>361.86348691998671</v>
      </c>
      <c r="W56" s="140">
        <v>369.85494584001043</v>
      </c>
      <c r="X56" s="140">
        <v>350.21607515000193</v>
      </c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</row>
    <row r="57" spans="1:37" s="115" customFormat="1" ht="60" customHeight="1" x14ac:dyDescent="0.45">
      <c r="A57" s="241"/>
      <c r="B57" s="19" t="s">
        <v>27</v>
      </c>
      <c r="C57" s="143">
        <v>7.484685846457638</v>
      </c>
      <c r="D57" s="144">
        <v>7.3966200518021896</v>
      </c>
      <c r="E57" s="144">
        <v>6.9918340835323134</v>
      </c>
      <c r="F57" s="144">
        <v>7.2511882862039867</v>
      </c>
      <c r="G57" s="144">
        <v>7.2734171730197188</v>
      </c>
      <c r="H57" s="144">
        <v>7.5178373589273049</v>
      </c>
      <c r="I57" s="144">
        <v>7.5055506489156478</v>
      </c>
      <c r="J57" s="144">
        <v>7.1384412170811373</v>
      </c>
      <c r="K57" s="144">
        <v>7.5386151185706032</v>
      </c>
      <c r="L57" s="144">
        <v>7.5190095903110379</v>
      </c>
      <c r="M57" s="144">
        <v>7.5163875586025446</v>
      </c>
      <c r="N57" s="145">
        <v>7.4616685384064434</v>
      </c>
      <c r="O57" s="144">
        <v>7.4891541461090219</v>
      </c>
      <c r="P57" s="144">
        <v>7.4838841227070461</v>
      </c>
      <c r="Q57" s="144">
        <v>7.4877956333493385</v>
      </c>
      <c r="R57" s="144">
        <v>7.4996027921598047</v>
      </c>
      <c r="S57" s="144">
        <v>7.4804515986763995</v>
      </c>
      <c r="T57" s="144">
        <v>7.6076641877844251</v>
      </c>
      <c r="U57" s="144">
        <v>7.5506096360470805</v>
      </c>
      <c r="V57" s="144">
        <v>7.5884092732093578</v>
      </c>
      <c r="W57" s="144">
        <v>7.6128217208129492</v>
      </c>
      <c r="X57" s="144">
        <v>7.5547262961583597</v>
      </c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</row>
    <row r="58" spans="1:37" s="115" customFormat="1" ht="60" customHeight="1" x14ac:dyDescent="0.45">
      <c r="A58" s="241"/>
      <c r="B58" s="19" t="s">
        <v>26</v>
      </c>
      <c r="C58" s="139">
        <v>266.45324509994799</v>
      </c>
      <c r="D58" s="140">
        <v>262.66048817992851</v>
      </c>
      <c r="E58" s="140">
        <v>283.46891162995297</v>
      </c>
      <c r="F58" s="140">
        <v>271.88590253994698</v>
      </c>
      <c r="G58" s="140">
        <v>287.47552673996671</v>
      </c>
      <c r="H58" s="140">
        <v>291.1843430599809</v>
      </c>
      <c r="I58" s="140">
        <v>323.85179241999612</v>
      </c>
      <c r="J58" s="140">
        <v>330.64989886000001</v>
      </c>
      <c r="K58" s="140">
        <v>323.51336804999119</v>
      </c>
      <c r="L58" s="140">
        <v>329.57747226999231</v>
      </c>
      <c r="M58" s="140">
        <v>318.02230234993499</v>
      </c>
      <c r="N58" s="141">
        <v>322.88404746998395</v>
      </c>
      <c r="O58" s="140">
        <v>289.72176954996422</v>
      </c>
      <c r="P58" s="140">
        <v>267.3268194199282</v>
      </c>
      <c r="Q58" s="140">
        <v>293.7830391599532</v>
      </c>
      <c r="R58" s="140">
        <v>272.29158020995811</v>
      </c>
      <c r="S58" s="140">
        <v>300.12136461996784</v>
      </c>
      <c r="T58" s="140">
        <v>311.15754370997473</v>
      </c>
      <c r="U58" s="140">
        <v>342.07938621998682</v>
      </c>
      <c r="V58" s="140">
        <v>350.19592416994618</v>
      </c>
      <c r="W58" s="140">
        <v>333.44295080999734</v>
      </c>
      <c r="X58" s="140">
        <v>372.78825600999988</v>
      </c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</row>
    <row r="59" spans="1:37" s="115" customFormat="1" ht="60" customHeight="1" x14ac:dyDescent="0.45">
      <c r="A59" s="241"/>
      <c r="B59" s="19" t="s">
        <v>23</v>
      </c>
      <c r="C59" s="147">
        <v>0.3503269543454568</v>
      </c>
      <c r="D59" s="148">
        <v>0.31783679790378289</v>
      </c>
      <c r="E59" s="148">
        <v>0.40785644563048401</v>
      </c>
      <c r="F59" s="148">
        <v>0.37116496634971741</v>
      </c>
      <c r="G59" s="148">
        <v>0.4204496923915198</v>
      </c>
      <c r="H59" s="148">
        <v>0.3396476470459453</v>
      </c>
      <c r="I59" s="148">
        <v>0.39010790695609709</v>
      </c>
      <c r="J59" s="148">
        <v>0.36981069599994498</v>
      </c>
      <c r="K59" s="148">
        <v>0.34466140378243476</v>
      </c>
      <c r="L59" s="148">
        <v>0.35997110944350691</v>
      </c>
      <c r="M59" s="148">
        <v>0.28050996545485707</v>
      </c>
      <c r="N59" s="149">
        <v>0.38039869949116351</v>
      </c>
      <c r="O59" s="148">
        <v>0.30162968122746436</v>
      </c>
      <c r="P59" s="148">
        <v>0.30254022970559852</v>
      </c>
      <c r="Q59" s="148">
        <v>0.37143232298635781</v>
      </c>
      <c r="R59" s="148">
        <v>0.3473447998381734</v>
      </c>
      <c r="S59" s="148">
        <v>0.38897120770903726</v>
      </c>
      <c r="T59" s="148">
        <v>0.31562994786323073</v>
      </c>
      <c r="U59" s="148">
        <v>0.35218556878458218</v>
      </c>
      <c r="V59" s="148">
        <v>0.34885828956290643</v>
      </c>
      <c r="W59" s="148">
        <v>0.29370765486759715</v>
      </c>
      <c r="X59" s="148">
        <v>0.34179372294816823</v>
      </c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</row>
    <row r="60" spans="1:37" s="115" customFormat="1" ht="60" customHeight="1" x14ac:dyDescent="0.45">
      <c r="A60" s="241"/>
      <c r="B60" s="19" t="s">
        <v>24</v>
      </c>
      <c r="C60" s="147">
        <v>0.37209766951146017</v>
      </c>
      <c r="D60" s="148">
        <v>0.36484844112395909</v>
      </c>
      <c r="E60" s="148">
        <v>0.34495766903059799</v>
      </c>
      <c r="F60" s="148">
        <v>0.35228581709476536</v>
      </c>
      <c r="G60" s="148">
        <v>0.35369367581003924</v>
      </c>
      <c r="H60" s="148">
        <v>0.37459005814619523</v>
      </c>
      <c r="I60" s="148">
        <v>0.35734651220263164</v>
      </c>
      <c r="J60" s="148">
        <v>0.3727493917674003</v>
      </c>
      <c r="K60" s="148">
        <v>0.36489460967092091</v>
      </c>
      <c r="L60" s="148">
        <v>0.36107968669296636</v>
      </c>
      <c r="M60" s="148">
        <v>0.37275168966740979</v>
      </c>
      <c r="N60" s="149">
        <v>0.34789792427964122</v>
      </c>
      <c r="O60" s="148">
        <v>0.35178274522216546</v>
      </c>
      <c r="P60" s="148">
        <v>0.34473965273418067</v>
      </c>
      <c r="Q60" s="148">
        <v>0.32052989965195733</v>
      </c>
      <c r="R60" s="148">
        <v>0.32621782971866442</v>
      </c>
      <c r="S60" s="148">
        <v>0.32958246987120571</v>
      </c>
      <c r="T60" s="148">
        <v>0.31333653493460584</v>
      </c>
      <c r="U60" s="148">
        <v>0.31944589003889101</v>
      </c>
      <c r="V60" s="148">
        <v>0.32758478341938457</v>
      </c>
      <c r="W60" s="148">
        <v>0.33647755600777274</v>
      </c>
      <c r="X60" s="148">
        <v>0.32564666760839905</v>
      </c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</row>
    <row r="61" spans="1:37" s="115" customFormat="1" ht="60" customHeight="1" x14ac:dyDescent="0.45">
      <c r="A61" s="241"/>
      <c r="B61" s="19" t="s">
        <v>13</v>
      </c>
      <c r="C61" s="147">
        <v>0.90630232254974308</v>
      </c>
      <c r="D61" s="148">
        <v>0.9228668947447366</v>
      </c>
      <c r="E61" s="148">
        <v>1.0989260783531931</v>
      </c>
      <c r="F61" s="148">
        <v>0.92837947041939206</v>
      </c>
      <c r="G61" s="148">
        <v>0.95537462641769044</v>
      </c>
      <c r="H61" s="148">
        <v>0.86657586079179783</v>
      </c>
      <c r="I61" s="148">
        <v>0.99431199109297219</v>
      </c>
      <c r="J61" s="148">
        <v>1.0362720002705941</v>
      </c>
      <c r="K61" s="148">
        <v>0.95303264609561933</v>
      </c>
      <c r="L61" s="148">
        <v>1.0004256306941253</v>
      </c>
      <c r="M61" s="148">
        <v>0.98360891825013252</v>
      </c>
      <c r="N61" s="149">
        <v>1.110624570744122</v>
      </c>
      <c r="O61" s="148">
        <v>0.94751881993591536</v>
      </c>
      <c r="P61" s="148">
        <v>0.93363375839610752</v>
      </c>
      <c r="Q61" s="148">
        <v>1.0512075304353603</v>
      </c>
      <c r="R61" s="148">
        <v>0.90797296335915501</v>
      </c>
      <c r="S61" s="148">
        <v>0.97660793467048035</v>
      </c>
      <c r="T61" s="148">
        <v>0.8854209282271791</v>
      </c>
      <c r="U61" s="148">
        <v>0.98704191168954136</v>
      </c>
      <c r="V61" s="148">
        <v>0.96783545280474925</v>
      </c>
      <c r="W61" s="148">
        <v>0.89341391348272126</v>
      </c>
      <c r="X61" s="148">
        <v>1.066108732413376</v>
      </c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</row>
    <row r="62" spans="1:37" s="115" customFormat="1" ht="60" customHeight="1" x14ac:dyDescent="0.45">
      <c r="A62" s="241"/>
      <c r="B62" s="19" t="s">
        <v>63</v>
      </c>
      <c r="C62" s="147">
        <v>0.93600900884121874</v>
      </c>
      <c r="D62" s="148">
        <v>0.89406536446968277</v>
      </c>
      <c r="E62" s="148">
        <v>0.99772429526782735</v>
      </c>
      <c r="F62" s="148">
        <v>1.051583350555422</v>
      </c>
      <c r="G62" s="148">
        <v>0.9833310137356398</v>
      </c>
      <c r="H62" s="148">
        <v>0.96495913027726665</v>
      </c>
      <c r="I62" s="148">
        <v>0.96379827333266554</v>
      </c>
      <c r="J62" s="148">
        <v>1.0130926372270728</v>
      </c>
      <c r="K62" s="148">
        <v>1.0146978255939538</v>
      </c>
      <c r="L62" s="148">
        <v>0.96866307598954871</v>
      </c>
      <c r="M62" s="148">
        <v>0.96174867933330133</v>
      </c>
      <c r="N62" s="149">
        <v>0.99935345424502442</v>
      </c>
      <c r="O62" s="148">
        <v>0.99172246507810458</v>
      </c>
      <c r="P62" s="148">
        <v>0.87431915501030011</v>
      </c>
      <c r="Q62" s="148">
        <v>1.0261732466411742</v>
      </c>
      <c r="R62" s="148">
        <v>0.97142987891950161</v>
      </c>
      <c r="S62" s="148">
        <v>1.0008015636777867</v>
      </c>
      <c r="T62" s="148">
        <v>1.0117713693819284</v>
      </c>
      <c r="U62" s="148">
        <v>0.97362384843282912</v>
      </c>
      <c r="V62" s="148">
        <v>1.0072887522337781</v>
      </c>
      <c r="W62" s="148">
        <v>0.92146061391302081</v>
      </c>
      <c r="X62" s="148">
        <v>1.0079309745698475</v>
      </c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</row>
    <row r="63" spans="1:37" s="115" customFormat="1" ht="60" customHeight="1" x14ac:dyDescent="0.45">
      <c r="A63" s="241"/>
      <c r="B63" s="19" t="s">
        <v>19</v>
      </c>
      <c r="C63" s="147">
        <v>0.58880019017467777</v>
      </c>
      <c r="D63" s="148">
        <v>0.62954583602766212</v>
      </c>
      <c r="E63" s="148">
        <v>0.65072199402541298</v>
      </c>
      <c r="F63" s="148">
        <v>0.58379753552140989</v>
      </c>
      <c r="G63" s="148">
        <v>0.55368765862170943</v>
      </c>
      <c r="H63" s="148">
        <v>0.5722454086870491</v>
      </c>
      <c r="I63" s="148">
        <v>0.60642302138634341</v>
      </c>
      <c r="J63" s="148">
        <v>0.65304753060527054</v>
      </c>
      <c r="K63" s="148">
        <v>0.62455907644181485</v>
      </c>
      <c r="L63" s="148">
        <v>0.64030130649744077</v>
      </c>
      <c r="M63" s="148">
        <v>0.70769681457069855</v>
      </c>
      <c r="N63" s="149">
        <v>0.68814442841012635</v>
      </c>
      <c r="O63" s="148">
        <v>0.661719020321622</v>
      </c>
      <c r="P63" s="148">
        <v>0.65117198667004783</v>
      </c>
      <c r="Q63" s="148">
        <v>0.6607550754650019</v>
      </c>
      <c r="R63" s="148">
        <v>0.59259327614269619</v>
      </c>
      <c r="S63" s="148">
        <v>0.59673556686347506</v>
      </c>
      <c r="T63" s="148">
        <v>0.60595556681382123</v>
      </c>
      <c r="U63" s="148">
        <v>0.63941999460693888</v>
      </c>
      <c r="V63" s="148">
        <v>0.63019803216094339</v>
      </c>
      <c r="W63" s="148">
        <v>0.63101140812762879</v>
      </c>
      <c r="X63" s="148">
        <v>0.70171945969425575</v>
      </c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</row>
    <row r="64" spans="1:37" s="115" customFormat="1" ht="60" customHeight="1" thickBot="1" x14ac:dyDescent="0.5">
      <c r="A64" s="242"/>
      <c r="B64" s="22" t="s">
        <v>21</v>
      </c>
      <c r="C64" s="151">
        <v>0.5877222380096695</v>
      </c>
      <c r="D64" s="152">
        <v>0.56786700997999473</v>
      </c>
      <c r="E64" s="152">
        <v>0.65355164803704158</v>
      </c>
      <c r="F64" s="152">
        <v>0.68112545066175401</v>
      </c>
      <c r="G64" s="152">
        <v>0.63553305294946916</v>
      </c>
      <c r="H64" s="152">
        <v>0.60349503355800338</v>
      </c>
      <c r="I64" s="152">
        <v>0.61938832189031889</v>
      </c>
      <c r="J64" s="152">
        <v>0.63546297289664988</v>
      </c>
      <c r="K64" s="152">
        <v>0.64444005858991582</v>
      </c>
      <c r="L64" s="152">
        <v>0.6188985160001973</v>
      </c>
      <c r="M64" s="152">
        <v>0.60325523407641335</v>
      </c>
      <c r="N64" s="153">
        <v>0.65168046189149109</v>
      </c>
      <c r="O64" s="152">
        <v>0.64285161381443578</v>
      </c>
      <c r="P64" s="152">
        <v>0.57290667313320698</v>
      </c>
      <c r="Q64" s="152">
        <v>0.69725403886975534</v>
      </c>
      <c r="R64" s="152">
        <v>0.65453213209451688</v>
      </c>
      <c r="S64" s="152">
        <v>0.67095491246989691</v>
      </c>
      <c r="T64" s="152">
        <v>0.69474643435375383</v>
      </c>
      <c r="U64" s="152">
        <v>0.66260371160711373</v>
      </c>
      <c r="V64" s="152">
        <v>0.67731628449249381</v>
      </c>
      <c r="W64" s="152">
        <v>0.61140979858614575</v>
      </c>
      <c r="X64" s="152">
        <v>0.67970161152189057</v>
      </c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</row>
    <row r="65" spans="1:37" s="115" customFormat="1" ht="18.75" customHeight="1" thickBot="1" x14ac:dyDescent="0.55000000000000004">
      <c r="A65" s="127"/>
      <c r="B65" s="21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9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</row>
    <row r="66" spans="1:37" s="115" customFormat="1" ht="31.5" x14ac:dyDescent="0.5">
      <c r="A66" s="132"/>
      <c r="B66" s="129" t="s">
        <v>86</v>
      </c>
      <c r="C66" s="160"/>
      <c r="D66" s="161"/>
      <c r="E66" s="161"/>
      <c r="F66" s="161"/>
      <c r="G66" s="161"/>
      <c r="H66" s="161"/>
      <c r="I66" s="161"/>
      <c r="J66" s="162"/>
      <c r="K66" s="162"/>
      <c r="L66" s="162"/>
      <c r="M66" s="162"/>
      <c r="N66" s="160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</row>
    <row r="67" spans="1:37" s="115" customFormat="1" ht="12.75" customHeight="1" x14ac:dyDescent="0.5">
      <c r="A67" s="130"/>
      <c r="B67" s="131"/>
      <c r="C67" s="160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0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</row>
    <row r="68" spans="1:37" s="115" customFormat="1" ht="11.25" customHeight="1" x14ac:dyDescent="0.5">
      <c r="A68" s="130"/>
      <c r="B68" s="131"/>
      <c r="C68" s="160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0"/>
      <c r="O68" s="162"/>
      <c r="P68" s="162"/>
      <c r="Q68" s="162"/>
      <c r="R68" s="162"/>
      <c r="S68" s="162"/>
      <c r="T68" s="162"/>
      <c r="U68" s="162"/>
      <c r="V68" s="162"/>
      <c r="W68" s="162"/>
      <c r="X68" s="162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</row>
    <row r="69" spans="1:37" s="115" customFormat="1" ht="12" customHeight="1" x14ac:dyDescent="0.5">
      <c r="A69" s="130"/>
      <c r="B69" s="131"/>
      <c r="C69" s="160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0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</row>
    <row r="70" spans="1:37" s="115" customFormat="1" ht="15.75" customHeight="1" x14ac:dyDescent="0.5">
      <c r="A70" s="130"/>
      <c r="B70" s="131"/>
      <c r="C70" s="160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0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4"/>
      <c r="AJ70" s="114"/>
      <c r="AK70" s="114"/>
    </row>
    <row r="71" spans="1:37" s="115" customFormat="1" ht="6.75" customHeight="1" x14ac:dyDescent="0.5">
      <c r="A71" s="130"/>
      <c r="B71" s="131"/>
      <c r="C71" s="160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0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</row>
    <row r="72" spans="1:37" s="115" customFormat="1" ht="14.25" customHeight="1" thickBot="1" x14ac:dyDescent="0.55000000000000004">
      <c r="A72" s="130"/>
      <c r="B72" s="131"/>
      <c r="C72" s="160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0"/>
      <c r="O72" s="162"/>
      <c r="P72" s="162"/>
      <c r="Q72" s="162"/>
      <c r="R72" s="162"/>
      <c r="S72" s="162"/>
      <c r="T72" s="162"/>
      <c r="U72" s="162"/>
      <c r="V72" s="162"/>
      <c r="W72" s="162"/>
      <c r="X72" s="162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</row>
    <row r="73" spans="1:37" s="115" customFormat="1" ht="21.75" customHeight="1" thickBot="1" x14ac:dyDescent="0.55000000000000004">
      <c r="A73" s="130"/>
      <c r="B73" s="131"/>
      <c r="C73" s="163">
        <v>2016</v>
      </c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3">
        <v>2017</v>
      </c>
      <c r="P73" s="164"/>
      <c r="Q73" s="164"/>
      <c r="R73" s="164"/>
      <c r="S73" s="164"/>
      <c r="T73" s="164"/>
      <c r="U73" s="164"/>
      <c r="V73" s="164"/>
      <c r="W73" s="164"/>
      <c r="X73" s="16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</row>
    <row r="74" spans="1:37" s="115" customFormat="1" ht="36" customHeight="1" thickBot="1" x14ac:dyDescent="0.5">
      <c r="A74" s="238" t="s">
        <v>12</v>
      </c>
      <c r="B74" s="239"/>
      <c r="C74" s="165" t="s">
        <v>0</v>
      </c>
      <c r="D74" s="166" t="s">
        <v>1</v>
      </c>
      <c r="E74" s="166" t="s">
        <v>2</v>
      </c>
      <c r="F74" s="166" t="s">
        <v>3</v>
      </c>
      <c r="G74" s="166" t="s">
        <v>4</v>
      </c>
      <c r="H74" s="166" t="s">
        <v>5</v>
      </c>
      <c r="I74" s="166" t="s">
        <v>6</v>
      </c>
      <c r="J74" s="166" t="s">
        <v>33</v>
      </c>
      <c r="K74" s="166" t="s">
        <v>8</v>
      </c>
      <c r="L74" s="166" t="s">
        <v>9</v>
      </c>
      <c r="M74" s="166" t="s">
        <v>10</v>
      </c>
      <c r="N74" s="167" t="s">
        <v>11</v>
      </c>
      <c r="O74" s="165" t="s">
        <v>0</v>
      </c>
      <c r="P74" s="166" t="s">
        <v>1</v>
      </c>
      <c r="Q74" s="166" t="s">
        <v>2</v>
      </c>
      <c r="R74" s="166" t="s">
        <v>43</v>
      </c>
      <c r="S74" s="166" t="s">
        <v>4</v>
      </c>
      <c r="T74" s="166" t="s">
        <v>5</v>
      </c>
      <c r="U74" s="166" t="s">
        <v>6</v>
      </c>
      <c r="V74" s="166" t="s">
        <v>33</v>
      </c>
      <c r="W74" s="166" t="s">
        <v>8</v>
      </c>
      <c r="X74" s="166" t="s">
        <v>9</v>
      </c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7" s="115" customFormat="1" ht="60" customHeight="1" x14ac:dyDescent="0.45">
      <c r="A75" s="240" t="s">
        <v>18</v>
      </c>
      <c r="B75" s="18" t="s">
        <v>20</v>
      </c>
      <c r="C75" s="139">
        <v>31.050619999999999</v>
      </c>
      <c r="D75" s="140">
        <v>27.964458</v>
      </c>
      <c r="E75" s="140">
        <v>31.943587100000002</v>
      </c>
      <c r="F75" s="140">
        <v>32.380678570000001</v>
      </c>
      <c r="G75" s="140">
        <v>33.714261859346664</v>
      </c>
      <c r="H75" s="140">
        <v>33.299705009999997</v>
      </c>
      <c r="I75" s="140">
        <v>35.941190210000002</v>
      </c>
      <c r="J75" s="140">
        <v>35.849178880000004</v>
      </c>
      <c r="K75" s="140">
        <v>34.636032530000001</v>
      </c>
      <c r="L75" s="140">
        <v>33.688678369999998</v>
      </c>
      <c r="M75" s="140">
        <v>29.116418039999999</v>
      </c>
      <c r="N75" s="141">
        <v>30.450817670000003</v>
      </c>
      <c r="O75" s="140">
        <v>28.355521550000002</v>
      </c>
      <c r="P75" s="140">
        <v>27.85906773</v>
      </c>
      <c r="Q75" s="140">
        <v>30.602770679999999</v>
      </c>
      <c r="R75" s="140">
        <v>31.96354943</v>
      </c>
      <c r="S75" s="140">
        <v>33.872346110000002</v>
      </c>
      <c r="T75" s="140">
        <v>35.266324939999997</v>
      </c>
      <c r="U75" s="140">
        <v>36.583182170000001</v>
      </c>
      <c r="V75" s="140">
        <v>37.852106659999997</v>
      </c>
      <c r="W75" s="140">
        <v>34.813663069999997</v>
      </c>
      <c r="X75" s="140">
        <v>36.238928770000001</v>
      </c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</row>
    <row r="76" spans="1:37" s="115" customFormat="1" ht="60" customHeight="1" x14ac:dyDescent="0.45">
      <c r="A76" s="241"/>
      <c r="B76" s="19" t="s">
        <v>22</v>
      </c>
      <c r="C76" s="139">
        <v>23.176943999999999</v>
      </c>
      <c r="D76" s="140">
        <v>23.130120999999999</v>
      </c>
      <c r="E76" s="140">
        <v>21.516549000000001</v>
      </c>
      <c r="F76" s="140">
        <v>24.450396000000001</v>
      </c>
      <c r="G76" s="140">
        <v>24.573941000000001</v>
      </c>
      <c r="H76" s="140">
        <v>24.997944</v>
      </c>
      <c r="I76" s="140">
        <v>26.174883000000001</v>
      </c>
      <c r="J76" s="140">
        <v>27.220738000000001</v>
      </c>
      <c r="K76" s="140">
        <v>27.204270000000001</v>
      </c>
      <c r="L76" s="140">
        <v>26.337109999999999</v>
      </c>
      <c r="M76" s="140">
        <v>25.394856999999998</v>
      </c>
      <c r="N76" s="141">
        <v>22.525541</v>
      </c>
      <c r="O76" s="140">
        <v>23.464171</v>
      </c>
      <c r="P76" s="140">
        <v>22.207007000000001</v>
      </c>
      <c r="Q76" s="140">
        <v>22.310126</v>
      </c>
      <c r="R76" s="140">
        <v>24.396037</v>
      </c>
      <c r="S76" s="140">
        <v>25.339787999999999</v>
      </c>
      <c r="T76" s="140">
        <v>27.435942000000001</v>
      </c>
      <c r="U76" s="140">
        <v>28.051492</v>
      </c>
      <c r="V76" s="140">
        <v>29.339397999999999</v>
      </c>
      <c r="W76" s="140">
        <v>29.828282000000002</v>
      </c>
      <c r="X76" s="140">
        <v>27.914110000000001</v>
      </c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</row>
    <row r="77" spans="1:37" s="115" customFormat="1" ht="60" customHeight="1" x14ac:dyDescent="0.45">
      <c r="A77" s="241"/>
      <c r="B77" s="19" t="s">
        <v>25</v>
      </c>
      <c r="C77" s="139">
        <v>167.99441423999838</v>
      </c>
      <c r="D77" s="140">
        <v>164.98318489000087</v>
      </c>
      <c r="E77" s="140">
        <v>152.24313555999626</v>
      </c>
      <c r="F77" s="140">
        <v>173.82479851999179</v>
      </c>
      <c r="G77" s="140">
        <v>177.0739826399988</v>
      </c>
      <c r="H77" s="140">
        <v>179.88416894000559</v>
      </c>
      <c r="I77" s="140">
        <v>190.04265991000864</v>
      </c>
      <c r="J77" s="140">
        <v>199.30359999999999</v>
      </c>
      <c r="K77" s="140">
        <v>200.32976253000245</v>
      </c>
      <c r="L77" s="140">
        <v>192.81520615000235</v>
      </c>
      <c r="M77" s="140">
        <v>184.82711526001617</v>
      </c>
      <c r="N77" s="141">
        <v>163.36305769000774</v>
      </c>
      <c r="O77" s="140">
        <v>171.1193120899699</v>
      </c>
      <c r="P77" s="140">
        <v>160.50085937998972</v>
      </c>
      <c r="Q77" s="140">
        <v>163.18923812999427</v>
      </c>
      <c r="R77" s="140">
        <v>178.96712576999644</v>
      </c>
      <c r="S77" s="140">
        <v>185.39481937999952</v>
      </c>
      <c r="T77" s="140">
        <v>202.28140825000202</v>
      </c>
      <c r="U77" s="140">
        <v>206.90161016993969</v>
      </c>
      <c r="V77" s="140">
        <v>214.89653833000145</v>
      </c>
      <c r="W77" s="140">
        <v>220.89752275000865</v>
      </c>
      <c r="X77" s="140">
        <v>204.3125528099996</v>
      </c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</row>
    <row r="78" spans="1:37" s="115" customFormat="1" ht="60" customHeight="1" x14ac:dyDescent="0.45">
      <c r="A78" s="241"/>
      <c r="B78" s="19" t="s">
        <v>27</v>
      </c>
      <c r="C78" s="143">
        <v>7.1403112118663445</v>
      </c>
      <c r="D78" s="144">
        <v>7.0001778970374122</v>
      </c>
      <c r="E78" s="144">
        <v>6.9404725390673132</v>
      </c>
      <c r="F78" s="144">
        <v>6.9915692036231958</v>
      </c>
      <c r="G78" s="144">
        <v>7.0635935640115202</v>
      </c>
      <c r="H78" s="144">
        <v>7.0512286246423148</v>
      </c>
      <c r="I78" s="144">
        <v>7.1080086810706522</v>
      </c>
      <c r="J78" s="144">
        <v>7.1969478554923265</v>
      </c>
      <c r="K78" s="144">
        <v>7.2209396432987347</v>
      </c>
      <c r="L78" s="144">
        <v>7.1697347856314675</v>
      </c>
      <c r="M78" s="144">
        <v>7.1412767104778805</v>
      </c>
      <c r="N78" s="145">
        <v>7.1193354632418258</v>
      </c>
      <c r="O78" s="144">
        <v>7.1396816324757397</v>
      </c>
      <c r="P78" s="144">
        <v>7.0917339576643403</v>
      </c>
      <c r="Q78" s="144">
        <v>7.1514991242090824</v>
      </c>
      <c r="R78" s="144">
        <v>7.21096224112123</v>
      </c>
      <c r="S78" s="144">
        <v>7.1985248077055557</v>
      </c>
      <c r="T78" s="144">
        <v>7.2526980097859228</v>
      </c>
      <c r="U78" s="144">
        <v>7.2671612465368947</v>
      </c>
      <c r="V78" s="144">
        <v>7.2162003491005997</v>
      </c>
      <c r="W78" s="144">
        <v>7.2703364022107824</v>
      </c>
      <c r="X78" s="144">
        <v>7.1953725814650582</v>
      </c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</row>
    <row r="79" spans="1:37" s="115" customFormat="1" ht="60" customHeight="1" x14ac:dyDescent="0.45">
      <c r="A79" s="241"/>
      <c r="B79" s="19" t="s">
        <v>26</v>
      </c>
      <c r="C79" s="139">
        <v>158.79055604999695</v>
      </c>
      <c r="D79" s="140">
        <v>155.69501035999988</v>
      </c>
      <c r="E79" s="140">
        <v>163.28157338999239</v>
      </c>
      <c r="F79" s="140">
        <v>159.73138758000175</v>
      </c>
      <c r="G79" s="140">
        <v>173.32368637999713</v>
      </c>
      <c r="H79" s="140">
        <v>175.61036853000226</v>
      </c>
      <c r="I79" s="140">
        <v>182.62852654001259</v>
      </c>
      <c r="J79" s="140">
        <v>196.10637095000001</v>
      </c>
      <c r="K79" s="140">
        <v>192.40468489000492</v>
      </c>
      <c r="L79" s="140">
        <v>198.8471197800028</v>
      </c>
      <c r="M79" s="140">
        <v>182.4583912300125</v>
      </c>
      <c r="N79" s="141">
        <v>185.02930811001306</v>
      </c>
      <c r="O79" s="140">
        <v>162.70948679999131</v>
      </c>
      <c r="P79" s="140">
        <v>156.06776967999915</v>
      </c>
      <c r="Q79" s="140">
        <v>168.83066604999402</v>
      </c>
      <c r="R79" s="140">
        <v>162.2990711499919</v>
      </c>
      <c r="S79" s="140">
        <v>179.46458621999082</v>
      </c>
      <c r="T79" s="140">
        <v>188.45676189999139</v>
      </c>
      <c r="U79" s="140">
        <v>205.03726528000507</v>
      </c>
      <c r="V79" s="140">
        <v>210.73325776998146</v>
      </c>
      <c r="W79" s="140">
        <v>213.02392752000108</v>
      </c>
      <c r="X79" s="140">
        <v>216.29197519000334</v>
      </c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</row>
    <row r="80" spans="1:37" s="115" customFormat="1" ht="60" customHeight="1" x14ac:dyDescent="0.45">
      <c r="A80" s="241"/>
      <c r="B80" s="19" t="s">
        <v>23</v>
      </c>
      <c r="C80" s="147">
        <v>0.25357548416102482</v>
      </c>
      <c r="D80" s="148">
        <v>0.17287433212544298</v>
      </c>
      <c r="E80" s="148">
        <v>0.32642038814732866</v>
      </c>
      <c r="F80" s="148">
        <v>0.24490785617282385</v>
      </c>
      <c r="G80" s="148">
        <v>0.2711114037578336</v>
      </c>
      <c r="H80" s="148">
        <v>0.24930434090953521</v>
      </c>
      <c r="I80" s="148">
        <v>0.26761464491498721</v>
      </c>
      <c r="J80" s="148">
        <v>0.24068726675393248</v>
      </c>
      <c r="K80" s="148">
        <v>0.21456737354554042</v>
      </c>
      <c r="L80" s="148">
        <v>0.21822074137959124</v>
      </c>
      <c r="M80" s="148">
        <v>0.1278165822075826</v>
      </c>
      <c r="N80" s="149">
        <v>0.26026482296427617</v>
      </c>
      <c r="O80" s="148">
        <v>0.17250081404339401</v>
      </c>
      <c r="P80" s="148">
        <v>0.2028804691089352</v>
      </c>
      <c r="Q80" s="148">
        <v>0.27097692449852384</v>
      </c>
      <c r="R80" s="148">
        <v>0.23675444576556842</v>
      </c>
      <c r="S80" s="148">
        <v>0.2519033692644328</v>
      </c>
      <c r="T80" s="148">
        <v>0.22203569420182392</v>
      </c>
      <c r="U80" s="148">
        <v>0.23321345120699763</v>
      </c>
      <c r="V80" s="148">
        <v>0.22489392034276801</v>
      </c>
      <c r="W80" s="148">
        <v>0.14320185324870485</v>
      </c>
      <c r="X80" s="148">
        <v>0.22972033259690638</v>
      </c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</row>
    <row r="81" spans="1:37" s="115" customFormat="1" ht="60" customHeight="1" x14ac:dyDescent="0.45">
      <c r="A81" s="241"/>
      <c r="B81" s="19" t="s">
        <v>24</v>
      </c>
      <c r="C81" s="147">
        <v>0.26845119092785125</v>
      </c>
      <c r="D81" s="148">
        <v>0.25508344116800241</v>
      </c>
      <c r="E81" s="148">
        <v>0.23057514649488287</v>
      </c>
      <c r="F81" s="148">
        <v>0.23457575620866949</v>
      </c>
      <c r="G81" s="148">
        <v>0.24109246361602726</v>
      </c>
      <c r="H81" s="148">
        <v>0.25853503468978434</v>
      </c>
      <c r="I81" s="148">
        <v>0.21396051430066396</v>
      </c>
      <c r="J81" s="148">
        <v>0.24263114713362188</v>
      </c>
      <c r="K81" s="148">
        <v>0.24114663571340358</v>
      </c>
      <c r="L81" s="148">
        <v>0.23960372836617155</v>
      </c>
      <c r="M81" s="148">
        <v>0.24619016747732395</v>
      </c>
      <c r="N81" s="149">
        <v>0.22636290737911108</v>
      </c>
      <c r="O81" s="148">
        <v>0.22944036333327145</v>
      </c>
      <c r="P81" s="148">
        <v>0.21683658821644919</v>
      </c>
      <c r="Q81" s="148">
        <v>0.19917901717955294</v>
      </c>
      <c r="R81" s="148">
        <v>0.20281606998598728</v>
      </c>
      <c r="S81" s="148">
        <v>0.20722859469990976</v>
      </c>
      <c r="T81" s="148">
        <v>0.19001943618247946</v>
      </c>
      <c r="U81" s="148">
        <v>0.20458136628284573</v>
      </c>
      <c r="V81" s="148">
        <v>0.19800858592176432</v>
      </c>
      <c r="W81" s="148">
        <v>0.21197828517373188</v>
      </c>
      <c r="X81" s="148">
        <v>0.1981852083800269</v>
      </c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</row>
    <row r="82" spans="1:37" s="115" customFormat="1" ht="60" customHeight="1" x14ac:dyDescent="0.45">
      <c r="A82" s="241"/>
      <c r="B82" s="19" t="s">
        <v>13</v>
      </c>
      <c r="C82" s="147">
        <v>0.94274880243932402</v>
      </c>
      <c r="D82" s="148">
        <v>0.9460568718666752</v>
      </c>
      <c r="E82" s="148">
        <v>1.0733420203482862</v>
      </c>
      <c r="F82" s="148">
        <v>0.91703380167299564</v>
      </c>
      <c r="G82" s="148">
        <v>0.98063770565966835</v>
      </c>
      <c r="H82" s="148">
        <v>0.97833768638684271</v>
      </c>
      <c r="I82" s="148">
        <v>0.96104018030613858</v>
      </c>
      <c r="J82" s="148">
        <v>0.98405837109768468</v>
      </c>
      <c r="K82" s="148">
        <v>0.96215711394542569</v>
      </c>
      <c r="L82" s="148">
        <v>1.0327175907096742</v>
      </c>
      <c r="M82" s="148">
        <v>0.9889318359271797</v>
      </c>
      <c r="N82" s="149">
        <v>1.1315441094973768</v>
      </c>
      <c r="O82" s="148">
        <v>0.95376652154659869</v>
      </c>
      <c r="P82" s="148">
        <v>0.97153430523589868</v>
      </c>
      <c r="Q82" s="148">
        <v>1.0377465096564853</v>
      </c>
      <c r="R82" s="148">
        <v>0.90298853067574836</v>
      </c>
      <c r="S82" s="148">
        <v>0.96675530399517251</v>
      </c>
      <c r="T82" s="148">
        <v>0.932854630259083</v>
      </c>
      <c r="U82" s="148">
        <v>0.99170000000000003</v>
      </c>
      <c r="V82" s="148">
        <v>0.98033338935295455</v>
      </c>
      <c r="W82" s="148">
        <v>0.96196313100314301</v>
      </c>
      <c r="X82" s="148">
        <v>1.0597210837523705</v>
      </c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</row>
    <row r="83" spans="1:37" s="115" customFormat="1" ht="60" customHeight="1" x14ac:dyDescent="0.45">
      <c r="A83" s="241"/>
      <c r="B83" s="19" t="s">
        <v>62</v>
      </c>
      <c r="C83" s="147">
        <v>0.94738362221695449</v>
      </c>
      <c r="D83" s="148">
        <v>0.92678682838568993</v>
      </c>
      <c r="E83" s="148">
        <v>0.98968615194849707</v>
      </c>
      <c r="F83" s="148">
        <v>1.0491861389511024</v>
      </c>
      <c r="G83" s="148">
        <v>0.99711714240855553</v>
      </c>
      <c r="H83" s="148">
        <v>0.99173444857242443</v>
      </c>
      <c r="I83" s="148">
        <v>1.0152562485969641</v>
      </c>
      <c r="J83" s="148">
        <v>1.0319071046619888</v>
      </c>
      <c r="K83" s="148">
        <v>0.96538489465320709</v>
      </c>
      <c r="L83" s="148">
        <v>0.9925989891303465</v>
      </c>
      <c r="M83" s="148">
        <v>0.94628631669261254</v>
      </c>
      <c r="N83" s="149">
        <v>1.0010939566400332</v>
      </c>
      <c r="O83" s="148">
        <v>0.99599927364694274</v>
      </c>
      <c r="P83" s="148">
        <v>0.91204065615891994</v>
      </c>
      <c r="Q83" s="148">
        <v>1.0518988290915208</v>
      </c>
      <c r="R83" s="148">
        <v>0.99454518575977868</v>
      </c>
      <c r="S83" s="148">
        <v>1.0027796191499085</v>
      </c>
      <c r="T83" s="148">
        <v>1.0165157933227675</v>
      </c>
      <c r="U83" s="148">
        <v>1.0136238770228307</v>
      </c>
      <c r="V83" s="148">
        <v>1.0185191772886379</v>
      </c>
      <c r="W83" s="148">
        <v>0.99128598894820386</v>
      </c>
      <c r="X83" s="148">
        <v>0.97915075052599188</v>
      </c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</row>
    <row r="84" spans="1:37" s="115" customFormat="1" ht="60" customHeight="1" x14ac:dyDescent="0.45">
      <c r="A84" s="241"/>
      <c r="B84" s="19" t="s">
        <v>19</v>
      </c>
      <c r="C84" s="147">
        <v>0.70369081841854608</v>
      </c>
      <c r="D84" s="148">
        <v>0.78250792199003794</v>
      </c>
      <c r="E84" s="148">
        <v>0.72298130145136064</v>
      </c>
      <c r="F84" s="148">
        <v>0.69244501926724777</v>
      </c>
      <c r="G84" s="148">
        <v>0.71477564070041444</v>
      </c>
      <c r="H84" s="148">
        <v>0.73443385429521135</v>
      </c>
      <c r="I84" s="148">
        <v>0.70385175370447606</v>
      </c>
      <c r="J84" s="148">
        <v>0.74720805143185598</v>
      </c>
      <c r="K84" s="148">
        <v>0.75570958906799846</v>
      </c>
      <c r="L84" s="148">
        <v>0.80735719242926385</v>
      </c>
      <c r="M84" s="148">
        <v>0.86252994862269772</v>
      </c>
      <c r="N84" s="149">
        <v>0.83704298216277262</v>
      </c>
      <c r="O84" s="148">
        <v>0.78924102017247411</v>
      </c>
      <c r="P84" s="148">
        <v>0.77442896963421615</v>
      </c>
      <c r="Q84" s="148">
        <v>0.75654115206069328</v>
      </c>
      <c r="R84" s="148">
        <v>0.68920198156294665</v>
      </c>
      <c r="S84" s="148">
        <v>0.72322638566452757</v>
      </c>
      <c r="T84" s="148">
        <v>0.72572760484012178</v>
      </c>
      <c r="U84" s="148">
        <v>0.76042222043802044</v>
      </c>
      <c r="V84" s="148">
        <v>0.75986237017845537</v>
      </c>
      <c r="W84" s="148">
        <v>0.82420822788656634</v>
      </c>
      <c r="X84" s="148">
        <v>0.8162816039328219</v>
      </c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</row>
    <row r="85" spans="1:37" s="115" customFormat="1" ht="60" customHeight="1" thickBot="1" x14ac:dyDescent="0.5">
      <c r="A85" s="242"/>
      <c r="B85" s="22" t="s">
        <v>21</v>
      </c>
      <c r="C85" s="151">
        <v>0.69305736056727152</v>
      </c>
      <c r="D85" s="152">
        <v>0.69037885497188922</v>
      </c>
      <c r="E85" s="152">
        <v>0.76148912247901546</v>
      </c>
      <c r="F85" s="152">
        <v>0.80307250700299337</v>
      </c>
      <c r="G85" s="152">
        <v>0.75671971403150384</v>
      </c>
      <c r="H85" s="152">
        <v>0.73533634850769858</v>
      </c>
      <c r="I85" s="152">
        <v>0.79803149950019492</v>
      </c>
      <c r="J85" s="152">
        <v>0.78153430012251601</v>
      </c>
      <c r="K85" s="152">
        <v>0.73258557513904765</v>
      </c>
      <c r="L85" s="152">
        <v>0.75476857056222246</v>
      </c>
      <c r="M85" s="152">
        <v>0.71331992990455828</v>
      </c>
      <c r="N85" s="153">
        <v>0.77448341805533749</v>
      </c>
      <c r="O85" s="152">
        <v>0.76747683842171377</v>
      </c>
      <c r="P85" s="152">
        <v>0.71427687196272815</v>
      </c>
      <c r="Q85" s="152">
        <v>0.8423826541407492</v>
      </c>
      <c r="R85" s="152">
        <v>0.79283543976049664</v>
      </c>
      <c r="S85" s="152">
        <v>0.79497500787976227</v>
      </c>
      <c r="T85" s="152">
        <v>0.82335803540498953</v>
      </c>
      <c r="U85" s="152">
        <v>0.80625531936458483</v>
      </c>
      <c r="V85" s="152">
        <v>0.81684363525951598</v>
      </c>
      <c r="W85" s="152">
        <v>0.78115488489421669</v>
      </c>
      <c r="X85" s="152">
        <v>0.78509755499753853</v>
      </c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</row>
    <row r="86" spans="1:37" s="115" customFormat="1" ht="18.75" customHeight="1" thickBot="1" x14ac:dyDescent="0.55000000000000004">
      <c r="A86" s="127"/>
      <c r="B86" s="21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9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</row>
    <row r="87" spans="1:37" s="115" customFormat="1" ht="60" customHeight="1" x14ac:dyDescent="0.45">
      <c r="A87" s="235" t="s">
        <v>28</v>
      </c>
      <c r="B87" s="23" t="s">
        <v>20</v>
      </c>
      <c r="C87" s="168">
        <v>314.28979899999996</v>
      </c>
      <c r="D87" s="169">
        <v>296.35622999999998</v>
      </c>
      <c r="E87" s="169">
        <v>327.86838726000002</v>
      </c>
      <c r="F87" s="169">
        <v>333.06173037999997</v>
      </c>
      <c r="G87" s="169">
        <v>358.96278230000001</v>
      </c>
      <c r="H87" s="169">
        <v>350.41827966999995</v>
      </c>
      <c r="I87" s="169">
        <v>371.80657330999998</v>
      </c>
      <c r="J87" s="169">
        <v>369.26300576000006</v>
      </c>
      <c r="K87" s="169">
        <v>358.54848704000011</v>
      </c>
      <c r="L87" s="169">
        <v>353.34983468000001</v>
      </c>
      <c r="M87" s="169">
        <v>311.0387953</v>
      </c>
      <c r="N87" s="170">
        <v>325.04764023000001</v>
      </c>
      <c r="O87" s="169">
        <v>302.25394217999997</v>
      </c>
      <c r="P87" s="169">
        <v>290.15321288999996</v>
      </c>
      <c r="Q87" s="169">
        <v>317.30911183000001</v>
      </c>
      <c r="R87" s="169">
        <v>318.32706027999996</v>
      </c>
      <c r="S87" s="169">
        <v>346.93279532000003</v>
      </c>
      <c r="T87" s="169">
        <v>354.86206977000001</v>
      </c>
      <c r="U87" s="169">
        <v>372.35843676000002</v>
      </c>
      <c r="V87" s="169">
        <v>380.74417844000004</v>
      </c>
      <c r="W87" s="169">
        <v>353.51388273000003</v>
      </c>
      <c r="X87" s="169">
        <v>366.34735593999994</v>
      </c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</row>
    <row r="88" spans="1:37" s="115" customFormat="1" ht="60" customHeight="1" x14ac:dyDescent="0.45">
      <c r="A88" s="236"/>
      <c r="B88" s="19" t="s">
        <v>22</v>
      </c>
      <c r="C88" s="171">
        <v>223.52229600000004</v>
      </c>
      <c r="D88" s="172">
        <v>221.21865900000003</v>
      </c>
      <c r="E88" s="172">
        <v>214.044849</v>
      </c>
      <c r="F88" s="172">
        <v>235.95317000000003</v>
      </c>
      <c r="G88" s="172">
        <v>238.93088699999996</v>
      </c>
      <c r="H88" s="172">
        <v>250.079241</v>
      </c>
      <c r="I88" s="172">
        <v>253.71449799999999</v>
      </c>
      <c r="J88" s="172">
        <v>263.93234800000005</v>
      </c>
      <c r="K88" s="172">
        <v>263.43713300000002</v>
      </c>
      <c r="L88" s="172">
        <v>257.61144800000005</v>
      </c>
      <c r="M88" s="172">
        <v>250.75818400000003</v>
      </c>
      <c r="N88" s="156">
        <v>227.44833399999999</v>
      </c>
      <c r="O88" s="172">
        <v>234.30887999999999</v>
      </c>
      <c r="P88" s="172">
        <v>221.735783</v>
      </c>
      <c r="Q88" s="172">
        <v>219.80951400000001</v>
      </c>
      <c r="R88" s="172">
        <v>237.86428800000002</v>
      </c>
      <c r="S88" s="172">
        <v>237.03833100000003</v>
      </c>
      <c r="T88" s="172">
        <v>264.40114399999999</v>
      </c>
      <c r="U88" s="172">
        <v>268.06940700000001</v>
      </c>
      <c r="V88" s="172">
        <v>281.76992999999999</v>
      </c>
      <c r="W88" s="172">
        <v>281.82021500000002</v>
      </c>
      <c r="X88" s="172">
        <v>264.609376</v>
      </c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</row>
    <row r="89" spans="1:37" s="115" customFormat="1" ht="60" customHeight="1" x14ac:dyDescent="0.45">
      <c r="A89" s="236"/>
      <c r="B89" s="19" t="s">
        <v>25</v>
      </c>
      <c r="C89" s="173">
        <v>1723.2561651300296</v>
      </c>
      <c r="D89" s="174">
        <v>1714.1856872697967</v>
      </c>
      <c r="E89" s="174">
        <v>1602.3202408899792</v>
      </c>
      <c r="F89" s="174">
        <v>1775.8513766598821</v>
      </c>
      <c r="G89" s="174">
        <v>1813.4155188699076</v>
      </c>
      <c r="H89" s="174">
        <v>1915.6853580197167</v>
      </c>
      <c r="I89" s="174">
        <v>1948.6449647498075</v>
      </c>
      <c r="J89" s="174">
        <v>2016.3980588697634</v>
      </c>
      <c r="K89" s="174">
        <v>2042.5432645497394</v>
      </c>
      <c r="L89" s="174">
        <v>1990.9811130698204</v>
      </c>
      <c r="M89" s="174">
        <v>1932.02580980978</v>
      </c>
      <c r="N89" s="175">
        <v>1746.18975824986</v>
      </c>
      <c r="O89" s="174">
        <v>1804.0831326299715</v>
      </c>
      <c r="P89" s="174">
        <v>1707.4455446399061</v>
      </c>
      <c r="Q89" s="174">
        <v>1743.1847592598485</v>
      </c>
      <c r="R89" s="174">
        <v>1846.3350111099878</v>
      </c>
      <c r="S89" s="174">
        <v>1837.0463016299941</v>
      </c>
      <c r="T89" s="174">
        <v>2063.2531909297832</v>
      </c>
      <c r="U89" s="174">
        <v>2094.4389985803491</v>
      </c>
      <c r="V89" s="174">
        <v>2212.3851445298942</v>
      </c>
      <c r="W89" s="174">
        <v>2211.1387479698551</v>
      </c>
      <c r="X89" s="174">
        <v>2051.2115615998223</v>
      </c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</row>
    <row r="90" spans="1:37" s="115" customFormat="1" ht="60" customHeight="1" x14ac:dyDescent="0.45">
      <c r="A90" s="236"/>
      <c r="B90" s="19" t="s">
        <v>30</v>
      </c>
      <c r="C90" s="143">
        <v>7.5932020542633882</v>
      </c>
      <c r="D90" s="144">
        <v>7.6168927093119789</v>
      </c>
      <c r="E90" s="144">
        <v>7.3517207855860978</v>
      </c>
      <c r="F90" s="144">
        <v>7.4132067927346714</v>
      </c>
      <c r="G90" s="144">
        <v>7.4586117925447581</v>
      </c>
      <c r="H90" s="144">
        <v>7.5494474069974808</v>
      </c>
      <c r="I90" s="144">
        <v>7.5647279396763096</v>
      </c>
      <c r="J90" s="144">
        <v>7.5333883929230838</v>
      </c>
      <c r="K90" s="144">
        <v>7.6283276004261991</v>
      </c>
      <c r="L90" s="144">
        <v>7.6030752667929322</v>
      </c>
      <c r="M90" s="144">
        <v>7.5858069926889113</v>
      </c>
      <c r="N90" s="145">
        <v>7.5447220660288457</v>
      </c>
      <c r="O90" s="144">
        <v>7.5713138540937344</v>
      </c>
      <c r="P90" s="144">
        <v>7.5726840299439768</v>
      </c>
      <c r="Q90" s="144">
        <v>7.783518685098012</v>
      </c>
      <c r="R90" s="144">
        <v>7.6407024385736237</v>
      </c>
      <c r="S90" s="144">
        <v>7.6210342894760394</v>
      </c>
      <c r="T90" s="144">
        <v>7.6843743201424575</v>
      </c>
      <c r="U90" s="144">
        <v>7.6929016931481904</v>
      </c>
      <c r="V90" s="144">
        <v>7.6912632732011659</v>
      </c>
      <c r="W90" s="144">
        <v>8.6912632732011694</v>
      </c>
      <c r="X90" s="144">
        <v>7.6110241864269987</v>
      </c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</row>
    <row r="91" spans="1:37" s="115" customFormat="1" ht="60" customHeight="1" x14ac:dyDescent="0.45">
      <c r="A91" s="236"/>
      <c r="B91" s="19" t="s">
        <v>26</v>
      </c>
      <c r="C91" s="173">
        <v>1643.9523411099556</v>
      </c>
      <c r="D91" s="174">
        <v>1629.4341000799332</v>
      </c>
      <c r="E91" s="174">
        <v>1712.7943755099391</v>
      </c>
      <c r="F91" s="174">
        <v>1652.5253447599298</v>
      </c>
      <c r="G91" s="174">
        <v>1775.5721278599256</v>
      </c>
      <c r="H91" s="174">
        <v>1803.6742321898757</v>
      </c>
      <c r="I91" s="174">
        <v>1913.2727279497915</v>
      </c>
      <c r="J91" s="174">
        <v>2023.0400414400001</v>
      </c>
      <c r="K91" s="174">
        <v>1973.7788277797722</v>
      </c>
      <c r="L91" s="174">
        <v>2027.1131636598207</v>
      </c>
      <c r="M91" s="174">
        <v>1902.0190293797991</v>
      </c>
      <c r="N91" s="175">
        <v>1938.97</v>
      </c>
      <c r="O91" s="174">
        <v>1723.4238195399384</v>
      </c>
      <c r="P91" s="174">
        <v>1628.3326735298788</v>
      </c>
      <c r="Q91" s="174">
        <v>1761.0502525899747</v>
      </c>
      <c r="R91" s="174">
        <v>1724.0406594299329</v>
      </c>
      <c r="S91" s="174">
        <v>1834.8072226099123</v>
      </c>
      <c r="T91" s="174">
        <v>1869.2778522899187</v>
      </c>
      <c r="U91" s="174">
        <v>2062.292610069826</v>
      </c>
      <c r="V91" s="174">
        <v>2123.7103640501145</v>
      </c>
      <c r="W91" s="174">
        <v>2111.4719356398191</v>
      </c>
      <c r="X91" s="174">
        <v>2178.8275989499057</v>
      </c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</row>
    <row r="92" spans="1:37" s="115" customFormat="1" ht="60" customHeight="1" x14ac:dyDescent="0.45">
      <c r="A92" s="236"/>
      <c r="B92" s="19" t="s">
        <v>23</v>
      </c>
      <c r="C92" s="147">
        <v>0.28880193785735925</v>
      </c>
      <c r="D92" s="148">
        <v>0.25353801740560661</v>
      </c>
      <c r="E92" s="148">
        <v>0.3471622842666372</v>
      </c>
      <c r="F92" s="148">
        <v>0.29156324945890938</v>
      </c>
      <c r="G92" s="148">
        <v>0.33438534917440116</v>
      </c>
      <c r="H92" s="148">
        <v>0.28634076613951881</v>
      </c>
      <c r="I92" s="148">
        <v>0.31838826918326835</v>
      </c>
      <c r="J92" s="148">
        <v>0.28524562741727488</v>
      </c>
      <c r="K92" s="148">
        <v>0.26526776008788278</v>
      </c>
      <c r="L92" s="148">
        <v>0.27094504449592394</v>
      </c>
      <c r="M92" s="148">
        <v>0.19380415630101297</v>
      </c>
      <c r="N92" s="149">
        <v>0.30026154369537911</v>
      </c>
      <c r="O92" s="148">
        <v>0.22479462696151356</v>
      </c>
      <c r="P92" s="148">
        <v>0.23579759537571521</v>
      </c>
      <c r="Q92" s="148">
        <v>0.30727008521027255</v>
      </c>
      <c r="R92" s="148">
        <v>0.25276761645467721</v>
      </c>
      <c r="S92" s="148">
        <v>0.31676009245144082</v>
      </c>
      <c r="T92" s="148">
        <v>0.25491855421074244</v>
      </c>
      <c r="U92" s="148">
        <v>0.28007698890200916</v>
      </c>
      <c r="V92" s="148">
        <v>0.25994947275496427</v>
      </c>
      <c r="W92" s="148">
        <v>0.20280297672144551</v>
      </c>
      <c r="X92" s="148">
        <v>0.27770906024134784</v>
      </c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</row>
    <row r="93" spans="1:37" s="115" customFormat="1" ht="60" customHeight="1" x14ac:dyDescent="0.45">
      <c r="A93" s="236"/>
      <c r="B93" s="19" t="s">
        <v>24</v>
      </c>
      <c r="C93" s="147">
        <v>0.31239970631229508</v>
      </c>
      <c r="D93" s="148">
        <v>0.29613159668602523</v>
      </c>
      <c r="E93" s="148">
        <v>0.27774472971261643</v>
      </c>
      <c r="F93" s="148">
        <v>0.28034181040794004</v>
      </c>
      <c r="G93" s="148">
        <v>0.28262281371265124</v>
      </c>
      <c r="H93" s="148">
        <v>0.30332821860345832</v>
      </c>
      <c r="I93" s="148">
        <v>0.27596671543810153</v>
      </c>
      <c r="J93" s="148">
        <v>0.29013533663391683</v>
      </c>
      <c r="K93" s="148">
        <v>0.28658671762202154</v>
      </c>
      <c r="L93" s="148">
        <v>0.2815157299178323</v>
      </c>
      <c r="M93" s="148">
        <v>0.29034016889496733</v>
      </c>
      <c r="N93" s="149">
        <v>0.26874609393781951</v>
      </c>
      <c r="O93" s="148">
        <v>0.27915526525833045</v>
      </c>
      <c r="P93" s="148">
        <v>0.26639242022540549</v>
      </c>
      <c r="Q93" s="148">
        <v>0.24243639485966323</v>
      </c>
      <c r="R93" s="148">
        <v>0.25037044594093777</v>
      </c>
      <c r="S93" s="148">
        <v>0.25536229690463164</v>
      </c>
      <c r="T93" s="148">
        <v>0.23788944842725349</v>
      </c>
      <c r="U93" s="148">
        <v>0.24458140264541012</v>
      </c>
      <c r="V93" s="148">
        <v>0.24328307839144778</v>
      </c>
      <c r="W93" s="148">
        <v>0.25981740244936946</v>
      </c>
      <c r="X93" s="148">
        <v>0.25148802090440614</v>
      </c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</row>
    <row r="94" spans="1:37" s="115" customFormat="1" ht="60" customHeight="1" x14ac:dyDescent="0.45">
      <c r="A94" s="236"/>
      <c r="B94" s="19" t="s">
        <v>13</v>
      </c>
      <c r="C94" s="147">
        <v>0.95324348230141565</v>
      </c>
      <c r="D94" s="148">
        <v>0.95010215167811007</v>
      </c>
      <c r="E94" s="148">
        <v>1.0710457523676795</v>
      </c>
      <c r="F94" s="148">
        <v>0.92850784738942571</v>
      </c>
      <c r="G94" s="148">
        <v>0.98105709395644847</v>
      </c>
      <c r="H94" s="148">
        <v>0.93965480054448469</v>
      </c>
      <c r="I94" s="148">
        <v>0.98308596042188023</v>
      </c>
      <c r="J94" s="148">
        <v>1.002792421875303</v>
      </c>
      <c r="K94" s="148">
        <v>0.96722739927503842</v>
      </c>
      <c r="L94" s="148">
        <v>1.0200391938712094</v>
      </c>
      <c r="M94" s="148">
        <v>0.98508978726606677</v>
      </c>
      <c r="N94" s="149">
        <v>1.1122797437723959</v>
      </c>
      <c r="O94" s="148">
        <v>0.95611062643388411</v>
      </c>
      <c r="P94" s="148">
        <v>0.95363555868667993</v>
      </c>
      <c r="Q94" s="148">
        <v>1.0114157409001996</v>
      </c>
      <c r="R94" s="148">
        <v>0.93401172143408406</v>
      </c>
      <c r="S94" s="148">
        <v>0.99989147266514167</v>
      </c>
      <c r="T94" s="148">
        <v>0.905818016458527</v>
      </c>
      <c r="U94" s="148">
        <v>0.98621970402319326</v>
      </c>
      <c r="V94" s="148">
        <v>0.9598435171623233</v>
      </c>
      <c r="W94" s="148">
        <v>0.94881528202795495</v>
      </c>
      <c r="X94" s="148">
        <v>1.0650294164617622</v>
      </c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</row>
    <row r="95" spans="1:37" s="115" customFormat="1" ht="41.25" customHeight="1" x14ac:dyDescent="0.45">
      <c r="A95" s="236"/>
      <c r="B95" s="19" t="s">
        <v>19</v>
      </c>
      <c r="C95" s="147">
        <v>0.67794491736286955</v>
      </c>
      <c r="D95" s="148">
        <v>0.70921513580884121</v>
      </c>
      <c r="E95" s="148">
        <v>0.69921906242163689</v>
      </c>
      <c r="F95" s="148">
        <v>0.65778908225646771</v>
      </c>
      <c r="G95" s="148">
        <v>0.6530059750337982</v>
      </c>
      <c r="H95" s="148">
        <v>0.67059332504990021</v>
      </c>
      <c r="I95" s="148">
        <v>0.67008292302478678</v>
      </c>
      <c r="J95" s="148">
        <v>0.71675026832819366</v>
      </c>
      <c r="K95" s="148">
        <v>0.71065315357372072</v>
      </c>
      <c r="L95" s="148">
        <v>0.74366462910018827</v>
      </c>
      <c r="M95" s="148">
        <v>0.79417529216422234</v>
      </c>
      <c r="N95" s="149">
        <v>0.77830491088619569</v>
      </c>
      <c r="O95" s="148">
        <v>0.74118209483074016</v>
      </c>
      <c r="P95" s="148">
        <v>0.72877058708358411</v>
      </c>
      <c r="Q95" s="148">
        <v>0.70063794001078428</v>
      </c>
      <c r="R95" s="148">
        <v>0.69792380486646066</v>
      </c>
      <c r="S95" s="148">
        <v>0.68316575734232399</v>
      </c>
      <c r="T95" s="148">
        <v>0.67490819732487684</v>
      </c>
      <c r="U95" s="148">
        <v>0.7100022589245466</v>
      </c>
      <c r="V95" s="148">
        <v>0.71033270094870682</v>
      </c>
      <c r="W95" s="148">
        <v>0.75639271847388778</v>
      </c>
      <c r="X95" s="148">
        <v>0.76926109808677512</v>
      </c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</row>
    <row r="96" spans="1:37" s="115" customFormat="1" ht="41.25" customHeight="1" x14ac:dyDescent="0.45">
      <c r="A96" s="237"/>
      <c r="B96" s="19" t="s">
        <v>51</v>
      </c>
      <c r="C96" s="147">
        <v>0.94854690729395652</v>
      </c>
      <c r="D96" s="148">
        <v>0.94555535796210721</v>
      </c>
      <c r="E96" s="148">
        <v>0.99918835411461537</v>
      </c>
      <c r="F96" s="148">
        <v>1.0313327527099483</v>
      </c>
      <c r="G96" s="148">
        <v>0.99984275215616192</v>
      </c>
      <c r="H96" s="148">
        <v>0.99462821036951177</v>
      </c>
      <c r="I96" s="148">
        <v>0.99874059168441987</v>
      </c>
      <c r="J96" s="148">
        <v>1.0381778507814245</v>
      </c>
      <c r="K96" s="148">
        <v>0.97886368175047722</v>
      </c>
      <c r="L96" s="148">
        <v>0.99244564305798433</v>
      </c>
      <c r="M96" s="148">
        <v>0.9553174647885766</v>
      </c>
      <c r="N96" s="149">
        <v>1.0035942533246509</v>
      </c>
      <c r="O96" s="148">
        <v>0.98696250587751755</v>
      </c>
      <c r="P96" s="148">
        <v>0.90258184009298636</v>
      </c>
      <c r="Q96" s="148">
        <v>1.0313946808543013</v>
      </c>
      <c r="R96" s="148">
        <v>0.98901774483271399</v>
      </c>
      <c r="S96" s="148">
        <v>0.99375639392054571</v>
      </c>
      <c r="T96" s="148">
        <v>1.017545312075872</v>
      </c>
      <c r="U96" s="148">
        <v>0.99953443384254537</v>
      </c>
      <c r="V96" s="148">
        <v>1.0139757546004473</v>
      </c>
      <c r="W96" s="148">
        <v>0.95438714224800225</v>
      </c>
      <c r="X96" s="148">
        <v>0.985387100176497</v>
      </c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</row>
    <row r="97" spans="1:37" s="115" customFormat="1" ht="60" customHeight="1" x14ac:dyDescent="0.45">
      <c r="A97" s="237"/>
      <c r="B97" s="19" t="s">
        <v>21</v>
      </c>
      <c r="C97" s="176">
        <v>0.6522211320318887</v>
      </c>
      <c r="D97" s="157">
        <v>0.66554654005376235</v>
      </c>
      <c r="E97" s="157">
        <v>0.72166905476905741</v>
      </c>
      <c r="F97" s="157">
        <v>0.74220706168223705</v>
      </c>
      <c r="G97" s="157">
        <v>0.71726438027158645</v>
      </c>
      <c r="H97" s="157">
        <v>0.69292940714538198</v>
      </c>
      <c r="I97" s="157">
        <v>0.72312143102256432</v>
      </c>
      <c r="J97" s="157">
        <v>0.73696577055907975</v>
      </c>
      <c r="K97" s="157">
        <v>0.69833435219820084</v>
      </c>
      <c r="L97" s="157">
        <v>0.71305658344874334</v>
      </c>
      <c r="M97" s="157">
        <v>0.67795043071354921</v>
      </c>
      <c r="N97" s="177">
        <v>0.73388221784520846</v>
      </c>
      <c r="O97" s="157">
        <v>0.71144672574925261</v>
      </c>
      <c r="P97" s="157">
        <v>0.6621408792591158</v>
      </c>
      <c r="Q97" s="157">
        <v>0.78134707275055149</v>
      </c>
      <c r="R97" s="157">
        <v>0.74139693101544679</v>
      </c>
      <c r="S97" s="157">
        <v>0.73998847860533123</v>
      </c>
      <c r="T97" s="157">
        <v>0.77548201903640523</v>
      </c>
      <c r="U97" s="157">
        <v>0.75506690002094978</v>
      </c>
      <c r="V97" s="157">
        <v>0.76729261160695927</v>
      </c>
      <c r="W97" s="157">
        <v>0.70642075401804938</v>
      </c>
      <c r="X97" s="157">
        <v>0.73757404852837793</v>
      </c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</row>
    <row r="98" spans="1:37" s="115" customFormat="1" ht="75" customHeight="1" x14ac:dyDescent="0.45">
      <c r="A98" s="133"/>
      <c r="B98" s="19" t="s">
        <v>29</v>
      </c>
      <c r="C98" s="143">
        <v>4.3999985298327928</v>
      </c>
      <c r="D98" s="144">
        <v>4.6423544159722123</v>
      </c>
      <c r="E98" s="144">
        <v>4.5170259090138298</v>
      </c>
      <c r="F98" s="144">
        <v>4.8401185556913457</v>
      </c>
      <c r="G98" s="144">
        <v>4.7981374695820014</v>
      </c>
      <c r="H98" s="144">
        <v>5.2953941608000195</v>
      </c>
      <c r="I98" s="144">
        <v>5.4438240040473831</v>
      </c>
      <c r="J98" s="144">
        <v>5.1682810986355108</v>
      </c>
      <c r="K98" s="144">
        <v>5.2708344025121026</v>
      </c>
      <c r="L98" s="144">
        <v>5.2635372015507853</v>
      </c>
      <c r="M98" s="144">
        <v>5.6388464284924522</v>
      </c>
      <c r="N98" s="145">
        <v>5.2953776215143815</v>
      </c>
      <c r="O98" s="144">
        <v>6.019163333525146</v>
      </c>
      <c r="P98" s="144">
        <v>6.2996566234671354</v>
      </c>
      <c r="Q98" s="144">
        <v>5.9409841924998341</v>
      </c>
      <c r="R98" s="144">
        <v>5.756848333656662</v>
      </c>
      <c r="S98" s="144">
        <v>5.6654873960072845</v>
      </c>
      <c r="T98" s="144">
        <v>5.7235130932845646</v>
      </c>
      <c r="U98" s="144">
        <v>5.591702513554039</v>
      </c>
      <c r="V98" s="144">
        <v>5.5796006725089535</v>
      </c>
      <c r="W98" s="144">
        <v>5.6528519021963497</v>
      </c>
      <c r="X98" s="144">
        <v>5.7402339296830842</v>
      </c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</row>
    <row r="99" spans="1:37" s="115" customFormat="1" ht="60" customHeight="1" thickBot="1" x14ac:dyDescent="0.5">
      <c r="A99" s="133"/>
      <c r="B99" s="24" t="s">
        <v>31</v>
      </c>
      <c r="C99" s="178">
        <v>1382.8746535414436</v>
      </c>
      <c r="D99" s="179">
        <v>1375.7906530413766</v>
      </c>
      <c r="E99" s="179">
        <v>1480.99</v>
      </c>
      <c r="F99" s="179">
        <v>1612.0582614029058</v>
      </c>
      <c r="G99" s="179">
        <v>1722.3527759390367</v>
      </c>
      <c r="H99" s="179">
        <v>1855.6029120021058</v>
      </c>
      <c r="I99" s="179">
        <v>2024.0495486475809</v>
      </c>
      <c r="J99" s="180">
        <v>1908.4550130947441</v>
      </c>
      <c r="K99" s="180">
        <v>1889.8497004590974</v>
      </c>
      <c r="L99" s="180">
        <v>1859.87</v>
      </c>
      <c r="M99" s="180">
        <v>1753.9</v>
      </c>
      <c r="N99" s="181">
        <v>1721.25</v>
      </c>
      <c r="O99" s="180">
        <v>1819.3158461832854</v>
      </c>
      <c r="P99" s="180">
        <v>1827.8656094027581</v>
      </c>
      <c r="Q99" s="180">
        <v>1885.1284175181922</v>
      </c>
      <c r="R99" s="180">
        <v>1832.5606065307416</v>
      </c>
      <c r="S99" s="180">
        <v>1965.543379147035</v>
      </c>
      <c r="T99" s="180">
        <v>2031.0577026386557</v>
      </c>
      <c r="U99" s="180">
        <v>2082.1176067739448</v>
      </c>
      <c r="V99" s="180">
        <v>2124.4004740776932</v>
      </c>
      <c r="W99" s="180">
        <v>1998.361624443098</v>
      </c>
      <c r="X99" s="180">
        <v>2102.9195226164734</v>
      </c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</row>
    <row r="100" spans="1:37" s="115" customFormat="1" ht="18.75" customHeight="1" thickBot="1" x14ac:dyDescent="0.5">
      <c r="A100" s="127"/>
      <c r="B100" s="21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7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</row>
    <row r="101" spans="1:37" s="115" customFormat="1" ht="21.75" customHeight="1" x14ac:dyDescent="0.45">
      <c r="A101" s="118"/>
      <c r="B101" s="119" t="s">
        <v>84</v>
      </c>
      <c r="C101" s="120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</row>
    <row r="102" spans="1:37" s="115" customFormat="1" ht="12.75" customHeight="1" x14ac:dyDescent="0.45">
      <c r="A102" s="118"/>
      <c r="B102" s="119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</row>
    <row r="103" spans="1:37" s="115" customFormat="1" ht="12.75" customHeight="1" x14ac:dyDescent="0.45">
      <c r="A103" s="118"/>
      <c r="B103" s="119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</row>
    <row r="104" spans="1:37" s="115" customFormat="1" ht="12.75" customHeight="1" x14ac:dyDescent="0.45">
      <c r="A104" s="118"/>
      <c r="B104" s="119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</row>
    <row r="105" spans="1:37" s="115" customFormat="1" ht="12.75" customHeight="1" x14ac:dyDescent="0.45">
      <c r="A105" s="118"/>
      <c r="B105" s="119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</row>
    <row r="106" spans="1:37" s="115" customFormat="1" ht="12.75" customHeight="1" x14ac:dyDescent="0.45">
      <c r="A106" s="118"/>
      <c r="B106" s="119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</row>
    <row r="107" spans="1:37" s="115" customFormat="1" ht="41.25" customHeight="1" x14ac:dyDescent="0.45">
      <c r="A107" s="118"/>
      <c r="B107" s="119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</row>
    <row r="108" spans="1:37" s="115" customFormat="1" ht="54.75" customHeight="1" x14ac:dyDescent="0.45">
      <c r="A108" s="118"/>
      <c r="B108" s="119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</row>
    <row r="109" spans="1:37" s="115" customFormat="1" ht="54.75" customHeight="1" x14ac:dyDescent="0.45">
      <c r="A109" s="118"/>
      <c r="B109" s="119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</row>
    <row r="110" spans="1:37" s="115" customFormat="1" ht="54.75" customHeight="1" x14ac:dyDescent="0.45">
      <c r="A110" s="118"/>
      <c r="B110" s="119"/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</row>
    <row r="111" spans="1:37" s="115" customFormat="1" ht="54.75" customHeight="1" x14ac:dyDescent="0.45">
      <c r="A111" s="118"/>
      <c r="B111" s="119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</row>
    <row r="112" spans="1:37" s="115" customFormat="1" ht="54.75" customHeight="1" x14ac:dyDescent="0.45">
      <c r="A112" s="124"/>
      <c r="B112" s="125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</row>
    <row r="113" spans="1:24" s="115" customFormat="1" ht="54.75" customHeight="1" x14ac:dyDescent="0.45">
      <c r="A113" s="124"/>
      <c r="B113" s="125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</row>
    <row r="114" spans="1:24" s="115" customFormat="1" ht="54.75" customHeight="1" x14ac:dyDescent="0.45">
      <c r="A114" s="124"/>
      <c r="B114" s="125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</row>
    <row r="115" spans="1:24" s="115" customFormat="1" ht="54.75" customHeight="1" x14ac:dyDescent="0.45">
      <c r="A115" s="124"/>
      <c r="B115" s="125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</row>
    <row r="116" spans="1:24" s="115" customFormat="1" ht="28.5" x14ac:dyDescent="0.45">
      <c r="A116" s="124"/>
      <c r="B116" s="125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</row>
    <row r="117" spans="1:24" s="115" customFormat="1" ht="28.5" x14ac:dyDescent="0.45">
      <c r="A117" s="124"/>
      <c r="B117" s="125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</row>
    <row r="118" spans="1:24" s="115" customFormat="1" ht="28.5" x14ac:dyDescent="0.45">
      <c r="A118" s="124"/>
      <c r="B118" s="125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</row>
    <row r="119" spans="1:24" s="115" customFormat="1" ht="28.5" x14ac:dyDescent="0.45">
      <c r="A119" s="124"/>
      <c r="B119" s="125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</row>
    <row r="120" spans="1:24" s="115" customFormat="1" ht="28.5" x14ac:dyDescent="0.45">
      <c r="A120" s="124"/>
      <c r="B120" s="125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</row>
    <row r="121" spans="1:24" s="115" customFormat="1" ht="28.5" x14ac:dyDescent="0.45">
      <c r="A121" s="124"/>
      <c r="B121" s="125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</row>
    <row r="122" spans="1:24" s="115" customFormat="1" ht="28.5" x14ac:dyDescent="0.45">
      <c r="A122" s="124"/>
      <c r="B122" s="125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</row>
    <row r="123" spans="1:24" s="115" customFormat="1" ht="28.5" x14ac:dyDescent="0.45">
      <c r="A123" s="124"/>
      <c r="B123" s="125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</row>
    <row r="124" spans="1:24" s="115" customFormat="1" ht="28.5" x14ac:dyDescent="0.45">
      <c r="A124" s="124"/>
      <c r="B124" s="125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</row>
    <row r="125" spans="1:24" s="115" customFormat="1" ht="28.5" x14ac:dyDescent="0.45">
      <c r="A125" s="124"/>
      <c r="B125" s="125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</row>
    <row r="126" spans="1:24" s="115" customFormat="1" ht="28.5" x14ac:dyDescent="0.45">
      <c r="A126" s="124"/>
      <c r="B126" s="125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</row>
    <row r="127" spans="1:24" s="115" customFormat="1" ht="28.5" x14ac:dyDescent="0.45">
      <c r="A127" s="124"/>
      <c r="B127" s="125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</row>
    <row r="128" spans="1:24" s="115" customFormat="1" ht="28.5" x14ac:dyDescent="0.45">
      <c r="A128" s="124"/>
      <c r="B128" s="125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</row>
    <row r="129" spans="1:24" s="115" customFormat="1" ht="28.5" x14ac:dyDescent="0.45">
      <c r="A129" s="124"/>
      <c r="B129" s="125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</row>
    <row r="130" spans="1:24" s="115" customFormat="1" ht="28.5" x14ac:dyDescent="0.45">
      <c r="A130" s="124"/>
      <c r="B130" s="125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</row>
    <row r="131" spans="1:24" s="115" customFormat="1" ht="28.5" x14ac:dyDescent="0.45">
      <c r="A131" s="124"/>
      <c r="B131" s="125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</row>
    <row r="132" spans="1:24" s="115" customFormat="1" ht="28.5" x14ac:dyDescent="0.45">
      <c r="A132" s="124"/>
      <c r="B132" s="125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</row>
    <row r="133" spans="1:24" s="115" customFormat="1" ht="28.5" x14ac:dyDescent="0.45">
      <c r="A133" s="124"/>
      <c r="B133" s="125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</row>
    <row r="134" spans="1:24" s="115" customFormat="1" ht="28.5" x14ac:dyDescent="0.45">
      <c r="A134" s="124"/>
      <c r="B134" s="125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</row>
    <row r="135" spans="1:24" s="115" customFormat="1" ht="28.5" x14ac:dyDescent="0.45">
      <c r="A135" s="124"/>
      <c r="B135" s="125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</row>
    <row r="136" spans="1:24" s="115" customFormat="1" ht="28.5" x14ac:dyDescent="0.45">
      <c r="A136" s="124"/>
      <c r="B136" s="125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</row>
    <row r="137" spans="1:24" s="115" customFormat="1" ht="28.5" x14ac:dyDescent="0.45">
      <c r="A137" s="124"/>
      <c r="B137" s="125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</row>
    <row r="138" spans="1:24" s="115" customFormat="1" ht="28.5" x14ac:dyDescent="0.45">
      <c r="A138" s="124"/>
      <c r="B138" s="125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</row>
    <row r="139" spans="1:24" s="115" customFormat="1" ht="28.5" x14ac:dyDescent="0.45">
      <c r="A139" s="124"/>
      <c r="B139" s="125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</row>
    <row r="140" spans="1:24" s="115" customFormat="1" ht="28.5" x14ac:dyDescent="0.45">
      <c r="A140" s="124"/>
      <c r="B140" s="125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</row>
    <row r="141" spans="1:24" s="115" customFormat="1" ht="28.5" x14ac:dyDescent="0.45">
      <c r="A141" s="124"/>
      <c r="B141" s="125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</row>
    <row r="142" spans="1:24" s="115" customFormat="1" ht="28.5" x14ac:dyDescent="0.45">
      <c r="A142" s="124"/>
      <c r="B142" s="125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</row>
    <row r="143" spans="1:24" s="115" customFormat="1" ht="28.5" x14ac:dyDescent="0.45">
      <c r="A143" s="124"/>
      <c r="B143" s="125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</row>
    <row r="144" spans="1:24" s="115" customFormat="1" ht="28.5" x14ac:dyDescent="0.45">
      <c r="A144" s="124"/>
      <c r="B144" s="125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</row>
    <row r="145" spans="1:24" s="115" customFormat="1" ht="28.5" x14ac:dyDescent="0.45">
      <c r="A145" s="124"/>
      <c r="B145" s="125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</row>
    <row r="146" spans="1:24" s="115" customFormat="1" ht="28.5" x14ac:dyDescent="0.45">
      <c r="A146" s="124"/>
      <c r="B146" s="125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</row>
    <row r="147" spans="1:24" s="115" customFormat="1" ht="28.5" x14ac:dyDescent="0.45">
      <c r="A147" s="124"/>
      <c r="B147" s="125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</row>
    <row r="148" spans="1:24" s="115" customFormat="1" ht="28.5" x14ac:dyDescent="0.45">
      <c r="A148" s="124"/>
      <c r="B148" s="125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</row>
    <row r="149" spans="1:24" s="115" customFormat="1" ht="28.5" x14ac:dyDescent="0.45">
      <c r="A149" s="124"/>
      <c r="B149" s="125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</row>
    <row r="150" spans="1:24" s="115" customFormat="1" ht="28.5" x14ac:dyDescent="0.45">
      <c r="A150" s="124"/>
      <c r="B150" s="125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</row>
    <row r="151" spans="1:24" s="115" customFormat="1" ht="28.5" x14ac:dyDescent="0.45">
      <c r="A151" s="124"/>
      <c r="B151" s="125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</row>
    <row r="152" spans="1:24" s="115" customFormat="1" ht="28.5" x14ac:dyDescent="0.45">
      <c r="A152" s="124"/>
      <c r="B152" s="125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</row>
    <row r="153" spans="1:24" s="115" customFormat="1" ht="28.5" x14ac:dyDescent="0.45">
      <c r="A153" s="124"/>
      <c r="B153" s="125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</row>
    <row r="154" spans="1:24" s="115" customFormat="1" ht="28.5" x14ac:dyDescent="0.45">
      <c r="A154" s="124"/>
      <c r="B154" s="125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</row>
    <row r="155" spans="1:24" s="115" customFormat="1" ht="28.5" x14ac:dyDescent="0.45">
      <c r="A155" s="124"/>
      <c r="B155" s="125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</row>
    <row r="156" spans="1:24" s="115" customFormat="1" ht="28.5" x14ac:dyDescent="0.45">
      <c r="A156" s="124"/>
      <c r="B156" s="125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</row>
    <row r="157" spans="1:24" s="115" customFormat="1" ht="28.5" x14ac:dyDescent="0.45">
      <c r="A157" s="124"/>
      <c r="B157" s="125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</row>
    <row r="158" spans="1:24" s="115" customFormat="1" ht="28.5" x14ac:dyDescent="0.45">
      <c r="A158" s="124"/>
      <c r="B158" s="125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</row>
    <row r="159" spans="1:24" s="115" customFormat="1" ht="28.5" x14ac:dyDescent="0.45">
      <c r="A159" s="124"/>
      <c r="B159" s="125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</row>
    <row r="160" spans="1:24" s="115" customFormat="1" ht="28.5" x14ac:dyDescent="0.45">
      <c r="A160" s="124"/>
      <c r="B160" s="125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</row>
    <row r="161" spans="1:24" s="115" customFormat="1" ht="28.5" x14ac:dyDescent="0.45">
      <c r="A161" s="124"/>
      <c r="B161" s="125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</row>
    <row r="162" spans="1:24" s="115" customFormat="1" ht="28.5" x14ac:dyDescent="0.45">
      <c r="A162" s="124"/>
      <c r="B162" s="125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</row>
    <row r="163" spans="1:24" s="115" customFormat="1" ht="28.5" x14ac:dyDescent="0.45">
      <c r="A163" s="124"/>
      <c r="B163" s="125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</row>
    <row r="164" spans="1:24" s="115" customFormat="1" ht="28.5" x14ac:dyDescent="0.45">
      <c r="A164" s="124"/>
      <c r="B164" s="125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</row>
    <row r="165" spans="1:24" s="115" customFormat="1" ht="28.5" x14ac:dyDescent="0.45">
      <c r="A165" s="124"/>
      <c r="B165" s="125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</row>
    <row r="166" spans="1:24" s="115" customFormat="1" ht="28.5" x14ac:dyDescent="0.45">
      <c r="A166" s="124"/>
      <c r="B166" s="125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</row>
    <row r="167" spans="1:24" s="115" customFormat="1" ht="28.5" x14ac:dyDescent="0.45">
      <c r="A167" s="124"/>
      <c r="B167" s="125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</row>
    <row r="168" spans="1:24" s="115" customFormat="1" ht="28.5" x14ac:dyDescent="0.45">
      <c r="A168" s="124"/>
      <c r="B168" s="125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</row>
    <row r="169" spans="1:24" s="115" customFormat="1" ht="28.5" x14ac:dyDescent="0.45">
      <c r="A169" s="124"/>
      <c r="B169" s="125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</row>
    <row r="170" spans="1:24" s="115" customFormat="1" ht="28.5" x14ac:dyDescent="0.45">
      <c r="A170" s="124"/>
      <c r="B170" s="125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</row>
    <row r="171" spans="1:24" s="115" customFormat="1" ht="28.5" x14ac:dyDescent="0.45">
      <c r="A171" s="124"/>
      <c r="B171" s="125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</row>
    <row r="172" spans="1:24" s="115" customFormat="1" ht="28.5" x14ac:dyDescent="0.45">
      <c r="A172" s="124"/>
      <c r="B172" s="125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</row>
    <row r="173" spans="1:24" s="115" customFormat="1" ht="28.5" x14ac:dyDescent="0.45">
      <c r="A173" s="124"/>
      <c r="B173" s="125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</row>
    <row r="174" spans="1:24" s="115" customFormat="1" ht="28.5" x14ac:dyDescent="0.45">
      <c r="A174" s="124"/>
      <c r="B174" s="125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</row>
    <row r="175" spans="1:24" s="115" customFormat="1" ht="28.5" x14ac:dyDescent="0.45">
      <c r="A175" s="124"/>
      <c r="B175" s="125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</row>
    <row r="176" spans="1:24" ht="21" x14ac:dyDescent="0.35">
      <c r="C176" s="9"/>
    </row>
    <row r="177" spans="3:3" ht="21" x14ac:dyDescent="0.35">
      <c r="C177" s="9"/>
    </row>
    <row r="178" spans="3:3" ht="21" x14ac:dyDescent="0.35">
      <c r="C178" s="9"/>
    </row>
    <row r="179" spans="3:3" ht="21" x14ac:dyDescent="0.35">
      <c r="C179" s="9"/>
    </row>
    <row r="180" spans="3:3" ht="21" x14ac:dyDescent="0.35">
      <c r="C180" s="9"/>
    </row>
    <row r="181" spans="3:3" ht="21" x14ac:dyDescent="0.35">
      <c r="C181" s="9"/>
    </row>
    <row r="182" spans="3:3" ht="21" x14ac:dyDescent="0.35">
      <c r="C182" s="9"/>
    </row>
    <row r="183" spans="3:3" ht="21" x14ac:dyDescent="0.35">
      <c r="C183" s="9"/>
    </row>
    <row r="184" spans="3:3" ht="21" x14ac:dyDescent="0.35">
      <c r="C184" s="9"/>
    </row>
    <row r="185" spans="3:3" ht="21" x14ac:dyDescent="0.35">
      <c r="C185" s="9"/>
    </row>
    <row r="186" spans="3:3" ht="21" x14ac:dyDescent="0.35">
      <c r="C186" s="9"/>
    </row>
    <row r="187" spans="3:3" ht="21" x14ac:dyDescent="0.35">
      <c r="C187" s="9"/>
    </row>
    <row r="188" spans="3:3" ht="21" x14ac:dyDescent="0.35">
      <c r="C188" s="9"/>
    </row>
    <row r="189" spans="3:3" ht="21" x14ac:dyDescent="0.35">
      <c r="C189" s="9"/>
    </row>
    <row r="190" spans="3:3" ht="21" x14ac:dyDescent="0.35">
      <c r="C190" s="9"/>
    </row>
    <row r="191" spans="3:3" ht="21" x14ac:dyDescent="0.35">
      <c r="C191" s="9"/>
    </row>
    <row r="192" spans="3:3" ht="21" x14ac:dyDescent="0.35">
      <c r="C192" s="9"/>
    </row>
    <row r="193" spans="3:3" ht="21" x14ac:dyDescent="0.35">
      <c r="C193" s="9"/>
    </row>
    <row r="194" spans="3:3" ht="21" x14ac:dyDescent="0.35">
      <c r="C194" s="9"/>
    </row>
    <row r="195" spans="3:3" ht="21" x14ac:dyDescent="0.35">
      <c r="C195" s="9"/>
    </row>
    <row r="196" spans="3:3" ht="21" x14ac:dyDescent="0.35">
      <c r="C196" s="9"/>
    </row>
    <row r="197" spans="3:3" ht="21" x14ac:dyDescent="0.35">
      <c r="C197" s="9"/>
    </row>
    <row r="198" spans="3:3" ht="21" x14ac:dyDescent="0.35">
      <c r="C198" s="9"/>
    </row>
    <row r="199" spans="3:3" ht="21" x14ac:dyDescent="0.35">
      <c r="C199" s="9"/>
    </row>
    <row r="200" spans="3:3" ht="21" x14ac:dyDescent="0.35">
      <c r="C200" s="9"/>
    </row>
    <row r="201" spans="3:3" ht="21" x14ac:dyDescent="0.35">
      <c r="C201" s="9"/>
    </row>
    <row r="202" spans="3:3" ht="21" x14ac:dyDescent="0.35">
      <c r="C202" s="9"/>
    </row>
    <row r="203" spans="3:3" ht="21" x14ac:dyDescent="0.35">
      <c r="C203" s="9"/>
    </row>
    <row r="204" spans="3:3" ht="21" x14ac:dyDescent="0.35">
      <c r="C204" s="9"/>
    </row>
    <row r="205" spans="3:3" ht="21" x14ac:dyDescent="0.35">
      <c r="C205" s="9"/>
    </row>
    <row r="206" spans="3:3" ht="21" x14ac:dyDescent="0.35">
      <c r="C206" s="9"/>
    </row>
    <row r="207" spans="3:3" ht="21" x14ac:dyDescent="0.35">
      <c r="C207" s="9"/>
    </row>
    <row r="208" spans="3:3" ht="21" x14ac:dyDescent="0.35">
      <c r="C208" s="9"/>
    </row>
    <row r="209" spans="3:3" ht="21" x14ac:dyDescent="0.35">
      <c r="C209" s="9"/>
    </row>
    <row r="210" spans="3:3" ht="21" x14ac:dyDescent="0.35">
      <c r="C210" s="9"/>
    </row>
    <row r="211" spans="3:3" ht="21" x14ac:dyDescent="0.35">
      <c r="C211" s="9"/>
    </row>
    <row r="212" spans="3:3" ht="21" x14ac:dyDescent="0.35">
      <c r="C212" s="9"/>
    </row>
    <row r="213" spans="3:3" ht="21" x14ac:dyDescent="0.35">
      <c r="C213" s="9"/>
    </row>
    <row r="214" spans="3:3" ht="21" x14ac:dyDescent="0.35">
      <c r="C214" s="9"/>
    </row>
    <row r="215" spans="3:3" ht="21" x14ac:dyDescent="0.35">
      <c r="C215" s="9"/>
    </row>
    <row r="216" spans="3:3" ht="21" x14ac:dyDescent="0.35">
      <c r="C216" s="9"/>
    </row>
    <row r="217" spans="3:3" ht="21" x14ac:dyDescent="0.35">
      <c r="C217" s="9"/>
    </row>
    <row r="218" spans="3:3" ht="21" x14ac:dyDescent="0.35">
      <c r="C218" s="9"/>
    </row>
    <row r="219" spans="3:3" ht="21" x14ac:dyDescent="0.35">
      <c r="C219" s="9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21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78" t="s">
        <v>67</v>
      </c>
      <c r="B1" s="78" t="s">
        <v>97</v>
      </c>
      <c r="C1" s="78" t="s">
        <v>87</v>
      </c>
      <c r="D1" s="78" t="s">
        <v>88</v>
      </c>
      <c r="E1" s="187"/>
      <c r="F1" t="s">
        <v>67</v>
      </c>
      <c r="G1" t="s">
        <v>88</v>
      </c>
    </row>
    <row r="2" spans="1:9" x14ac:dyDescent="0.2">
      <c r="A2" s="79" t="s">
        <v>35</v>
      </c>
      <c r="B2" s="184">
        <v>200232</v>
      </c>
      <c r="C2" s="182">
        <v>52.265464000000001</v>
      </c>
      <c r="D2" s="182">
        <v>397.35662938003412</v>
      </c>
      <c r="E2" s="182">
        <v>7.4751951439679969</v>
      </c>
      <c r="F2" s="79" t="s">
        <v>35</v>
      </c>
      <c r="G2" s="80">
        <v>6.6620866899999776</v>
      </c>
      <c r="H2" s="182">
        <f>+D2-G2</f>
        <v>390.69454269003415</v>
      </c>
      <c r="I2" s="182">
        <f>+H2/C2</f>
        <v>7.4751951439679969</v>
      </c>
    </row>
    <row r="3" spans="1:9" x14ac:dyDescent="0.2">
      <c r="A3" s="79" t="s">
        <v>89</v>
      </c>
      <c r="B3" s="184">
        <v>117672</v>
      </c>
      <c r="C3" s="182">
        <v>28.838927000000002</v>
      </c>
      <c r="D3" s="182">
        <v>211.84448037000425</v>
      </c>
      <c r="E3" s="182">
        <v>7.2366988744069509</v>
      </c>
      <c r="F3" s="79" t="s">
        <v>89</v>
      </c>
      <c r="G3" s="80">
        <v>3.1458498100000134</v>
      </c>
      <c r="H3" s="182">
        <f t="shared" ref="H3:H7" si="0">+D3-G3</f>
        <v>208.69863056000423</v>
      </c>
      <c r="I3" s="182">
        <f t="shared" ref="I3:I7" si="1">+H3/C3</f>
        <v>7.2366988744069509</v>
      </c>
    </row>
    <row r="4" spans="1:9" x14ac:dyDescent="0.2">
      <c r="A4" s="79" t="s">
        <v>36</v>
      </c>
      <c r="B4" s="184">
        <v>116708</v>
      </c>
      <c r="C4" s="182">
        <v>38.851581000000003</v>
      </c>
      <c r="D4" s="182">
        <v>300.18829606998884</v>
      </c>
      <c r="E4" s="182">
        <v>7.6241912101334783</v>
      </c>
      <c r="F4" s="79" t="s">
        <v>36</v>
      </c>
      <c r="G4" s="80">
        <v>3.9764137099999974</v>
      </c>
      <c r="H4" s="182">
        <f t="shared" si="0"/>
        <v>296.21188235998886</v>
      </c>
      <c r="I4" s="182">
        <f t="shared" si="1"/>
        <v>7.6241912101334783</v>
      </c>
    </row>
    <row r="5" spans="1:9" x14ac:dyDescent="0.2">
      <c r="A5" s="79" t="s">
        <v>68</v>
      </c>
      <c r="B5" s="184">
        <v>182660</v>
      </c>
      <c r="C5" s="182">
        <v>46.549190000000003</v>
      </c>
      <c r="D5" s="182">
        <v>357.27680921998825</v>
      </c>
      <c r="E5" s="182">
        <v>7.5384300302537648</v>
      </c>
      <c r="F5" s="79" t="s">
        <v>68</v>
      </c>
      <c r="G5" s="80">
        <v>6.3689974400000153</v>
      </c>
      <c r="H5" s="182">
        <f t="shared" si="0"/>
        <v>350.90781177998826</v>
      </c>
      <c r="I5" s="182">
        <f t="shared" si="1"/>
        <v>7.5384300302537648</v>
      </c>
    </row>
    <row r="6" spans="1:9" x14ac:dyDescent="0.2">
      <c r="A6" s="79" t="s">
        <v>34</v>
      </c>
      <c r="B6" s="184">
        <v>314558</v>
      </c>
      <c r="C6" s="182">
        <v>107.22986</v>
      </c>
      <c r="D6" s="182">
        <v>835.19226143977653</v>
      </c>
      <c r="E6" s="182">
        <v>7.67343574392223</v>
      </c>
      <c r="F6" s="79" t="s">
        <v>34</v>
      </c>
      <c r="G6" s="80">
        <v>12.370820899999929</v>
      </c>
      <c r="H6" s="182">
        <f t="shared" si="0"/>
        <v>822.82144053977663</v>
      </c>
      <c r="I6" s="182">
        <f t="shared" si="1"/>
        <v>7.67343574392223</v>
      </c>
    </row>
    <row r="7" spans="1:9" ht="15" x14ac:dyDescent="0.25">
      <c r="A7" s="81" t="s">
        <v>70</v>
      </c>
      <c r="B7" s="186">
        <v>931830</v>
      </c>
      <c r="C7" s="183">
        <v>273.73502200000001</v>
      </c>
      <c r="D7" s="183">
        <v>2101.8584764799493</v>
      </c>
      <c r="E7" s="188">
        <v>7.5596257022966871</v>
      </c>
      <c r="F7" s="79" t="s">
        <v>70</v>
      </c>
      <c r="G7" s="80">
        <v>32.524168549999928</v>
      </c>
      <c r="H7" s="182">
        <f t="shared" si="0"/>
        <v>2069.3343079299493</v>
      </c>
      <c r="I7" s="182">
        <f t="shared" si="1"/>
        <v>7.5596257022966871</v>
      </c>
    </row>
    <row r="11" spans="1:9" ht="15" x14ac:dyDescent="0.25">
      <c r="A11" s="78" t="s">
        <v>67</v>
      </c>
      <c r="B11" s="78" t="s">
        <v>90</v>
      </c>
      <c r="D11" s="78" t="s">
        <v>67</v>
      </c>
      <c r="E11" s="78"/>
      <c r="F11" s="78" t="s">
        <v>91</v>
      </c>
    </row>
    <row r="12" spans="1:9" x14ac:dyDescent="0.2">
      <c r="A12" s="79" t="s">
        <v>35</v>
      </c>
      <c r="B12" s="80">
        <v>393.70438874993437</v>
      </c>
      <c r="D12" s="79" t="s">
        <v>93</v>
      </c>
      <c r="E12" s="79"/>
      <c r="F12" s="80">
        <v>7.1413037700000244</v>
      </c>
      <c r="G12" s="182">
        <f>+B12-F12</f>
        <v>386.56308497993433</v>
      </c>
    </row>
    <row r="13" spans="1:9" x14ac:dyDescent="0.2">
      <c r="A13" s="79" t="s">
        <v>89</v>
      </c>
      <c r="B13" s="80">
        <v>203.35903232994863</v>
      </c>
      <c r="D13" s="79" t="s">
        <v>96</v>
      </c>
      <c r="E13" s="79"/>
      <c r="F13" s="80">
        <v>3.12807784</v>
      </c>
      <c r="G13" s="182">
        <f t="shared" ref="G13:G17" si="2">+B13-F13</f>
        <v>200.23095448994863</v>
      </c>
    </row>
    <row r="14" spans="1:9" x14ac:dyDescent="0.2">
      <c r="A14" s="79" t="s">
        <v>36</v>
      </c>
      <c r="B14" s="80">
        <v>290.47686541993539</v>
      </c>
      <c r="D14" s="79" t="s">
        <v>94</v>
      </c>
      <c r="E14" s="79"/>
      <c r="F14" s="80">
        <v>5.789617190000004</v>
      </c>
      <c r="G14" s="182">
        <f t="shared" si="2"/>
        <v>284.68724822993539</v>
      </c>
    </row>
    <row r="15" spans="1:9" x14ac:dyDescent="0.2">
      <c r="A15" s="79" t="s">
        <v>68</v>
      </c>
      <c r="B15" s="80">
        <v>341.51403813993801</v>
      </c>
      <c r="D15" s="79" t="s">
        <v>95</v>
      </c>
      <c r="E15" s="79"/>
      <c r="F15" s="80">
        <v>6.0582820000000011</v>
      </c>
      <c r="G15" s="182">
        <f t="shared" si="2"/>
        <v>335.45575613993799</v>
      </c>
    </row>
    <row r="16" spans="1:9" x14ac:dyDescent="0.2">
      <c r="A16" s="79" t="s">
        <v>34</v>
      </c>
      <c r="B16" s="80">
        <v>828.92853071043089</v>
      </c>
      <c r="D16" s="79" t="s">
        <v>92</v>
      </c>
      <c r="E16" s="79"/>
      <c r="F16" s="80">
        <v>10.419548979999998</v>
      </c>
      <c r="G16" s="182">
        <f t="shared" si="2"/>
        <v>818.50898173043095</v>
      </c>
    </row>
    <row r="17" spans="1:9" ht="15" x14ac:dyDescent="0.25">
      <c r="A17" s="81" t="s">
        <v>70</v>
      </c>
      <c r="B17" s="185">
        <v>2057.982855350187</v>
      </c>
      <c r="D17" s="81" t="s">
        <v>70</v>
      </c>
      <c r="E17" s="81"/>
      <c r="F17" s="185">
        <v>32.536829780000026</v>
      </c>
      <c r="G17" s="182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78" t="s">
        <v>67</v>
      </c>
      <c r="B25" s="78" t="s">
        <v>97</v>
      </c>
      <c r="C25" s="78" t="s">
        <v>87</v>
      </c>
      <c r="D25" s="78" t="s">
        <v>88</v>
      </c>
      <c r="H25" s="78" t="s">
        <v>67</v>
      </c>
      <c r="I25" s="78" t="s">
        <v>88</v>
      </c>
    </row>
    <row r="26" spans="1:9" x14ac:dyDescent="0.2">
      <c r="A26" s="79" t="s">
        <v>35</v>
      </c>
      <c r="B26" s="184">
        <v>202019</v>
      </c>
      <c r="C26" s="80">
        <v>47.22419</v>
      </c>
      <c r="D26" s="80">
        <v>357.70070921998399</v>
      </c>
      <c r="E26" s="182">
        <f t="shared" ref="E26:E31" si="3">+D26-I26</f>
        <v>351.29209883998402</v>
      </c>
      <c r="F26" s="182">
        <f>+E26/C26</f>
        <v>7.4388168190917412</v>
      </c>
      <c r="G26" s="196">
        <f>+B35</f>
        <v>394.70183116998925</v>
      </c>
      <c r="H26" s="79" t="s">
        <v>35</v>
      </c>
      <c r="I26" s="80">
        <v>6.4086103799999803</v>
      </c>
    </row>
    <row r="27" spans="1:9" x14ac:dyDescent="0.2">
      <c r="A27" s="79" t="s">
        <v>89</v>
      </c>
      <c r="B27" s="184">
        <v>118430</v>
      </c>
      <c r="C27" s="80">
        <v>25.929271</v>
      </c>
      <c r="D27" s="80">
        <v>189.69266107993141</v>
      </c>
      <c r="E27" s="182">
        <f t="shared" si="3"/>
        <v>186.05799881993141</v>
      </c>
      <c r="F27" s="182">
        <f t="shared" ref="F27:F31" si="4">+E27/C27</f>
        <v>7.1755969853503174</v>
      </c>
      <c r="G27" s="196">
        <f t="shared" ref="G27:G31" si="5">+B36</f>
        <v>205.5733188100032</v>
      </c>
      <c r="H27" s="79" t="s">
        <v>89</v>
      </c>
      <c r="I27" s="80">
        <v>3.6346622599999985</v>
      </c>
    </row>
    <row r="28" spans="1:9" x14ac:dyDescent="0.2">
      <c r="A28" s="79" t="s">
        <v>36</v>
      </c>
      <c r="B28" s="184">
        <v>117544</v>
      </c>
      <c r="C28" s="80">
        <v>36.20946</v>
      </c>
      <c r="D28" s="80">
        <v>281.07428108990439</v>
      </c>
      <c r="E28" s="182">
        <f t="shared" si="3"/>
        <v>275.49115419990437</v>
      </c>
      <c r="F28" s="182">
        <f t="shared" si="4"/>
        <v>7.6082646413369428</v>
      </c>
      <c r="G28" s="196">
        <f t="shared" si="5"/>
        <v>296.8485520899975</v>
      </c>
      <c r="H28" s="79" t="s">
        <v>36</v>
      </c>
      <c r="I28" s="80">
        <v>5.5831268900000017</v>
      </c>
    </row>
    <row r="29" spans="1:9" x14ac:dyDescent="0.2">
      <c r="A29" s="79" t="s">
        <v>68</v>
      </c>
      <c r="B29" s="184">
        <v>183817</v>
      </c>
      <c r="C29" s="80">
        <v>43.108601</v>
      </c>
      <c r="D29" s="80">
        <v>332.58321820995224</v>
      </c>
      <c r="E29" s="182">
        <f t="shared" si="3"/>
        <v>325.07970958995219</v>
      </c>
      <c r="F29" s="182">
        <f t="shared" si="4"/>
        <v>7.5409477934566276</v>
      </c>
      <c r="G29" s="196">
        <f t="shared" si="5"/>
        <v>341.92886268999814</v>
      </c>
      <c r="H29" s="79" t="s">
        <v>68</v>
      </c>
      <c r="I29" s="80">
        <v>7.5035086200000212</v>
      </c>
    </row>
    <row r="30" spans="1:9" x14ac:dyDescent="0.2">
      <c r="A30" s="79" t="s">
        <v>34</v>
      </c>
      <c r="B30" s="184">
        <v>316608</v>
      </c>
      <c r="C30" s="80">
        <v>98.519927999999993</v>
      </c>
      <c r="D30" s="80">
        <v>781.86115030069038</v>
      </c>
      <c r="E30" s="182">
        <f t="shared" si="3"/>
        <v>769.07753733069035</v>
      </c>
      <c r="F30" s="182">
        <f t="shared" si="4"/>
        <v>7.8063144476789548</v>
      </c>
      <c r="G30" s="196">
        <f t="shared" si="5"/>
        <v>844.90002661983794</v>
      </c>
      <c r="H30" s="79" t="s">
        <v>34</v>
      </c>
      <c r="I30" s="80">
        <v>12.783612970000004</v>
      </c>
    </row>
    <row r="31" spans="1:9" ht="15" x14ac:dyDescent="0.25">
      <c r="A31" s="81" t="s">
        <v>70</v>
      </c>
      <c r="B31" s="186">
        <v>938418</v>
      </c>
      <c r="C31" s="185">
        <v>250.99144999999999</v>
      </c>
      <c r="D31" s="185">
        <v>1942.9120199010767</v>
      </c>
      <c r="E31" s="182">
        <f t="shared" si="3"/>
        <v>1906.9984987810767</v>
      </c>
      <c r="F31" s="182">
        <f t="shared" si="4"/>
        <v>7.5978623924483353</v>
      </c>
      <c r="G31" s="196">
        <f t="shared" si="5"/>
        <v>2083.9525913798261</v>
      </c>
      <c r="H31" s="81" t="s">
        <v>70</v>
      </c>
      <c r="I31" s="185">
        <v>35.913521120000006</v>
      </c>
    </row>
    <row r="32" spans="1:9" x14ac:dyDescent="0.2">
      <c r="I32" s="80"/>
    </row>
    <row r="33" spans="1:9" x14ac:dyDescent="0.2">
      <c r="I33" s="80"/>
    </row>
    <row r="34" spans="1:9" ht="15" x14ac:dyDescent="0.25">
      <c r="A34" s="78" t="s">
        <v>67</v>
      </c>
      <c r="B34" s="78" t="s">
        <v>90</v>
      </c>
      <c r="H34" s="78" t="s">
        <v>67</v>
      </c>
      <c r="I34" s="194" t="s">
        <v>88</v>
      </c>
    </row>
    <row r="35" spans="1:9" x14ac:dyDescent="0.2">
      <c r="A35" s="79" t="s">
        <v>35</v>
      </c>
      <c r="B35" s="80">
        <v>394.70183116998925</v>
      </c>
      <c r="C35" s="182">
        <f t="shared" ref="C35:C40" si="6">+B35-I35</f>
        <v>389.0627607599892</v>
      </c>
      <c r="D35" s="195">
        <f>+C35/E26</f>
        <v>1.1075192469307713</v>
      </c>
      <c r="H35" s="79" t="s">
        <v>93</v>
      </c>
      <c r="I35" s="80">
        <v>5.6390704100000439</v>
      </c>
    </row>
    <row r="36" spans="1:9" x14ac:dyDescent="0.2">
      <c r="A36" s="79" t="s">
        <v>89</v>
      </c>
      <c r="B36" s="80">
        <v>205.5733188100032</v>
      </c>
      <c r="C36" s="182">
        <f t="shared" si="6"/>
        <v>202.35338173000321</v>
      </c>
      <c r="D36" s="195">
        <f t="shared" ref="D36:D40" si="7">+C36/E27</f>
        <v>1.0875822754916471</v>
      </c>
      <c r="H36" s="79" t="s">
        <v>96</v>
      </c>
      <c r="I36" s="80">
        <v>3.2199370799999834</v>
      </c>
    </row>
    <row r="37" spans="1:9" x14ac:dyDescent="0.2">
      <c r="A37" s="79" t="s">
        <v>36</v>
      </c>
      <c r="B37" s="80">
        <v>296.8485520899975</v>
      </c>
      <c r="C37" s="182">
        <f t="shared" si="6"/>
        <v>293.07349453999751</v>
      </c>
      <c r="D37" s="195">
        <f t="shared" si="7"/>
        <v>1.063821796351889</v>
      </c>
      <c r="H37" s="79" t="s">
        <v>94</v>
      </c>
      <c r="I37" s="80">
        <v>3.7750575500000023</v>
      </c>
    </row>
    <row r="38" spans="1:9" x14ac:dyDescent="0.2">
      <c r="A38" s="79" t="s">
        <v>68</v>
      </c>
      <c r="B38" s="80">
        <v>341.92886268999814</v>
      </c>
      <c r="C38" s="182">
        <f t="shared" si="6"/>
        <v>335.8666323499981</v>
      </c>
      <c r="D38" s="195">
        <f t="shared" si="7"/>
        <v>1.0331823932464204</v>
      </c>
      <c r="H38" s="79" t="s">
        <v>95</v>
      </c>
      <c r="I38" s="80">
        <v>6.0622303400000508</v>
      </c>
    </row>
    <row r="39" spans="1:9" x14ac:dyDescent="0.2">
      <c r="A39" s="79" t="s">
        <v>34</v>
      </c>
      <c r="B39" s="80">
        <v>844.90002661983794</v>
      </c>
      <c r="C39" s="182">
        <f t="shared" si="6"/>
        <v>833.14171007983794</v>
      </c>
      <c r="D39" s="195">
        <f t="shared" si="7"/>
        <v>1.083300018059949</v>
      </c>
      <c r="H39" s="79" t="s">
        <v>92</v>
      </c>
      <c r="I39" s="80">
        <v>11.758316539999992</v>
      </c>
    </row>
    <row r="40" spans="1:9" ht="15" x14ac:dyDescent="0.25">
      <c r="A40" s="81" t="s">
        <v>70</v>
      </c>
      <c r="B40" s="185">
        <v>2083.9525913798261</v>
      </c>
      <c r="C40" s="182">
        <f t="shared" si="6"/>
        <v>2053.4979794598262</v>
      </c>
      <c r="D40" s="195">
        <f t="shared" si="7"/>
        <v>1.0768220220269653</v>
      </c>
      <c r="H40" s="81" t="s">
        <v>70</v>
      </c>
      <c r="I40" s="185">
        <v>30.454611920000072</v>
      </c>
    </row>
    <row r="44" spans="1:9" ht="13.5" thickBot="1" x14ac:dyDescent="0.25"/>
    <row r="45" spans="1:9" ht="14.25" thickTop="1" thickBot="1" x14ac:dyDescent="0.25">
      <c r="A45" s="197" t="s">
        <v>56</v>
      </c>
      <c r="B45" s="198" t="s">
        <v>64</v>
      </c>
    </row>
    <row r="46" spans="1:9" ht="14.25" thickTop="1" thickBot="1" x14ac:dyDescent="0.25">
      <c r="A46" s="199" t="s">
        <v>99</v>
      </c>
      <c r="B46" s="82">
        <v>124690001.13</v>
      </c>
      <c r="C46">
        <f>+B46/1000000</f>
        <v>124.69000113</v>
      </c>
    </row>
    <row r="47" spans="1:9" ht="14.25" thickTop="1" thickBot="1" x14ac:dyDescent="0.25">
      <c r="A47" s="199" t="s">
        <v>100</v>
      </c>
      <c r="B47" s="82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199" t="s">
        <v>101</v>
      </c>
      <c r="B48" s="82">
        <v>65449539.32</v>
      </c>
      <c r="C48">
        <f t="shared" si="8"/>
        <v>65.44953932</v>
      </c>
    </row>
    <row r="49" spans="1:3" ht="14.25" thickTop="1" thickBot="1" x14ac:dyDescent="0.25">
      <c r="A49" s="199" t="s">
        <v>102</v>
      </c>
      <c r="B49" s="82">
        <v>71078074.280000001</v>
      </c>
      <c r="C49">
        <f t="shared" si="8"/>
        <v>71.078074279999996</v>
      </c>
    </row>
    <row r="50" spans="1:3" ht="14.25" thickTop="1" thickBot="1" x14ac:dyDescent="0.25">
      <c r="A50" s="199" t="s">
        <v>103</v>
      </c>
      <c r="B50" s="82">
        <v>32728435.66</v>
      </c>
      <c r="C50">
        <f t="shared" si="8"/>
        <v>32.728435660000002</v>
      </c>
    </row>
    <row r="51" spans="1:3" ht="35.25" thickTop="1" thickBot="1" x14ac:dyDescent="0.25">
      <c r="A51" s="199" t="s">
        <v>32</v>
      </c>
      <c r="B51" s="200" t="s">
        <v>104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topLeftCell="J1" zoomScale="85" zoomScaleNormal="85" workbookViewId="0">
      <selection activeCell="O15" sqref="O15"/>
    </sheetView>
  </sheetViews>
  <sheetFormatPr baseColWidth="10" defaultRowHeight="12.75" x14ac:dyDescent="0.2"/>
  <cols>
    <col min="1" max="1" width="14.140625" customWidth="1"/>
    <col min="2" max="2" width="10.85546875" customWidth="1"/>
    <col min="4" max="4" width="11.28515625" customWidth="1"/>
    <col min="5" max="5" width="6.7109375" customWidth="1"/>
    <col min="6" max="6" width="1.5703125" customWidth="1"/>
    <col min="11" max="11" width="7.140625" customWidth="1"/>
    <col min="12" max="12" width="1.42578125" customWidth="1"/>
    <col min="14" max="14" width="11.85546875" customWidth="1"/>
    <col min="16" max="16" width="1.28515625" customWidth="1"/>
    <col min="17" max="17" width="1.42578125" customWidth="1"/>
    <col min="18" max="18" width="8.5703125" customWidth="1"/>
    <col min="19" max="20" width="11.42578125" style="47"/>
    <col min="23" max="23" width="25.28515625" customWidth="1"/>
    <col min="24" max="24" width="18.28515625" bestFit="1" customWidth="1"/>
    <col min="25" max="26" width="13.85546875" customWidth="1"/>
    <col min="28" max="28" width="15.7109375" customWidth="1"/>
    <col min="29" max="29" width="14.85546875" customWidth="1"/>
    <col min="30" max="30" width="13.7109375" customWidth="1"/>
    <col min="31" max="31" width="13.5703125" bestFit="1" customWidth="1"/>
    <col min="32" max="32" width="20.7109375" customWidth="1"/>
  </cols>
  <sheetData>
    <row r="1" spans="1:32" ht="15" x14ac:dyDescent="0.25">
      <c r="T1" s="256" t="s">
        <v>52</v>
      </c>
      <c r="U1" s="256"/>
    </row>
    <row r="2" spans="1:32" ht="18.75" x14ac:dyDescent="0.3">
      <c r="A2" s="247" t="s">
        <v>45</v>
      </c>
      <c r="B2" s="247"/>
      <c r="C2" s="247"/>
      <c r="D2" s="248" t="s">
        <v>42</v>
      </c>
      <c r="E2" s="248" t="s">
        <v>40</v>
      </c>
      <c r="G2" s="247" t="s">
        <v>46</v>
      </c>
      <c r="H2" s="247"/>
      <c r="I2" s="247"/>
      <c r="J2" s="248" t="s">
        <v>42</v>
      </c>
      <c r="K2" s="248" t="s">
        <v>40</v>
      </c>
      <c r="M2" s="247" t="s">
        <v>44</v>
      </c>
      <c r="N2" s="247"/>
      <c r="O2" s="247"/>
      <c r="Q2" s="252"/>
      <c r="R2" s="248" t="s">
        <v>40</v>
      </c>
      <c r="W2" s="53" t="s">
        <v>44</v>
      </c>
      <c r="X2" s="54" t="s">
        <v>57</v>
      </c>
      <c r="Y2" s="54" t="s">
        <v>58</v>
      </c>
      <c r="Z2" s="55" t="s">
        <v>59</v>
      </c>
      <c r="AB2" s="250" t="s">
        <v>98</v>
      </c>
      <c r="AC2" s="250"/>
      <c r="AD2" s="250"/>
      <c r="AE2" s="250"/>
      <c r="AF2" s="250"/>
    </row>
    <row r="3" spans="1:32" ht="36" customHeight="1" x14ac:dyDescent="0.25">
      <c r="A3" s="29"/>
      <c r="B3" s="28">
        <v>2016</v>
      </c>
      <c r="C3" s="28">
        <v>2017</v>
      </c>
      <c r="D3" s="248"/>
      <c r="E3" s="248"/>
      <c r="G3" s="29"/>
      <c r="H3" s="28">
        <v>2016</v>
      </c>
      <c r="I3" s="28">
        <v>2017</v>
      </c>
      <c r="J3" s="248"/>
      <c r="K3" s="248"/>
      <c r="M3" s="29" t="s">
        <v>41</v>
      </c>
      <c r="N3" s="28">
        <v>2016</v>
      </c>
      <c r="O3" s="28">
        <v>2017</v>
      </c>
      <c r="Q3" s="252"/>
      <c r="R3" s="248"/>
      <c r="W3" s="58" t="s">
        <v>56</v>
      </c>
      <c r="X3" s="30">
        <v>2016</v>
      </c>
      <c r="Y3" s="30">
        <v>2017</v>
      </c>
      <c r="Z3" s="59" t="s">
        <v>40</v>
      </c>
      <c r="AB3" s="89" t="s">
        <v>75</v>
      </c>
      <c r="AC3" s="90" t="s">
        <v>105</v>
      </c>
      <c r="AD3" s="90" t="s">
        <v>106</v>
      </c>
      <c r="AE3" s="90" t="s">
        <v>107</v>
      </c>
      <c r="AF3" s="91" t="s">
        <v>76</v>
      </c>
    </row>
    <row r="4" spans="1:32" ht="15.75" customHeight="1" x14ac:dyDescent="0.25">
      <c r="A4" s="26" t="s">
        <v>34</v>
      </c>
      <c r="B4" s="27">
        <f>+'Enero-Octubre-2017'!M10</f>
        <v>118.83939539000001</v>
      </c>
      <c r="C4" s="27" t="e">
        <f>+'Enero-Octubre-2017'!#REF!</f>
        <v>#REF!</v>
      </c>
      <c r="D4" s="38" t="e">
        <f>+C4-B4</f>
        <v>#REF!</v>
      </c>
      <c r="E4" s="37" t="e">
        <f>+(C4-B4)/B4</f>
        <v>#REF!</v>
      </c>
      <c r="G4" s="26" t="s">
        <v>34</v>
      </c>
      <c r="H4" s="27">
        <f>+'Enero-Octubre-2017'!N11</f>
        <v>90.902062999999998</v>
      </c>
      <c r="I4" s="27" t="e">
        <f>+'Enero-Octubre-2017'!#REF!</f>
        <v>#REF!</v>
      </c>
      <c r="J4" s="27" t="e">
        <f t="shared" ref="J4:J9" si="0">+I4-H4</f>
        <v>#REF!</v>
      </c>
      <c r="K4" s="40" t="e">
        <f t="shared" ref="K4:K9" si="1">+(I4-H4)/H4</f>
        <v>#REF!</v>
      </c>
      <c r="M4" s="26" t="s">
        <v>34</v>
      </c>
      <c r="N4" s="34">
        <f>+(B4-H4)/B4</f>
        <v>0.23508477385228144</v>
      </c>
      <c r="O4" s="34" t="e">
        <f>+(C4-I4)/C4</f>
        <v>#REF!</v>
      </c>
      <c r="Q4" s="34"/>
      <c r="R4" s="201" t="e">
        <f>+O4-N4</f>
        <v>#REF!</v>
      </c>
      <c r="W4" s="51" t="s">
        <v>34</v>
      </c>
      <c r="X4" s="32">
        <v>0.24574697169835677</v>
      </c>
      <c r="Y4" s="32" t="e">
        <f>+O4</f>
        <v>#REF!</v>
      </c>
      <c r="Z4" s="52" t="e">
        <f>+Tabla1[[#This Row],[Columna2]]-Tabla1[[#This Row],[Columna1]]</f>
        <v>#REF!</v>
      </c>
      <c r="AB4" s="92" t="s">
        <v>69</v>
      </c>
      <c r="AC4" s="105">
        <f>+'Enero-Octubre-2017'!X75</f>
        <v>36.238928770000001</v>
      </c>
      <c r="AD4" s="105" t="e">
        <f>+'Enero-Octubre-2017'!#REF!</f>
        <v>#REF!</v>
      </c>
      <c r="AE4" s="105">
        <f>+AD18</f>
        <v>28.367678000000002</v>
      </c>
      <c r="AF4" s="96">
        <f>+AE4/AC4</f>
        <v>0.78279571065808851</v>
      </c>
    </row>
    <row r="5" spans="1:32" ht="15.75" customHeight="1" x14ac:dyDescent="0.25">
      <c r="A5" s="26" t="s">
        <v>35</v>
      </c>
      <c r="B5" s="27">
        <f>+'Enero-Octubre-2017'!M22</f>
        <v>67.896354549999998</v>
      </c>
      <c r="C5" s="27" t="e">
        <f>+'Enero-Octubre-2017'!#REF!</f>
        <v>#REF!</v>
      </c>
      <c r="D5" s="27" t="e">
        <f t="shared" ref="D5:D9" si="2">+C5-B5</f>
        <v>#REF!</v>
      </c>
      <c r="E5" s="32" t="e">
        <f t="shared" ref="E5:E9" si="3">+(C5-B5)/B5</f>
        <v>#REF!</v>
      </c>
      <c r="G5" s="26" t="s">
        <v>35</v>
      </c>
      <c r="H5" s="27">
        <f>+'Enero-Octubre-2017'!N23</f>
        <v>45.590761999999998</v>
      </c>
      <c r="I5" s="27" t="e">
        <f>+'Enero-Octubre-2017'!#REF!</f>
        <v>#REF!</v>
      </c>
      <c r="J5" s="27" t="e">
        <f t="shared" si="0"/>
        <v>#REF!</v>
      </c>
      <c r="K5" s="40" t="e">
        <f t="shared" si="1"/>
        <v>#REF!</v>
      </c>
      <c r="M5" s="26" t="s">
        <v>35</v>
      </c>
      <c r="N5" s="34">
        <f t="shared" ref="N5:O8" si="4">+(B5-H5)/B5</f>
        <v>0.32852415564629162</v>
      </c>
      <c r="O5" s="34" t="e">
        <f t="shared" si="4"/>
        <v>#REF!</v>
      </c>
      <c r="Q5" s="34"/>
      <c r="R5" s="201" t="e">
        <f t="shared" ref="R5:R9" si="5">+O5-N5</f>
        <v>#REF!</v>
      </c>
      <c r="W5" s="51" t="s">
        <v>35</v>
      </c>
      <c r="X5" s="32">
        <v>0.34599418875567023</v>
      </c>
      <c r="Y5" s="32" t="e">
        <f t="shared" ref="Y5:Y9" si="6">+O5</f>
        <v>#REF!</v>
      </c>
      <c r="Z5" s="52" t="e">
        <f>+Tabla1[[#This Row],[Columna2]]-Tabla1[[#This Row],[Columna1]]</f>
        <v>#REF!</v>
      </c>
      <c r="AB5" s="93" t="s">
        <v>36</v>
      </c>
      <c r="AC5" s="106">
        <f>+'Enero-Octubre-2017'!X42</f>
        <v>45.578109850000004</v>
      </c>
      <c r="AD5" s="106">
        <f>+'Enero-Octubre-2017'!X43</f>
        <v>36.404608000000003</v>
      </c>
      <c r="AE5" s="106">
        <f>+AD16</f>
        <v>35.510818</v>
      </c>
      <c r="AF5" s="97">
        <f t="shared" ref="AF5:AF9" si="7">+AE5/AC5</f>
        <v>0.779120023117852</v>
      </c>
    </row>
    <row r="6" spans="1:32" ht="15.75" customHeight="1" x14ac:dyDescent="0.25">
      <c r="A6" s="26" t="s">
        <v>36</v>
      </c>
      <c r="B6" s="27">
        <f>+'Enero-Octubre-2017'!M42</f>
        <v>36.428355530000005</v>
      </c>
      <c r="C6" s="27" t="e">
        <f>+'Enero-Octubre-2017'!#REF!</f>
        <v>#REF!</v>
      </c>
      <c r="D6" s="27" t="e">
        <f t="shared" si="2"/>
        <v>#REF!</v>
      </c>
      <c r="E6" s="32" t="e">
        <f t="shared" si="3"/>
        <v>#REF!</v>
      </c>
      <c r="G6" s="26" t="s">
        <v>36</v>
      </c>
      <c r="H6" s="27">
        <f>+'Enero-Octubre-2017'!N43</f>
        <v>30.113576999999999</v>
      </c>
      <c r="I6" s="27" t="e">
        <f>+'Enero-Octubre-2017'!#REF!</f>
        <v>#REF!</v>
      </c>
      <c r="J6" s="27" t="e">
        <f t="shared" si="0"/>
        <v>#REF!</v>
      </c>
      <c r="K6" s="40" t="e">
        <f t="shared" si="1"/>
        <v>#REF!</v>
      </c>
      <c r="M6" s="26" t="s">
        <v>36</v>
      </c>
      <c r="N6" s="34">
        <f t="shared" si="4"/>
        <v>0.17334788897620063</v>
      </c>
      <c r="O6" s="34" t="e">
        <f>+(C6-I6)/C6</f>
        <v>#REF!</v>
      </c>
      <c r="Q6" s="34"/>
      <c r="R6" s="69" t="e">
        <f t="shared" si="5"/>
        <v>#REF!</v>
      </c>
      <c r="W6" s="51" t="s">
        <v>36</v>
      </c>
      <c r="X6" s="32">
        <v>0.17204365209209557</v>
      </c>
      <c r="Y6" s="32" t="e">
        <f t="shared" si="6"/>
        <v>#REF!</v>
      </c>
      <c r="Z6" s="52" t="e">
        <f>+Tabla1[[#This Row],[Columna2]]-Tabla1[[#This Row],[Columna1]]</f>
        <v>#REF!</v>
      </c>
      <c r="AB6" s="92" t="s">
        <v>68</v>
      </c>
      <c r="AC6" s="105">
        <f>+'Enero-Octubre-2017'!X54</f>
        <v>69.177223900000001</v>
      </c>
      <c r="AD6" s="105" t="e">
        <f>+'Enero-Octubre-2017'!#REF!</f>
        <v>#REF!</v>
      </c>
      <c r="AE6" s="105">
        <f>+AD17</f>
        <v>42.734876999999997</v>
      </c>
      <c r="AF6" s="96">
        <f t="shared" si="7"/>
        <v>0.6177593518608947</v>
      </c>
    </row>
    <row r="7" spans="1:32" ht="15.75" customHeight="1" x14ac:dyDescent="0.25">
      <c r="A7" s="26" t="s">
        <v>37</v>
      </c>
      <c r="B7" s="27">
        <f>+'Enero-Octubre-2017'!M54</f>
        <v>58.758271790000002</v>
      </c>
      <c r="C7" s="27" t="e">
        <f>+'Enero-Octubre-2017'!#REF!</f>
        <v>#REF!</v>
      </c>
      <c r="D7" s="27" t="e">
        <f t="shared" si="2"/>
        <v>#REF!</v>
      </c>
      <c r="E7" s="37" t="e">
        <f t="shared" si="3"/>
        <v>#REF!</v>
      </c>
      <c r="G7" s="26" t="s">
        <v>37</v>
      </c>
      <c r="H7" s="27">
        <f>+'Enero-Octubre-2017'!N55</f>
        <v>38.316391000000003</v>
      </c>
      <c r="I7" s="27" t="e">
        <f>+'Enero-Octubre-2017'!#REF!</f>
        <v>#REF!</v>
      </c>
      <c r="J7" s="27" t="e">
        <f t="shared" si="0"/>
        <v>#REF!</v>
      </c>
      <c r="K7" s="40" t="e">
        <f t="shared" si="1"/>
        <v>#REF!</v>
      </c>
      <c r="M7" s="26" t="s">
        <v>37</v>
      </c>
      <c r="N7" s="34">
        <f t="shared" si="4"/>
        <v>0.34789792427964122</v>
      </c>
      <c r="O7" s="34" t="e">
        <f t="shared" si="4"/>
        <v>#REF!</v>
      </c>
      <c r="Q7" s="34"/>
      <c r="R7" s="201" t="e">
        <f t="shared" si="5"/>
        <v>#REF!</v>
      </c>
      <c r="W7" s="51" t="s">
        <v>37</v>
      </c>
      <c r="X7" s="32">
        <v>0.35734651220263164</v>
      </c>
      <c r="Y7" s="32" t="e">
        <f t="shared" si="6"/>
        <v>#REF!</v>
      </c>
      <c r="Z7" s="52" t="e">
        <f>+Tabla1[[#This Row],[Columna2]]-Tabla1[[#This Row],[Columna1]]</f>
        <v>#REF!</v>
      </c>
      <c r="AB7" s="93" t="s">
        <v>35</v>
      </c>
      <c r="AC7" s="106">
        <f>+'Enero-Octubre-2017'!X22</f>
        <v>77.546789739999994</v>
      </c>
      <c r="AD7" s="106" t="e">
        <f>+'Enero-Octubre-2017'!#REF!</f>
        <v>#REF!</v>
      </c>
      <c r="AE7" s="106">
        <f>+AD15</f>
        <v>50.610523000000001</v>
      </c>
      <c r="AF7" s="97">
        <f t="shared" si="7"/>
        <v>0.65264497949802558</v>
      </c>
    </row>
    <row r="8" spans="1:32" ht="15.75" customHeight="1" x14ac:dyDescent="0.25">
      <c r="A8" s="26" t="s">
        <v>38</v>
      </c>
      <c r="B8" s="27">
        <f>+'Enero-Octubre-2017'!M75</f>
        <v>29.116418039999999</v>
      </c>
      <c r="C8" s="27" t="e">
        <f>+'Enero-Octubre-2017'!#REF!</f>
        <v>#REF!</v>
      </c>
      <c r="D8" s="27" t="e">
        <f t="shared" si="2"/>
        <v>#REF!</v>
      </c>
      <c r="E8" s="40" t="e">
        <f t="shared" si="3"/>
        <v>#REF!</v>
      </c>
      <c r="G8" s="26" t="s">
        <v>38</v>
      </c>
      <c r="H8" s="27">
        <f>+'Enero-Octubre-2017'!N76</f>
        <v>22.525541</v>
      </c>
      <c r="I8" s="27" t="e">
        <f>+'Enero-Octubre-2017'!#REF!</f>
        <v>#REF!</v>
      </c>
      <c r="J8" s="27" t="e">
        <f t="shared" si="0"/>
        <v>#REF!</v>
      </c>
      <c r="K8" s="40" t="e">
        <f t="shared" si="1"/>
        <v>#REF!</v>
      </c>
      <c r="M8" s="26" t="s">
        <v>38</v>
      </c>
      <c r="N8" s="34">
        <f t="shared" si="4"/>
        <v>0.22636290737911108</v>
      </c>
      <c r="O8" s="34" t="e">
        <f>+(C8-I8)/C8</f>
        <v>#REF!</v>
      </c>
      <c r="Q8" s="34"/>
      <c r="R8" s="69" t="e">
        <f t="shared" si="5"/>
        <v>#REF!</v>
      </c>
      <c r="W8" s="51" t="s">
        <v>38</v>
      </c>
      <c r="X8" s="32">
        <v>0.21396051430066396</v>
      </c>
      <c r="Y8" s="32" t="e">
        <f t="shared" si="6"/>
        <v>#REF!</v>
      </c>
      <c r="Z8" s="52" t="e">
        <f>+Tabla1[[#This Row],[Columna2]]-Tabla1[[#This Row],[Columna1]]</f>
        <v>#REF!</v>
      </c>
      <c r="AB8" s="94" t="s">
        <v>34</v>
      </c>
      <c r="AC8" s="107">
        <f>+'Enero-Octubre-2017'!X10</f>
        <v>137.80630368000001</v>
      </c>
      <c r="AD8" s="107" t="e">
        <f>+'Enero-Octubre-2017'!#REF!</f>
        <v>#REF!</v>
      </c>
      <c r="AE8" s="107">
        <f>+AD14</f>
        <v>109.056963</v>
      </c>
      <c r="AF8" s="98">
        <f t="shared" si="7"/>
        <v>0.79137862411026672</v>
      </c>
    </row>
    <row r="9" spans="1:32" ht="15.75" customHeight="1" x14ac:dyDescent="0.3">
      <c r="A9" s="30" t="s">
        <v>39</v>
      </c>
      <c r="B9" s="31">
        <f>SUM(B4:B8)</f>
        <v>311.0387953</v>
      </c>
      <c r="C9" s="31" t="e">
        <f>SUM(C4:C8)</f>
        <v>#REF!</v>
      </c>
      <c r="D9" s="31" t="e">
        <f t="shared" si="2"/>
        <v>#REF!</v>
      </c>
      <c r="E9" s="33" t="e">
        <f t="shared" si="3"/>
        <v>#REF!</v>
      </c>
      <c r="G9" s="30" t="s">
        <v>39</v>
      </c>
      <c r="H9" s="31">
        <f>SUM(H4:H8)</f>
        <v>227.44833399999999</v>
      </c>
      <c r="I9" s="31" t="e">
        <f>SUM(I4:I8)</f>
        <v>#REF!</v>
      </c>
      <c r="J9" s="31" t="e">
        <f t="shared" si="0"/>
        <v>#REF!</v>
      </c>
      <c r="K9" s="33" t="e">
        <f t="shared" si="1"/>
        <v>#REF!</v>
      </c>
      <c r="M9" s="30" t="s">
        <v>39</v>
      </c>
      <c r="N9" s="35">
        <f>+(B9-H9)/B9</f>
        <v>0.26874609393781951</v>
      </c>
      <c r="O9" s="35" t="e">
        <f>+(C9-I9)/C9</f>
        <v>#REF!</v>
      </c>
      <c r="Q9" s="35"/>
      <c r="R9" s="202" t="e">
        <f t="shared" si="5"/>
        <v>#REF!</v>
      </c>
      <c r="W9" s="56" t="s">
        <v>39</v>
      </c>
      <c r="X9" s="57">
        <v>0.27596671543810197</v>
      </c>
      <c r="Y9" s="32" t="e">
        <f t="shared" si="6"/>
        <v>#REF!</v>
      </c>
      <c r="Z9" s="52" t="e">
        <f>+Tabla1[[#This Row],[Columna2]]-Tabla1[[#This Row],[Columna1]]</f>
        <v>#REF!</v>
      </c>
      <c r="AB9" s="95" t="s">
        <v>70</v>
      </c>
      <c r="AC9" s="108">
        <f>SUM(AC4:AC8)</f>
        <v>366.34735594000006</v>
      </c>
      <c r="AD9" s="108" t="e">
        <f t="shared" ref="AD9:AE9" si="8">SUM(AD4:AD8)</f>
        <v>#REF!</v>
      </c>
      <c r="AE9" s="108">
        <f t="shared" si="8"/>
        <v>266.28085899999996</v>
      </c>
      <c r="AF9" s="99">
        <f t="shared" si="7"/>
        <v>0.72685350305520191</v>
      </c>
    </row>
    <row r="11" spans="1:32" x14ac:dyDescent="0.2">
      <c r="I11" s="39"/>
    </row>
    <row r="12" spans="1:32" ht="15.75" x14ac:dyDescent="0.25">
      <c r="T12" s="256" t="s">
        <v>54</v>
      </c>
      <c r="U12" s="256"/>
      <c r="AC12" s="254" t="s">
        <v>108</v>
      </c>
      <c r="AD12" s="255"/>
      <c r="AF12">
        <v>1000000</v>
      </c>
    </row>
    <row r="13" spans="1:32" ht="15" x14ac:dyDescent="0.25">
      <c r="A13" s="247" t="s">
        <v>47</v>
      </c>
      <c r="B13" s="247"/>
      <c r="C13" s="247"/>
      <c r="D13" s="248" t="s">
        <v>42</v>
      </c>
      <c r="E13" s="248" t="s">
        <v>40</v>
      </c>
      <c r="G13" s="247" t="s">
        <v>48</v>
      </c>
      <c r="H13" s="247"/>
      <c r="I13" s="247"/>
      <c r="J13" s="248" t="s">
        <v>42</v>
      </c>
      <c r="K13" s="257" t="s">
        <v>40</v>
      </c>
      <c r="M13" s="247" t="s">
        <v>49</v>
      </c>
      <c r="N13" s="247"/>
      <c r="O13" s="247"/>
      <c r="Q13" s="252"/>
      <c r="R13" s="248"/>
      <c r="W13" s="249" t="s">
        <v>83</v>
      </c>
      <c r="X13" s="249"/>
      <c r="Y13" s="249"/>
      <c r="Z13" s="249"/>
      <c r="AC13" s="78" t="s">
        <v>67</v>
      </c>
      <c r="AD13" s="78" t="s">
        <v>82</v>
      </c>
    </row>
    <row r="14" spans="1:32" x14ac:dyDescent="0.2">
      <c r="A14" s="29" t="s">
        <v>41</v>
      </c>
      <c r="B14" s="28">
        <v>2016</v>
      </c>
      <c r="C14" s="28">
        <v>2017</v>
      </c>
      <c r="D14" s="248"/>
      <c r="E14" s="248"/>
      <c r="G14" s="29" t="s">
        <v>56</v>
      </c>
      <c r="H14" s="28">
        <v>2016</v>
      </c>
      <c r="I14" s="28">
        <v>2017</v>
      </c>
      <c r="J14" s="248"/>
      <c r="K14" s="258"/>
      <c r="M14" s="29" t="s">
        <v>41</v>
      </c>
      <c r="N14" s="28">
        <v>2016</v>
      </c>
      <c r="O14" s="28">
        <v>2017</v>
      </c>
      <c r="Q14" s="252"/>
      <c r="R14" s="248"/>
      <c r="S14"/>
      <c r="T14"/>
      <c r="W14" s="60" t="s">
        <v>56</v>
      </c>
      <c r="X14" s="64">
        <v>2016</v>
      </c>
      <c r="Y14" s="64">
        <v>2017</v>
      </c>
      <c r="Z14" s="65" t="s">
        <v>40</v>
      </c>
      <c r="AC14" s="79" t="s">
        <v>92</v>
      </c>
      <c r="AD14" s="102">
        <v>109.056963</v>
      </c>
    </row>
    <row r="15" spans="1:32" ht="15" customHeight="1" x14ac:dyDescent="0.2">
      <c r="A15" s="26" t="s">
        <v>34</v>
      </c>
      <c r="B15" s="27">
        <f>+'Enero-Octubre-2017'!M12</f>
        <v>785.37584897977854</v>
      </c>
      <c r="C15" s="27" t="e">
        <f>+'Enero-Octubre-2017'!#REF!</f>
        <v>#REF!</v>
      </c>
      <c r="D15" s="27" t="e">
        <f t="shared" ref="D15:D20" si="9">+C15-B15</f>
        <v>#REF!</v>
      </c>
      <c r="E15" s="37" t="e">
        <f t="shared" ref="E15:E20" si="10">+(C15-B15)/B15</f>
        <v>#REF!</v>
      </c>
      <c r="G15" s="26" t="s">
        <v>34</v>
      </c>
      <c r="H15" s="27">
        <f>+'Enero-Octubre-2017'!N14</f>
        <v>801.35704125005384</v>
      </c>
      <c r="I15" s="27" t="e">
        <f>+'Enero-Octubre-2017'!#REF!</f>
        <v>#REF!</v>
      </c>
      <c r="J15" s="27" t="e">
        <f t="shared" ref="J15:J20" si="11">+I15-H15</f>
        <v>#REF!</v>
      </c>
      <c r="K15" s="40" t="e">
        <f t="shared" ref="K15:K20" si="12">+(I15-H15)/H15</f>
        <v>#REF!</v>
      </c>
      <c r="M15" s="26" t="s">
        <v>34</v>
      </c>
      <c r="N15" s="34">
        <f>+H15/B15</f>
        <v>1.0203484641029328</v>
      </c>
      <c r="O15" s="34" t="e">
        <f>+I15/C15</f>
        <v>#REF!</v>
      </c>
      <c r="Q15" s="34"/>
      <c r="R15" s="69" t="e">
        <f>+O15</f>
        <v>#REF!</v>
      </c>
      <c r="S15"/>
      <c r="T15"/>
      <c r="W15" s="61" t="s">
        <v>34</v>
      </c>
      <c r="X15" s="66">
        <f>+N4</f>
        <v>0.23508477385228144</v>
      </c>
      <c r="Y15" s="66" t="e">
        <f>+O4</f>
        <v>#REF!</v>
      </c>
      <c r="Z15" s="66" t="e">
        <f>+Y15-X15</f>
        <v>#REF!</v>
      </c>
      <c r="AC15" s="79" t="s">
        <v>93</v>
      </c>
      <c r="AD15" s="102">
        <v>50.610523000000001</v>
      </c>
    </row>
    <row r="16" spans="1:32" ht="15" customHeight="1" x14ac:dyDescent="0.2">
      <c r="A16" s="26" t="s">
        <v>35</v>
      </c>
      <c r="B16" s="27">
        <f>+'Enero-Octubre-2017'!M24</f>
        <v>373.54840025998362</v>
      </c>
      <c r="C16" s="27" t="e">
        <f>+'Enero-Octubre-2017'!#REF!</f>
        <v>#REF!</v>
      </c>
      <c r="D16" s="27" t="e">
        <f t="shared" si="9"/>
        <v>#REF!</v>
      </c>
      <c r="E16" s="37" t="e">
        <f t="shared" si="10"/>
        <v>#REF!</v>
      </c>
      <c r="G16" s="26" t="s">
        <v>35</v>
      </c>
      <c r="H16" s="27">
        <f>+'Enero-Octubre-2017'!N26</f>
        <v>370.22805501993253</v>
      </c>
      <c r="I16" s="27" t="e">
        <f>+'Enero-Octubre-2017'!#REF!</f>
        <v>#REF!</v>
      </c>
      <c r="J16" s="27" t="e">
        <f t="shared" si="11"/>
        <v>#REF!</v>
      </c>
      <c r="K16" s="40" t="e">
        <f t="shared" si="12"/>
        <v>#REF!</v>
      </c>
      <c r="M16" s="26" t="s">
        <v>35</v>
      </c>
      <c r="N16" s="34">
        <f t="shared" ref="N16:N20" si="13">+H16/B16</f>
        <v>0.99111133861705691</v>
      </c>
      <c r="O16" s="34" t="e">
        <f t="shared" ref="O16:O18" si="14">+I16/C16</f>
        <v>#REF!</v>
      </c>
      <c r="Q16" s="34"/>
      <c r="R16" s="69" t="e">
        <f t="shared" ref="R16:R20" si="15">+O16</f>
        <v>#REF!</v>
      </c>
      <c r="S16"/>
      <c r="T16"/>
      <c r="W16" s="62" t="s">
        <v>35</v>
      </c>
      <c r="X16" s="67">
        <f t="shared" ref="X16:Y20" si="16">+N5</f>
        <v>0.32852415564629162</v>
      </c>
      <c r="Y16" s="67" t="e">
        <f t="shared" si="16"/>
        <v>#REF!</v>
      </c>
      <c r="Z16" s="67" t="e">
        <f t="shared" ref="Z16:Z20" si="17">+Y16-X16</f>
        <v>#REF!</v>
      </c>
      <c r="AC16" s="79" t="s">
        <v>94</v>
      </c>
      <c r="AD16" s="102">
        <v>35.510818</v>
      </c>
    </row>
    <row r="17" spans="1:30" ht="15" customHeight="1" x14ac:dyDescent="0.2">
      <c r="A17" s="26" t="s">
        <v>36</v>
      </c>
      <c r="B17" s="27">
        <f>+'Enero-Octubre-2017'!M44</f>
        <v>265.18150347000858</v>
      </c>
      <c r="C17" s="27" t="e">
        <f>+'Enero-Octubre-2017'!#REF!</f>
        <v>#REF!</v>
      </c>
      <c r="D17" s="27" t="e">
        <f t="shared" si="9"/>
        <v>#REF!</v>
      </c>
      <c r="E17" s="37" t="e">
        <f t="shared" si="10"/>
        <v>#REF!</v>
      </c>
      <c r="G17" s="26" t="s">
        <v>36</v>
      </c>
      <c r="H17" s="27">
        <f>+'Enero-Octubre-2017'!N46</f>
        <v>259.4715481500167</v>
      </c>
      <c r="I17" s="27" t="e">
        <f>+'Enero-Octubre-2017'!#REF!</f>
        <v>#REF!</v>
      </c>
      <c r="J17" s="27" t="e">
        <f t="shared" si="11"/>
        <v>#REF!</v>
      </c>
      <c r="K17" s="40" t="e">
        <f t="shared" si="12"/>
        <v>#REF!</v>
      </c>
      <c r="M17" s="26" t="s">
        <v>36</v>
      </c>
      <c r="N17" s="34">
        <f>+H17/B17</f>
        <v>0.97846774663664404</v>
      </c>
      <c r="O17" s="34" t="e">
        <f t="shared" si="14"/>
        <v>#REF!</v>
      </c>
      <c r="Q17" s="34"/>
      <c r="R17" s="69" t="e">
        <f t="shared" si="15"/>
        <v>#REF!</v>
      </c>
      <c r="S17"/>
      <c r="T17"/>
      <c r="W17" s="61" t="s">
        <v>36</v>
      </c>
      <c r="X17" s="66">
        <f t="shared" si="16"/>
        <v>0.17334788897620063</v>
      </c>
      <c r="Y17" s="66" t="e">
        <f t="shared" si="16"/>
        <v>#REF!</v>
      </c>
      <c r="Z17" s="66" t="e">
        <f t="shared" si="17"/>
        <v>#REF!</v>
      </c>
      <c r="AC17" s="79" t="s">
        <v>95</v>
      </c>
      <c r="AD17" s="102">
        <v>42.734876999999997</v>
      </c>
    </row>
    <row r="18" spans="1:30" ht="15" customHeight="1" x14ac:dyDescent="0.2">
      <c r="A18" s="26" t="s">
        <v>37</v>
      </c>
      <c r="B18" s="27">
        <f>+'Enero-Octubre-2017'!M56</f>
        <v>323.09294183999316</v>
      </c>
      <c r="C18" s="27" t="e">
        <f>+'Enero-Octubre-2017'!#REF!</f>
        <v>#REF!</v>
      </c>
      <c r="D18" s="27" t="e">
        <f t="shared" si="9"/>
        <v>#REF!</v>
      </c>
      <c r="E18" s="37" t="e">
        <f t="shared" si="10"/>
        <v>#REF!</v>
      </c>
      <c r="G18" s="26" t="s">
        <v>37</v>
      </c>
      <c r="H18" s="27">
        <f>+'Enero-Octubre-2017'!N58</f>
        <v>322.88404746998395</v>
      </c>
      <c r="I18" s="27" t="e">
        <f>+'Enero-Octubre-2017'!#REF!</f>
        <v>#REF!</v>
      </c>
      <c r="J18" s="27" t="e">
        <f t="shared" si="11"/>
        <v>#REF!</v>
      </c>
      <c r="K18" s="40" t="e">
        <f t="shared" si="12"/>
        <v>#REF!</v>
      </c>
      <c r="M18" s="26" t="s">
        <v>37</v>
      </c>
      <c r="N18" s="34">
        <f t="shared" si="13"/>
        <v>0.99935345424502442</v>
      </c>
      <c r="O18" s="34" t="e">
        <f t="shared" si="14"/>
        <v>#REF!</v>
      </c>
      <c r="Q18" s="34"/>
      <c r="R18" s="69" t="e">
        <f t="shared" si="15"/>
        <v>#REF!</v>
      </c>
      <c r="S18"/>
      <c r="T18"/>
      <c r="W18" s="62" t="s">
        <v>37</v>
      </c>
      <c r="X18" s="67">
        <f t="shared" si="16"/>
        <v>0.34789792427964122</v>
      </c>
      <c r="Y18" s="67" t="e">
        <f t="shared" si="16"/>
        <v>#REF!</v>
      </c>
      <c r="Z18" s="67" t="e">
        <f t="shared" si="17"/>
        <v>#REF!</v>
      </c>
      <c r="AC18" s="79" t="s">
        <v>96</v>
      </c>
      <c r="AD18" s="102">
        <v>28.367678000000002</v>
      </c>
    </row>
    <row r="19" spans="1:30" ht="15" customHeight="1" x14ac:dyDescent="0.25">
      <c r="A19" s="26" t="s">
        <v>38</v>
      </c>
      <c r="B19" s="27">
        <f>+'Enero-Octubre-2017'!M77</f>
        <v>184.82711526001617</v>
      </c>
      <c r="C19" s="27" t="e">
        <f>+'Enero-Octubre-2017'!#REF!</f>
        <v>#REF!</v>
      </c>
      <c r="D19" s="27" t="e">
        <f t="shared" si="9"/>
        <v>#REF!</v>
      </c>
      <c r="E19" s="37" t="e">
        <f t="shared" si="10"/>
        <v>#REF!</v>
      </c>
      <c r="G19" s="26" t="s">
        <v>38</v>
      </c>
      <c r="H19" s="27">
        <f>+'Enero-Octubre-2017'!N79</f>
        <v>185.02930811001306</v>
      </c>
      <c r="I19" s="27" t="e">
        <f>+'Enero-Octubre-2017'!#REF!</f>
        <v>#REF!</v>
      </c>
      <c r="J19" s="27" t="e">
        <f t="shared" si="11"/>
        <v>#REF!</v>
      </c>
      <c r="K19" s="40" t="e">
        <f t="shared" si="12"/>
        <v>#REF!</v>
      </c>
      <c r="M19" s="26" t="s">
        <v>38</v>
      </c>
      <c r="N19" s="34">
        <f t="shared" si="13"/>
        <v>1.0010939566400332</v>
      </c>
      <c r="O19" s="34" t="e">
        <f>+I19/C19</f>
        <v>#REF!</v>
      </c>
      <c r="Q19" s="34"/>
      <c r="R19" s="45" t="e">
        <f t="shared" si="15"/>
        <v>#REF!</v>
      </c>
      <c r="S19"/>
      <c r="T19"/>
      <c r="W19" s="61" t="s">
        <v>38</v>
      </c>
      <c r="X19" s="66">
        <f t="shared" si="16"/>
        <v>0.22636290737911108</v>
      </c>
      <c r="Y19" s="66" t="e">
        <f t="shared" si="16"/>
        <v>#REF!</v>
      </c>
      <c r="Z19" s="66" t="e">
        <f t="shared" si="17"/>
        <v>#REF!</v>
      </c>
      <c r="AC19" s="81" t="s">
        <v>70</v>
      </c>
      <c r="AD19" s="109">
        <f>SUM(AD14:AD18)</f>
        <v>266.28085900000002</v>
      </c>
    </row>
    <row r="20" spans="1:30" ht="15" customHeight="1" x14ac:dyDescent="0.2">
      <c r="A20" s="30" t="s">
        <v>39</v>
      </c>
      <c r="B20" s="31">
        <f>SUM(B15:B19)</f>
        <v>1932.02580980978</v>
      </c>
      <c r="C20" s="31" t="e">
        <f>SUM(C15:C19)</f>
        <v>#REF!</v>
      </c>
      <c r="D20" s="31" t="e">
        <f t="shared" si="9"/>
        <v>#REF!</v>
      </c>
      <c r="E20" s="33" t="e">
        <f t="shared" si="10"/>
        <v>#REF!</v>
      </c>
      <c r="G20" s="30" t="s">
        <v>39</v>
      </c>
      <c r="H20" s="31">
        <f>SUM(H15:H19)</f>
        <v>1938.97</v>
      </c>
      <c r="I20" s="31" t="e">
        <f>SUM(I15:I19)</f>
        <v>#REF!</v>
      </c>
      <c r="J20" s="31" t="e">
        <f t="shared" si="11"/>
        <v>#REF!</v>
      </c>
      <c r="K20" s="33" t="e">
        <f t="shared" si="12"/>
        <v>#REF!</v>
      </c>
      <c r="M20" s="30" t="s">
        <v>39</v>
      </c>
      <c r="N20" s="35">
        <f t="shared" si="13"/>
        <v>1.0035942533246509</v>
      </c>
      <c r="O20" s="35" t="e">
        <f>+I20/C20</f>
        <v>#REF!</v>
      </c>
      <c r="Q20" s="34"/>
      <c r="R20" s="37" t="e">
        <f t="shared" si="15"/>
        <v>#REF!</v>
      </c>
      <c r="S20"/>
      <c r="T20"/>
      <c r="W20" s="63" t="s">
        <v>39</v>
      </c>
      <c r="X20" s="68">
        <f t="shared" si="16"/>
        <v>0.26874609393781951</v>
      </c>
      <c r="Y20" s="111" t="e">
        <f t="shared" si="16"/>
        <v>#REF!</v>
      </c>
      <c r="Z20" s="68" t="e">
        <f t="shared" si="17"/>
        <v>#REF!</v>
      </c>
    </row>
    <row r="21" spans="1:30" x14ac:dyDescent="0.2">
      <c r="S21"/>
      <c r="AC21" s="80">
        <v>380.74418388999902</v>
      </c>
      <c r="AD21" s="80">
        <v>353.43692216000005</v>
      </c>
    </row>
    <row r="22" spans="1:30" x14ac:dyDescent="0.2">
      <c r="S22"/>
    </row>
    <row r="23" spans="1:30" ht="15.75" customHeight="1" x14ac:dyDescent="0.25">
      <c r="A23" s="247" t="s">
        <v>53</v>
      </c>
      <c r="B23" s="247"/>
      <c r="C23" s="247"/>
      <c r="D23" s="248" t="s">
        <v>42</v>
      </c>
      <c r="E23" s="248" t="s">
        <v>40</v>
      </c>
      <c r="G23" s="247"/>
      <c r="H23" s="247"/>
      <c r="I23" s="247"/>
      <c r="J23" s="248"/>
      <c r="K23" s="248"/>
      <c r="M23" s="247" t="s">
        <v>50</v>
      </c>
      <c r="N23" s="247"/>
      <c r="O23" s="247"/>
      <c r="Q23" s="252"/>
      <c r="R23" s="248" t="s">
        <v>40</v>
      </c>
      <c r="T23" s="253" t="s">
        <v>55</v>
      </c>
      <c r="U23" s="253"/>
      <c r="W23" s="249" t="s">
        <v>49</v>
      </c>
      <c r="X23" s="249"/>
      <c r="Y23" s="249"/>
      <c r="Z23" s="249"/>
    </row>
    <row r="24" spans="1:30" ht="15.75" customHeight="1" x14ac:dyDescent="0.2">
      <c r="A24" s="29"/>
      <c r="B24" s="36">
        <v>2016</v>
      </c>
      <c r="C24" s="36">
        <v>2017</v>
      </c>
      <c r="D24" s="248"/>
      <c r="E24" s="248"/>
      <c r="G24" s="29"/>
      <c r="H24" s="36"/>
      <c r="I24" s="36"/>
      <c r="J24" s="248"/>
      <c r="K24" s="248"/>
      <c r="M24" s="29" t="s">
        <v>41</v>
      </c>
      <c r="N24" s="36">
        <v>2016</v>
      </c>
      <c r="O24" s="36">
        <v>2017</v>
      </c>
      <c r="Q24" s="252"/>
      <c r="R24" s="248"/>
      <c r="W24" s="60" t="s">
        <v>56</v>
      </c>
      <c r="X24" s="64">
        <v>2016</v>
      </c>
      <c r="Y24" s="64">
        <v>2017</v>
      </c>
      <c r="Z24" s="65" t="s">
        <v>40</v>
      </c>
    </row>
    <row r="25" spans="1:30" ht="15.75" customHeight="1" x14ac:dyDescent="0.2">
      <c r="A25" s="26" t="s">
        <v>34</v>
      </c>
      <c r="B25" s="27">
        <f>+B4-H4</f>
        <v>27.937332390000009</v>
      </c>
      <c r="C25" s="27" t="e">
        <f>+C4-I4</f>
        <v>#REF!</v>
      </c>
      <c r="D25" s="38" t="e">
        <f t="shared" ref="D25:D30" si="18">+C25-B25</f>
        <v>#REF!</v>
      </c>
      <c r="E25" s="37" t="e">
        <f>+(C25-B25)/B25</f>
        <v>#REF!</v>
      </c>
      <c r="G25" s="26"/>
      <c r="H25" s="27"/>
      <c r="I25" s="27"/>
      <c r="J25" s="38"/>
      <c r="K25" s="37"/>
      <c r="M25" s="26" t="s">
        <v>34</v>
      </c>
      <c r="N25" s="34">
        <f>(1-N4)*N15</f>
        <v>0.78048007616877213</v>
      </c>
      <c r="O25" s="41" t="e">
        <f>(1-O4)*O15</f>
        <v>#REF!</v>
      </c>
      <c r="Q25" s="34"/>
      <c r="R25" s="203" t="e">
        <f>+O25-N25</f>
        <v>#REF!</v>
      </c>
      <c r="S25" s="48"/>
      <c r="W25" s="61" t="s">
        <v>34</v>
      </c>
      <c r="X25" s="66">
        <f>+N15</f>
        <v>1.0203484641029328</v>
      </c>
      <c r="Y25" s="66" t="e">
        <f>+O15</f>
        <v>#REF!</v>
      </c>
      <c r="Z25" s="66" t="e">
        <f>+Y25-X25</f>
        <v>#REF!</v>
      </c>
    </row>
    <row r="26" spans="1:30" ht="15.75" customHeight="1" x14ac:dyDescent="0.2">
      <c r="A26" s="26" t="s">
        <v>35</v>
      </c>
      <c r="B26" s="27">
        <f t="shared" ref="B26:C29" si="19">+B5-H5</f>
        <v>22.30559255</v>
      </c>
      <c r="C26" s="27" t="e">
        <f t="shared" si="19"/>
        <v>#REF!</v>
      </c>
      <c r="D26" s="27" t="e">
        <f t="shared" si="18"/>
        <v>#REF!</v>
      </c>
      <c r="E26" s="37" t="e">
        <f t="shared" ref="E26:E30" si="20">+(C26-B26)/B26</f>
        <v>#REF!</v>
      </c>
      <c r="G26" s="26"/>
      <c r="H26" s="27"/>
      <c r="I26" s="27"/>
      <c r="J26" s="38"/>
      <c r="K26" s="32"/>
      <c r="M26" s="26" t="s">
        <v>35</v>
      </c>
      <c r="N26" s="34">
        <f t="shared" ref="N26:O30" si="21">(1-N5)*N16</f>
        <v>0.66550732294642245</v>
      </c>
      <c r="O26" s="41" t="e">
        <f t="shared" si="21"/>
        <v>#REF!</v>
      </c>
      <c r="Q26" s="34"/>
      <c r="R26" s="204" t="e">
        <f t="shared" ref="R26:R30" si="22">+O26-N26</f>
        <v>#REF!</v>
      </c>
      <c r="S26" s="48"/>
      <c r="W26" s="62" t="s">
        <v>35</v>
      </c>
      <c r="X26" s="67">
        <f t="shared" ref="X26:Y30" si="23">+N16</f>
        <v>0.99111133861705691</v>
      </c>
      <c r="Y26" s="67" t="e">
        <f t="shared" si="23"/>
        <v>#REF!</v>
      </c>
      <c r="Z26" s="67" t="e">
        <f t="shared" ref="Z26:Z30" si="24">+Y26-X26</f>
        <v>#REF!</v>
      </c>
    </row>
    <row r="27" spans="1:30" ht="15.75" customHeight="1" x14ac:dyDescent="0.2">
      <c r="A27" s="26" t="s">
        <v>36</v>
      </c>
      <c r="B27" s="27">
        <f t="shared" si="19"/>
        <v>6.3147785300000052</v>
      </c>
      <c r="C27" s="27" t="e">
        <f t="shared" si="19"/>
        <v>#REF!</v>
      </c>
      <c r="D27" s="27" t="e">
        <f t="shared" si="18"/>
        <v>#REF!</v>
      </c>
      <c r="E27" s="37" t="e">
        <f t="shared" si="20"/>
        <v>#REF!</v>
      </c>
      <c r="G27" s="26"/>
      <c r="H27" s="27"/>
      <c r="I27" s="27"/>
      <c r="J27" s="27"/>
      <c r="K27" s="40"/>
      <c r="M27" s="26" t="s">
        <v>36</v>
      </c>
      <c r="N27" s="34">
        <f t="shared" si="21"/>
        <v>0.80885242832588189</v>
      </c>
      <c r="O27" s="34" t="e">
        <f t="shared" si="21"/>
        <v>#REF!</v>
      </c>
      <c r="Q27" s="34"/>
      <c r="R27" s="50" t="e">
        <f>+O27-N27</f>
        <v>#REF!</v>
      </c>
      <c r="S27" s="48"/>
      <c r="T27" s="49"/>
      <c r="W27" s="61" t="s">
        <v>36</v>
      </c>
      <c r="X27" s="66">
        <f t="shared" si="23"/>
        <v>0.97846774663664404</v>
      </c>
      <c r="Y27" s="66" t="e">
        <f t="shared" si="23"/>
        <v>#REF!</v>
      </c>
      <c r="Z27" s="66" t="e">
        <f t="shared" si="24"/>
        <v>#REF!</v>
      </c>
    </row>
    <row r="28" spans="1:30" ht="15.75" customHeight="1" x14ac:dyDescent="0.2">
      <c r="A28" s="26" t="s">
        <v>37</v>
      </c>
      <c r="B28" s="27">
        <f t="shared" si="19"/>
        <v>20.441880789999999</v>
      </c>
      <c r="C28" s="27" t="e">
        <f t="shared" si="19"/>
        <v>#REF!</v>
      </c>
      <c r="D28" s="27" t="e">
        <f t="shared" si="18"/>
        <v>#REF!</v>
      </c>
      <c r="E28" s="37" t="e">
        <f t="shared" si="20"/>
        <v>#REF!</v>
      </c>
      <c r="G28" s="26"/>
      <c r="H28" s="27"/>
      <c r="I28" s="27"/>
      <c r="J28" s="27"/>
      <c r="K28" s="32"/>
      <c r="M28" s="26" t="s">
        <v>37</v>
      </c>
      <c r="N28" s="34">
        <f t="shared" si="21"/>
        <v>0.65168046189149109</v>
      </c>
      <c r="O28" s="34" t="e">
        <f t="shared" si="21"/>
        <v>#REF!</v>
      </c>
      <c r="Q28" s="34"/>
      <c r="R28" s="204" t="e">
        <f>+O28-N28</f>
        <v>#REF!</v>
      </c>
      <c r="W28" s="62" t="s">
        <v>37</v>
      </c>
      <c r="X28" s="67">
        <f t="shared" si="23"/>
        <v>0.99935345424502442</v>
      </c>
      <c r="Y28" s="67" t="e">
        <f t="shared" si="23"/>
        <v>#REF!</v>
      </c>
      <c r="Z28" s="67" t="e">
        <f t="shared" si="24"/>
        <v>#REF!</v>
      </c>
    </row>
    <row r="29" spans="1:30" ht="15.75" customHeight="1" x14ac:dyDescent="0.2">
      <c r="A29" s="26" t="s">
        <v>38</v>
      </c>
      <c r="B29" s="27">
        <f t="shared" si="19"/>
        <v>6.5908770399999987</v>
      </c>
      <c r="C29" s="27" t="e">
        <f t="shared" si="19"/>
        <v>#REF!</v>
      </c>
      <c r="D29" s="27" t="e">
        <f t="shared" si="18"/>
        <v>#REF!</v>
      </c>
      <c r="E29" s="37" t="e">
        <f t="shared" si="20"/>
        <v>#REF!</v>
      </c>
      <c r="G29" s="26"/>
      <c r="H29" s="27"/>
      <c r="I29" s="27"/>
      <c r="J29" s="27"/>
      <c r="K29" s="32"/>
      <c r="M29" s="26" t="s">
        <v>38</v>
      </c>
      <c r="N29" s="34">
        <f>(1-N8)*N19</f>
        <v>0.77448341805533749</v>
      </c>
      <c r="O29" s="41" t="e">
        <f>(1-O8)*O19</f>
        <v>#REF!</v>
      </c>
      <c r="Q29" s="34"/>
      <c r="R29" s="203" t="e">
        <f t="shared" si="22"/>
        <v>#REF!</v>
      </c>
      <c r="W29" s="61" t="s">
        <v>38</v>
      </c>
      <c r="X29" s="66">
        <f t="shared" si="23"/>
        <v>1.0010939566400332</v>
      </c>
      <c r="Y29" s="66" t="e">
        <f t="shared" si="23"/>
        <v>#REF!</v>
      </c>
      <c r="Z29" s="66" t="e">
        <f t="shared" si="24"/>
        <v>#REF!</v>
      </c>
    </row>
    <row r="30" spans="1:30" ht="15.75" customHeight="1" x14ac:dyDescent="0.2">
      <c r="A30" s="30" t="s">
        <v>39</v>
      </c>
      <c r="B30" s="31">
        <f>SUM(B25:B29)</f>
        <v>83.590461300000001</v>
      </c>
      <c r="C30" s="31" t="e">
        <f>SUM(C25:C29)</f>
        <v>#REF!</v>
      </c>
      <c r="D30" s="31" t="e">
        <f t="shared" si="18"/>
        <v>#REF!</v>
      </c>
      <c r="E30" s="33" t="e">
        <f t="shared" si="20"/>
        <v>#REF!</v>
      </c>
      <c r="G30" s="30"/>
      <c r="H30" s="31"/>
      <c r="I30" s="31"/>
      <c r="J30" s="31"/>
      <c r="K30" s="33"/>
      <c r="M30" s="30" t="s">
        <v>39</v>
      </c>
      <c r="N30" s="35">
        <f t="shared" si="21"/>
        <v>0.73388221784520846</v>
      </c>
      <c r="O30" s="35" t="e">
        <f>(1-O9)*O20</f>
        <v>#REF!</v>
      </c>
      <c r="Q30" s="35"/>
      <c r="R30" s="203" t="e">
        <f t="shared" si="22"/>
        <v>#REF!</v>
      </c>
      <c r="W30" s="63" t="s">
        <v>39</v>
      </c>
      <c r="X30" s="68">
        <f t="shared" si="23"/>
        <v>1.0035942533246509</v>
      </c>
      <c r="Y30" s="68" t="e">
        <f t="shared" si="23"/>
        <v>#REF!</v>
      </c>
      <c r="Z30" s="68" t="e">
        <f t="shared" si="24"/>
        <v>#REF!</v>
      </c>
    </row>
    <row r="31" spans="1:30" x14ac:dyDescent="0.2">
      <c r="N31" s="46"/>
    </row>
    <row r="33" spans="18:27" ht="15" x14ac:dyDescent="0.25">
      <c r="W33" s="249" t="s">
        <v>50</v>
      </c>
      <c r="X33" s="249"/>
      <c r="Y33" s="249"/>
      <c r="Z33" s="249"/>
    </row>
    <row r="34" spans="18:27" x14ac:dyDescent="0.2">
      <c r="W34" s="60" t="s">
        <v>56</v>
      </c>
      <c r="X34" s="64">
        <v>2016</v>
      </c>
      <c r="Y34" s="64">
        <v>2017</v>
      </c>
      <c r="Z34" s="65" t="s">
        <v>40</v>
      </c>
    </row>
    <row r="35" spans="18:27" x14ac:dyDescent="0.2">
      <c r="W35" s="61" t="s">
        <v>34</v>
      </c>
      <c r="X35" s="66">
        <f>+N25</f>
        <v>0.78048007616877213</v>
      </c>
      <c r="Y35" s="66" t="e">
        <f>+O25</f>
        <v>#REF!</v>
      </c>
      <c r="Z35" s="66" t="e">
        <f>+Y35-X35</f>
        <v>#REF!</v>
      </c>
      <c r="AA35" s="71" t="e">
        <f>+Y35-X35</f>
        <v>#REF!</v>
      </c>
    </row>
    <row r="36" spans="18:27" x14ac:dyDescent="0.2">
      <c r="W36" s="62" t="s">
        <v>35</v>
      </c>
      <c r="X36" s="67">
        <f t="shared" ref="X36:Y40" si="25">+N26</f>
        <v>0.66550732294642245</v>
      </c>
      <c r="Y36" s="67" t="e">
        <f t="shared" si="25"/>
        <v>#REF!</v>
      </c>
      <c r="Z36" s="67" t="e">
        <f t="shared" ref="Z36:Z40" si="26">+Y36-X36</f>
        <v>#REF!</v>
      </c>
      <c r="AA36" s="71" t="e">
        <f t="shared" ref="AA36:AA39" si="27">+Y36-X36</f>
        <v>#REF!</v>
      </c>
    </row>
    <row r="37" spans="18:27" x14ac:dyDescent="0.2">
      <c r="W37" s="61" t="s">
        <v>36</v>
      </c>
      <c r="X37" s="66">
        <f t="shared" si="25"/>
        <v>0.80885242832588189</v>
      </c>
      <c r="Y37" s="66" t="e">
        <f t="shared" si="25"/>
        <v>#REF!</v>
      </c>
      <c r="Z37" s="66" t="e">
        <f t="shared" si="26"/>
        <v>#REF!</v>
      </c>
      <c r="AA37" s="71" t="e">
        <f t="shared" si="27"/>
        <v>#REF!</v>
      </c>
    </row>
    <row r="38" spans="18:27" x14ac:dyDescent="0.2">
      <c r="W38" s="62" t="s">
        <v>37</v>
      </c>
      <c r="X38" s="67">
        <f t="shared" si="25"/>
        <v>0.65168046189149109</v>
      </c>
      <c r="Y38" s="67" t="e">
        <f t="shared" si="25"/>
        <v>#REF!</v>
      </c>
      <c r="Z38" s="67" t="e">
        <f t="shared" si="26"/>
        <v>#REF!</v>
      </c>
      <c r="AA38" s="71" t="e">
        <f t="shared" si="27"/>
        <v>#REF!</v>
      </c>
    </row>
    <row r="39" spans="18:27" x14ac:dyDescent="0.2">
      <c r="W39" s="61" t="s">
        <v>38</v>
      </c>
      <c r="X39" s="66">
        <f t="shared" si="25"/>
        <v>0.77448341805533749</v>
      </c>
      <c r="Y39" s="66" t="e">
        <f t="shared" si="25"/>
        <v>#REF!</v>
      </c>
      <c r="Z39" s="66" t="e">
        <f t="shared" si="26"/>
        <v>#REF!</v>
      </c>
      <c r="AA39" s="71" t="e">
        <f t="shared" si="27"/>
        <v>#REF!</v>
      </c>
    </row>
    <row r="40" spans="18:27" x14ac:dyDescent="0.2">
      <c r="W40" s="63" t="s">
        <v>39</v>
      </c>
      <c r="X40" s="68">
        <f t="shared" si="25"/>
        <v>0.73388221784520846</v>
      </c>
      <c r="Y40" s="68" t="e">
        <f t="shared" si="25"/>
        <v>#REF!</v>
      </c>
      <c r="Z40" s="68" t="e">
        <f t="shared" si="26"/>
        <v>#REF!</v>
      </c>
    </row>
    <row r="43" spans="18:27" x14ac:dyDescent="0.2">
      <c r="R43" s="113"/>
    </row>
    <row r="44" spans="18:27" x14ac:dyDescent="0.2">
      <c r="R44" s="113"/>
      <c r="S44" s="112"/>
      <c r="W44" s="60" t="s">
        <v>56</v>
      </c>
      <c r="X44" s="64">
        <v>2016</v>
      </c>
      <c r="Y44" s="64">
        <v>2017</v>
      </c>
      <c r="Z44" s="64" t="s">
        <v>42</v>
      </c>
    </row>
    <row r="45" spans="18:27" x14ac:dyDescent="0.2">
      <c r="W45" s="61" t="s">
        <v>34</v>
      </c>
      <c r="X45" s="72">
        <f>+'Enero-Octubre-2017'!K10</f>
        <v>136.30677191000001</v>
      </c>
      <c r="Y45" s="72">
        <f>+'Enero-Octubre-2017'!W10</f>
        <v>133.17622843999999</v>
      </c>
      <c r="Z45" s="72">
        <f>+Y45-X45</f>
        <v>-3.1305434700000205</v>
      </c>
    </row>
    <row r="46" spans="18:27" x14ac:dyDescent="0.2">
      <c r="R46" s="113"/>
      <c r="W46" s="62" t="s">
        <v>36</v>
      </c>
      <c r="X46" s="73">
        <f>+'Enero-Octubre-2017'!K42</f>
        <v>43.755791270000003</v>
      </c>
      <c r="Y46" s="73">
        <f>+'Enero-Octubre-2017'!W42</f>
        <v>42.266643299999998</v>
      </c>
      <c r="Z46" s="73">
        <f t="shared" ref="Z46:Z50" si="28">+Y46-X46</f>
        <v>-1.4891479700000048</v>
      </c>
    </row>
    <row r="47" spans="18:27" x14ac:dyDescent="0.2">
      <c r="W47" s="61" t="s">
        <v>37</v>
      </c>
      <c r="X47" s="72">
        <f>+'Enero-Octubre-2017'!K54</f>
        <v>67.516073760000012</v>
      </c>
      <c r="Y47" s="72">
        <f>+'Enero-Octubre-2017'!W54</f>
        <v>67.520809659999998</v>
      </c>
      <c r="Z47" s="72">
        <f t="shared" si="28"/>
        <v>4.7358999999858042E-3</v>
      </c>
    </row>
    <row r="48" spans="18:27" x14ac:dyDescent="0.2">
      <c r="W48" s="62" t="s">
        <v>35</v>
      </c>
      <c r="X48" s="73">
        <f>+'Enero-Octubre-2017'!K22</f>
        <v>76.333817569999994</v>
      </c>
      <c r="Y48" s="73">
        <f>+'Enero-Octubre-2017'!W22</f>
        <v>75.736538260000003</v>
      </c>
      <c r="Z48" s="73">
        <f t="shared" si="28"/>
        <v>-0.59727930999999046</v>
      </c>
    </row>
    <row r="49" spans="23:32" x14ac:dyDescent="0.2">
      <c r="W49" s="61" t="s">
        <v>38</v>
      </c>
      <c r="X49" s="72">
        <f>+'Enero-Octubre-2017'!K75</f>
        <v>34.636032530000001</v>
      </c>
      <c r="Y49" s="72">
        <f>+'Enero-Octubre-2017'!W75</f>
        <v>34.813663069999997</v>
      </c>
      <c r="Z49" s="72">
        <f t="shared" si="28"/>
        <v>0.17763053999999556</v>
      </c>
    </row>
    <row r="50" spans="23:32" x14ac:dyDescent="0.2">
      <c r="W50" s="63" t="s">
        <v>39</v>
      </c>
      <c r="X50" s="74">
        <f>SUM(X45:X49)</f>
        <v>358.54848704000005</v>
      </c>
      <c r="Y50" s="74">
        <f>SUM(Y45:Y49)</f>
        <v>353.51388273000003</v>
      </c>
      <c r="Z50" s="74">
        <f t="shared" si="28"/>
        <v>-5.0346043100000202</v>
      </c>
    </row>
    <row r="53" spans="23:32" ht="13.5" thickBot="1" x14ac:dyDescent="0.25">
      <c r="X53" s="72"/>
      <c r="Y53" s="72"/>
    </row>
    <row r="54" spans="23:32" ht="14.25" thickTop="1" thickBot="1" x14ac:dyDescent="0.25">
      <c r="W54" s="190" t="s">
        <v>56</v>
      </c>
      <c r="X54" s="191" t="s">
        <v>64</v>
      </c>
    </row>
    <row r="55" spans="23:32" ht="14.25" thickTop="1" thickBot="1" x14ac:dyDescent="0.25">
      <c r="W55" s="192" t="s">
        <v>34</v>
      </c>
      <c r="X55" s="82">
        <v>125560620.43000001</v>
      </c>
      <c r="Y55">
        <f>+X55/1000000</f>
        <v>125.56062043</v>
      </c>
    </row>
    <row r="56" spans="23:32" ht="14.25" thickTop="1" thickBot="1" x14ac:dyDescent="0.25">
      <c r="W56" s="192" t="s">
        <v>36</v>
      </c>
      <c r="X56" s="82">
        <v>42491464.880000003</v>
      </c>
      <c r="Y56">
        <f t="shared" ref="Y56:Y60" si="29">+X56/1000000</f>
        <v>42.491464880000002</v>
      </c>
    </row>
    <row r="57" spans="23:32" ht="14.25" thickTop="1" thickBot="1" x14ac:dyDescent="0.25">
      <c r="W57" s="192" t="s">
        <v>68</v>
      </c>
      <c r="X57" s="82">
        <v>63723222.710000001</v>
      </c>
      <c r="Y57">
        <f t="shared" si="29"/>
        <v>63.723222710000002</v>
      </c>
    </row>
    <row r="58" spans="23:32" ht="14.25" thickTop="1" thickBot="1" x14ac:dyDescent="0.25">
      <c r="W58" s="192" t="s">
        <v>35</v>
      </c>
      <c r="X58" s="82">
        <v>70831972.129999995</v>
      </c>
      <c r="Y58">
        <f t="shared" si="29"/>
        <v>70.831972129999997</v>
      </c>
    </row>
    <row r="59" spans="23:32" ht="14.25" thickTop="1" thickBot="1" x14ac:dyDescent="0.25">
      <c r="W59" s="192" t="s">
        <v>69</v>
      </c>
      <c r="X59" s="82">
        <v>32341621.420000002</v>
      </c>
      <c r="Y59">
        <f t="shared" si="29"/>
        <v>32.341621420000003</v>
      </c>
    </row>
    <row r="60" spans="23:32" ht="14.25" thickTop="1" thickBot="1" x14ac:dyDescent="0.25">
      <c r="W60" s="192" t="s">
        <v>32</v>
      </c>
      <c r="X60" s="193">
        <v>334948901.56999999</v>
      </c>
      <c r="Y60">
        <f t="shared" si="29"/>
        <v>334.94890156999998</v>
      </c>
    </row>
    <row r="61" spans="23:32" ht="13.5" thickTop="1" x14ac:dyDescent="0.2"/>
    <row r="62" spans="23:32" x14ac:dyDescent="0.2">
      <c r="AD62" s="251" t="s">
        <v>65</v>
      </c>
      <c r="AE62" s="251"/>
    </row>
    <row r="63" spans="23:32" ht="25.5" x14ac:dyDescent="0.2">
      <c r="W63" s="75"/>
      <c r="AD63" s="77" t="s">
        <v>72</v>
      </c>
      <c r="AE63" s="76"/>
      <c r="AF63" s="83" t="s">
        <v>73</v>
      </c>
    </row>
    <row r="64" spans="23:32" ht="25.5" x14ac:dyDescent="0.2">
      <c r="AD64" s="77" t="s">
        <v>71</v>
      </c>
      <c r="AE64" s="84"/>
      <c r="AF64" s="83" t="s">
        <v>74</v>
      </c>
    </row>
    <row r="65" spans="23:30" x14ac:dyDescent="0.2">
      <c r="W65" s="247" t="s">
        <v>48</v>
      </c>
      <c r="X65" s="247"/>
      <c r="Y65" s="247"/>
      <c r="Z65" s="248" t="s">
        <v>40</v>
      </c>
    </row>
    <row r="66" spans="23:30" x14ac:dyDescent="0.2">
      <c r="W66" s="55" t="s">
        <v>56</v>
      </c>
      <c r="X66" s="70">
        <v>2016</v>
      </c>
      <c r="Y66" s="70">
        <v>2017</v>
      </c>
      <c r="Z66" s="248"/>
    </row>
    <row r="67" spans="23:30" x14ac:dyDescent="0.2">
      <c r="W67" s="26" t="s">
        <v>34</v>
      </c>
      <c r="X67" s="27">
        <f>+'Enero-Octubre-2017'!J14</f>
        <v>812.77396576000001</v>
      </c>
      <c r="Y67" s="27">
        <f>+'Enero-Octubre-2017'!V14</f>
        <v>837.78251062033769</v>
      </c>
      <c r="Z67" s="40">
        <v>5.068642249289735E-2</v>
      </c>
    </row>
    <row r="68" spans="23:30" x14ac:dyDescent="0.2">
      <c r="W68" s="26" t="s">
        <v>35</v>
      </c>
      <c r="X68" s="27">
        <f>+'Enero-Octubre-2017'!J26</f>
        <v>391.51697681000002</v>
      </c>
      <c r="Y68" s="27">
        <f>+'Enero-Octubre-2017'!V26</f>
        <v>416.2476213998832</v>
      </c>
      <c r="Z68" s="40">
        <v>0.1123482384363874</v>
      </c>
    </row>
    <row r="69" spans="23:30" x14ac:dyDescent="0.2">
      <c r="W69" s="26" t="s">
        <v>36</v>
      </c>
      <c r="X69" s="27">
        <f>+'Enero-Octubre-2017'!J46</f>
        <v>291.99282906000002</v>
      </c>
      <c r="Y69" s="27">
        <f>+'Enero-Octubre-2017'!V46</f>
        <v>308.75105008996604</v>
      </c>
      <c r="Z69" s="40">
        <v>0.1063260852500898</v>
      </c>
    </row>
    <row r="70" spans="23:30" x14ac:dyDescent="0.2">
      <c r="W70" s="26" t="s">
        <v>37</v>
      </c>
      <c r="X70" s="27">
        <f>+'Enero-Octubre-2017'!J58</f>
        <v>330.64989886000001</v>
      </c>
      <c r="Y70" s="27">
        <f>+'Enero-Octubre-2017'!V58</f>
        <v>350.19592416994618</v>
      </c>
      <c r="Z70" s="40">
        <v>5.6283751477131681E-2</v>
      </c>
    </row>
    <row r="71" spans="23:30" x14ac:dyDescent="0.2">
      <c r="W71" s="26" t="s">
        <v>38</v>
      </c>
      <c r="X71" s="27">
        <f>+'Enero-Octubre-2017'!J79</f>
        <v>196.10637095000001</v>
      </c>
      <c r="Y71" s="27">
        <f>+'Enero-Octubre-2017'!V79</f>
        <v>210.73325776998146</v>
      </c>
      <c r="Z71" s="40">
        <v>0.12270119660130366</v>
      </c>
    </row>
    <row r="72" spans="23:30" x14ac:dyDescent="0.2">
      <c r="W72" s="30" t="s">
        <v>39</v>
      </c>
      <c r="X72" s="31">
        <f>SUM(X67:X71)</f>
        <v>2023.0400414400001</v>
      </c>
      <c r="Y72" s="31">
        <f>SUM(Y67:Y71)</f>
        <v>2123.7103640501145</v>
      </c>
      <c r="Z72" s="33">
        <v>7.7887422918383381E-2</v>
      </c>
    </row>
    <row r="75" spans="23:30" x14ac:dyDescent="0.2">
      <c r="W75" s="247" t="s">
        <v>66</v>
      </c>
      <c r="X75" s="247"/>
      <c r="Y75" s="247"/>
      <c r="Z75" s="248" t="s">
        <v>40</v>
      </c>
    </row>
    <row r="76" spans="23:30" x14ac:dyDescent="0.2">
      <c r="W76" s="55" t="s">
        <v>56</v>
      </c>
      <c r="X76" s="70">
        <v>2016</v>
      </c>
      <c r="Y76" s="70">
        <v>2017</v>
      </c>
      <c r="Z76" s="248"/>
    </row>
    <row r="77" spans="23:30" x14ac:dyDescent="0.2">
      <c r="W77" s="26" t="s">
        <v>34</v>
      </c>
      <c r="X77" s="27">
        <f>+'Enero-Octubre-2017'!J12</f>
        <v>819.0542810697616</v>
      </c>
      <c r="Y77" s="27">
        <f>+'Enero-Octubre-2017'!V12</f>
        <v>879.07519866977134</v>
      </c>
      <c r="Z77" s="32">
        <f>+(Y77-X77)/X77</f>
        <v>7.3280756828005097E-2</v>
      </c>
    </row>
    <row r="78" spans="23:30" x14ac:dyDescent="0.2">
      <c r="W78" s="26" t="s">
        <v>35</v>
      </c>
      <c r="X78" s="27">
        <f>+'Enero-Octubre-2017'!J24</f>
        <v>389.70299999999997</v>
      </c>
      <c r="Y78" s="27">
        <f>+'Enero-Octubre-2017'!V24</f>
        <v>435.13835549011236</v>
      </c>
      <c r="Z78" s="32">
        <f t="shared" ref="Z78:Z82" si="30">+(Y78-X78)/X78</f>
        <v>0.11658969905315686</v>
      </c>
    </row>
    <row r="79" spans="23:30" x14ac:dyDescent="0.2">
      <c r="W79" s="26" t="s">
        <v>36</v>
      </c>
      <c r="X79" s="27">
        <f>+'Enero-Octubre-2017'!J44</f>
        <v>289.50987780000207</v>
      </c>
      <c r="Y79" s="27">
        <f>+'Enero-Octubre-2017'!V44</f>
        <v>321.4115651200222</v>
      </c>
      <c r="Z79" s="32">
        <f t="shared" si="30"/>
        <v>0.11019205134706427</v>
      </c>
      <c r="AD79">
        <f>166*47</f>
        <v>7802</v>
      </c>
    </row>
    <row r="80" spans="23:30" x14ac:dyDescent="0.2">
      <c r="W80" s="26" t="s">
        <v>37</v>
      </c>
      <c r="X80" s="27">
        <f>+'Enero-Octubre-2017'!J56</f>
        <v>318.82729999999998</v>
      </c>
      <c r="Y80" s="27">
        <f>+'Enero-Octubre-2017'!V56</f>
        <v>361.86348691998671</v>
      </c>
      <c r="Z80" s="32">
        <f t="shared" si="30"/>
        <v>0.13498275373528784</v>
      </c>
    </row>
    <row r="81" spans="23:26" x14ac:dyDescent="0.2">
      <c r="W81" s="26" t="s">
        <v>38</v>
      </c>
      <c r="X81" s="27">
        <f>+'Enero-Octubre-2017'!J77</f>
        <v>199.30359999999999</v>
      </c>
      <c r="Y81" s="27">
        <f>+'Enero-Octubre-2017'!V77</f>
        <v>214.89653833000145</v>
      </c>
      <c r="Z81" s="32">
        <f t="shared" si="30"/>
        <v>7.8237113278442835E-2</v>
      </c>
    </row>
    <row r="82" spans="23:26" x14ac:dyDescent="0.2">
      <c r="W82" s="30" t="s">
        <v>39</v>
      </c>
      <c r="X82" s="31">
        <f>SUM(X77:X81)</f>
        <v>2016.3980588697634</v>
      </c>
      <c r="Y82" s="31">
        <f>SUM(Y77:Y81)</f>
        <v>2212.3851445298942</v>
      </c>
      <c r="Z82" s="33">
        <f t="shared" si="30"/>
        <v>9.7196624842014565E-2</v>
      </c>
    </row>
    <row r="88" spans="23:26" ht="13.5" x14ac:dyDescent="0.2">
      <c r="X88" s="85">
        <v>812.77</v>
      </c>
      <c r="Y88" s="85">
        <v>837.78</v>
      </c>
      <c r="Z88" s="86">
        <v>5.0999999999999997E-2</v>
      </c>
    </row>
    <row r="89" spans="23:26" ht="13.5" x14ac:dyDescent="0.2">
      <c r="X89" s="85">
        <v>391.52</v>
      </c>
      <c r="Y89" s="85">
        <v>416.25</v>
      </c>
      <c r="Z89" s="86">
        <v>0.112</v>
      </c>
    </row>
    <row r="90" spans="23:26" ht="13.5" x14ac:dyDescent="0.2">
      <c r="X90" s="85">
        <v>291.99</v>
      </c>
      <c r="Y90" s="85">
        <v>308.75</v>
      </c>
      <c r="Z90" s="86">
        <v>0.106</v>
      </c>
    </row>
    <row r="91" spans="23:26" ht="13.5" x14ac:dyDescent="0.2">
      <c r="X91" s="85">
        <v>330.65</v>
      </c>
      <c r="Y91" s="85">
        <v>350.2</v>
      </c>
      <c r="Z91" s="86">
        <v>5.6000000000000001E-2</v>
      </c>
    </row>
    <row r="92" spans="23:26" ht="13.5" x14ac:dyDescent="0.2">
      <c r="X92" s="85">
        <v>196.11</v>
      </c>
      <c r="Y92" s="85">
        <v>210.73</v>
      </c>
      <c r="Z92" s="86">
        <v>0.123</v>
      </c>
    </row>
    <row r="93" spans="23:26" ht="13.5" x14ac:dyDescent="0.2">
      <c r="X93" s="87">
        <v>2023.04</v>
      </c>
      <c r="Y93" s="87">
        <v>2123.71</v>
      </c>
      <c r="Z93" s="88">
        <v>7.8E-2</v>
      </c>
    </row>
  </sheetData>
  <mergeCells count="40">
    <mergeCell ref="T1:U1"/>
    <mergeCell ref="R2:R3"/>
    <mergeCell ref="R13:R14"/>
    <mergeCell ref="K2:K3"/>
    <mergeCell ref="K13:K14"/>
    <mergeCell ref="T12:U12"/>
    <mergeCell ref="A2:C2"/>
    <mergeCell ref="G2:I2"/>
    <mergeCell ref="A13:C13"/>
    <mergeCell ref="G13:I13"/>
    <mergeCell ref="Q2:Q3"/>
    <mergeCell ref="Q13:Q14"/>
    <mergeCell ref="M2:O2"/>
    <mergeCell ref="M13:O13"/>
    <mergeCell ref="D13:D14"/>
    <mergeCell ref="D2:D3"/>
    <mergeCell ref="J2:J3"/>
    <mergeCell ref="E2:E3"/>
    <mergeCell ref="E13:E14"/>
    <mergeCell ref="A23:C23"/>
    <mergeCell ref="D23:D24"/>
    <mergeCell ref="E23:E24"/>
    <mergeCell ref="G23:I23"/>
    <mergeCell ref="K23:K24"/>
    <mergeCell ref="J23:J24"/>
    <mergeCell ref="AB2:AF2"/>
    <mergeCell ref="AD62:AE62"/>
    <mergeCell ref="W65:Y65"/>
    <mergeCell ref="Z65:Z66"/>
    <mergeCell ref="J13:J14"/>
    <mergeCell ref="Q23:Q24"/>
    <mergeCell ref="T23:U23"/>
    <mergeCell ref="M23:O23"/>
    <mergeCell ref="R23:R24"/>
    <mergeCell ref="AC12:AD12"/>
    <mergeCell ref="W75:Y75"/>
    <mergeCell ref="Z75:Z76"/>
    <mergeCell ref="W33:Z33"/>
    <mergeCell ref="W23:Z23"/>
    <mergeCell ref="W13:Z13"/>
  </mergeCells>
  <conditionalFormatting sqref="R15:R20">
    <cfRule type="colorScale" priority="1">
      <colorScale>
        <cfvo type="num" val="0.95"/>
        <cfvo type="num" val="0.999"/>
        <cfvo type="num" val="1"/>
        <color rgb="FFFF0000"/>
        <color rgb="FFFFC000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Y50" formulaRange="1"/>
  </ignoredError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100" bestFit="1" customWidth="1"/>
    <col min="2" max="3" width="15.5703125" style="100" customWidth="1"/>
    <col min="4" max="6" width="11.42578125" style="100"/>
    <col min="7" max="7" width="12" style="100" customWidth="1"/>
    <col min="8" max="8" width="14.85546875" style="100" bestFit="1" customWidth="1"/>
    <col min="9" max="9" width="13.85546875" style="100" bestFit="1" customWidth="1"/>
    <col min="10" max="10" width="13.5703125" style="100" bestFit="1" customWidth="1"/>
    <col min="11" max="11" width="14.140625" style="100" customWidth="1"/>
    <col min="12" max="16384" width="11.42578125" style="100"/>
  </cols>
  <sheetData>
    <row r="7" spans="1:15" x14ac:dyDescent="0.25">
      <c r="K7" s="80"/>
      <c r="L7" s="80"/>
    </row>
    <row r="8" spans="1:15" x14ac:dyDescent="0.25">
      <c r="B8" s="101">
        <v>42675</v>
      </c>
      <c r="C8" s="101">
        <v>42705</v>
      </c>
      <c r="D8" s="101">
        <v>42736</v>
      </c>
      <c r="E8" s="101">
        <v>42767</v>
      </c>
      <c r="F8" s="101">
        <v>42795</v>
      </c>
      <c r="G8" s="101">
        <v>42826</v>
      </c>
      <c r="H8" s="101">
        <v>42856</v>
      </c>
      <c r="I8" s="101">
        <v>42887</v>
      </c>
      <c r="J8" s="101">
        <v>42917</v>
      </c>
      <c r="K8" s="101">
        <v>42948</v>
      </c>
      <c r="L8" s="101">
        <v>42979</v>
      </c>
      <c r="M8" s="101">
        <v>43009</v>
      </c>
      <c r="N8" s="101">
        <v>43040</v>
      </c>
      <c r="O8" s="101">
        <v>43070</v>
      </c>
    </row>
    <row r="9" spans="1:15" x14ac:dyDescent="0.25">
      <c r="A9" s="100" t="s">
        <v>77</v>
      </c>
      <c r="B9" s="102">
        <v>311.03878577273701</v>
      </c>
      <c r="C9" s="100">
        <v>325.36</v>
      </c>
      <c r="D9" s="80">
        <v>302.25394277999902</v>
      </c>
      <c r="E9" s="80">
        <v>290.15321355999998</v>
      </c>
      <c r="F9" s="80">
        <v>317.30911283984904</v>
      </c>
      <c r="G9" s="80">
        <v>318.32705897599999</v>
      </c>
      <c r="H9" s="80">
        <v>346.93279548000004</v>
      </c>
      <c r="I9" s="80">
        <v>354.86207051300005</v>
      </c>
      <c r="J9" s="80">
        <v>372.35843649999998</v>
      </c>
      <c r="K9" s="80">
        <v>380.74418388999902</v>
      </c>
      <c r="L9" s="110">
        <f>+'Enero-Octubre-2017'!W87</f>
        <v>353.51388273000003</v>
      </c>
      <c r="M9" s="110">
        <f>+'Enero-Octubre-2017'!X87</f>
        <v>366.34735593999994</v>
      </c>
      <c r="N9" s="110" t="e">
        <f>+'Enero-Octubre-2017'!#REF!</f>
        <v>#REF!</v>
      </c>
      <c r="O9" s="110" t="e">
        <f>+'Enero-Octubre-2017'!#REF!</f>
        <v>#REF!</v>
      </c>
    </row>
    <row r="10" spans="1:15" x14ac:dyDescent="0.25">
      <c r="A10" s="100" t="s">
        <v>78</v>
      </c>
      <c r="B10" s="100">
        <v>250.758184</v>
      </c>
      <c r="C10" s="100">
        <v>227.44833399999999</v>
      </c>
      <c r="D10" s="102">
        <v>234.30887999999996</v>
      </c>
      <c r="E10" s="102">
        <v>221.735783</v>
      </c>
      <c r="F10" s="102">
        <v>219.80951400000001</v>
      </c>
      <c r="G10" s="102">
        <v>237.86428799999999</v>
      </c>
      <c r="H10" s="102">
        <v>237.038331</v>
      </c>
      <c r="I10" s="102">
        <v>264.40114399999999</v>
      </c>
      <c r="J10" s="102">
        <v>268.06940699999996</v>
      </c>
      <c r="K10" s="102">
        <v>281.76992999999999</v>
      </c>
      <c r="L10" s="110">
        <v>281.82021500000002</v>
      </c>
      <c r="M10" s="189">
        <f>+'Enero-Octubre-2017'!X88</f>
        <v>264.609376</v>
      </c>
      <c r="N10" s="189" t="e">
        <f>+'Enero-Octubre-2017'!#REF!</f>
        <v>#REF!</v>
      </c>
      <c r="O10" s="189" t="e">
        <f>+'Enero-Octubre-2017'!#REF!</f>
        <v>#REF!</v>
      </c>
    </row>
    <row r="11" spans="1:15" x14ac:dyDescent="0.25">
      <c r="A11" s="100" t="s">
        <v>79</v>
      </c>
      <c r="D11" s="102">
        <v>223.027512</v>
      </c>
      <c r="E11" s="102">
        <v>218.219773</v>
      </c>
      <c r="F11" s="102">
        <v>230.287655</v>
      </c>
      <c r="G11" s="102">
        <v>216.26522199999999</v>
      </c>
      <c r="H11" s="102">
        <v>236.436207</v>
      </c>
      <c r="I11" s="102">
        <v>239.49931980727698</v>
      </c>
      <c r="J11" s="102">
        <v>260.36488300000002</v>
      </c>
      <c r="K11" s="102">
        <v>275.296223</v>
      </c>
      <c r="L11" s="110">
        <v>267.50371000000001</v>
      </c>
      <c r="M11" s="110">
        <v>288.21183400000001</v>
      </c>
      <c r="N11" s="110">
        <v>267.50197199999997</v>
      </c>
      <c r="O11" s="110">
        <v>266.28085900000002</v>
      </c>
    </row>
    <row r="12" spans="1:15" x14ac:dyDescent="0.25">
      <c r="A12" s="100" t="s">
        <v>80</v>
      </c>
      <c r="D12" s="103">
        <f>+D11/D9</f>
        <v>0.73788123307405318</v>
      </c>
      <c r="E12" s="103">
        <f t="shared" ref="E12:M12" si="0">+E11/E9</f>
        <v>0.75208463253802615</v>
      </c>
      <c r="F12" s="103">
        <f t="shared" si="0"/>
        <v>0.72575178487303593</v>
      </c>
      <c r="G12" s="103">
        <f t="shared" si="0"/>
        <v>0.67938058013568092</v>
      </c>
      <c r="H12" s="103">
        <f t="shared" si="0"/>
        <v>0.68150434343596111</v>
      </c>
      <c r="I12" s="103">
        <f t="shared" si="0"/>
        <v>0.6749081959112988</v>
      </c>
      <c r="J12" s="103">
        <f t="shared" si="0"/>
        <v>0.69923186230802648</v>
      </c>
      <c r="K12" s="103">
        <f t="shared" si="0"/>
        <v>0.72304774346739842</v>
      </c>
      <c r="L12" s="103">
        <f t="shared" si="0"/>
        <v>0.75669930678311947</v>
      </c>
      <c r="M12" s="103">
        <f t="shared" si="0"/>
        <v>0.78671738536364133</v>
      </c>
      <c r="N12" s="103" t="e">
        <f t="shared" ref="N12:O12" si="1">+N11/N9</f>
        <v>#REF!</v>
      </c>
      <c r="O12" s="103" t="e">
        <f t="shared" si="1"/>
        <v>#REF!</v>
      </c>
    </row>
    <row r="13" spans="1:15" x14ac:dyDescent="0.25">
      <c r="A13" s="100" t="s">
        <v>81</v>
      </c>
      <c r="E13" s="103"/>
      <c r="F13" s="103">
        <f>+F11/D9</f>
        <v>0.76190124397357828</v>
      </c>
      <c r="G13" s="103">
        <f t="shared" ref="G13:M13" si="2">+G11/E9</f>
        <v>0.74534836042847796</v>
      </c>
      <c r="H13" s="103">
        <f t="shared" si="2"/>
        <v>0.74512895291265435</v>
      </c>
      <c r="I13" s="103">
        <f t="shared" si="2"/>
        <v>0.75236871341601474</v>
      </c>
      <c r="J13" s="103">
        <f t="shared" si="2"/>
        <v>0.75047642192422692</v>
      </c>
      <c r="K13" s="103">
        <f>+K11/I9</f>
        <v>0.77578373648675081</v>
      </c>
      <c r="L13" s="103">
        <f>+L11/J9</f>
        <v>0.71840378457492005</v>
      </c>
      <c r="M13" s="103">
        <f t="shared" si="2"/>
        <v>0.75696976131161975</v>
      </c>
      <c r="N13" s="103">
        <f>+N11/L9</f>
        <v>0.75669439042739783</v>
      </c>
      <c r="O13" s="103">
        <f>+O11/M9</f>
        <v>0.72685350305520224</v>
      </c>
    </row>
    <row r="34" spans="3:5" ht="21" x14ac:dyDescent="0.35">
      <c r="C34" s="104">
        <v>0.2918</v>
      </c>
      <c r="D34" s="104">
        <v>0.23069999999999999</v>
      </c>
      <c r="E34" s="104">
        <v>0.22989999999999999</v>
      </c>
    </row>
    <row r="35" spans="3:5" x14ac:dyDescent="0.25">
      <c r="C35" s="100">
        <v>45.163200000000003</v>
      </c>
      <c r="D35" s="100">
        <v>46.028199999999998</v>
      </c>
      <c r="E35" s="100">
        <v>47.6096</v>
      </c>
    </row>
    <row r="36" spans="3:5" x14ac:dyDescent="0.25">
      <c r="C36" s="102">
        <f>+C35*C34</f>
        <v>13.17862176</v>
      </c>
      <c r="D36" s="102">
        <f t="shared" ref="D36:E36" si="3">+D35*D34</f>
        <v>10.618705739999999</v>
      </c>
      <c r="E36" s="102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Enero-Octubre-2017</vt:lpstr>
      <vt:lpstr>Hoja1</vt:lpstr>
      <vt:lpstr>Sectores</vt:lpstr>
      <vt:lpstr>Energia</vt:lpstr>
      <vt:lpstr>'Enero-Octubre-2017'!Área_de_impresión</vt:lpstr>
      <vt:lpstr>'Enero-Octubre-2017'!Títulos_a_imprimir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2018-02-08T15:10:50Z</dcterms:modified>
</cp:coreProperties>
</file>