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Enero-2018" sheetId="30" r:id="rId1"/>
    <sheet name="Hoja1" sheetId="29" state="hidden" r:id="rId2"/>
    <sheet name="Sectores" sheetId="24" state="hidden" r:id="rId3"/>
    <sheet name="Energia" sheetId="28" state="hidden" r:id="rId4"/>
  </sheets>
  <definedNames>
    <definedName name="_xlnm.Print_Area" localSheetId="0">'Enero-2018'!$A$3:$C$101</definedName>
    <definedName name="_xlnm.Print_Titles" localSheetId="0">'Enero-2018'!$A:$B</definedName>
  </definedNames>
  <calcPr calcId="152511"/>
</workbook>
</file>

<file path=xl/calcChain.xml><?xml version="1.0" encoding="utf-8"?>
<calcChain xmlns="http://schemas.openxmlformats.org/spreadsheetml/2006/main">
  <c r="I25" i="30" l="1"/>
  <c r="I24" i="30"/>
  <c r="I23" i="30"/>
  <c r="I22" i="30"/>
  <c r="I21" i="30"/>
  <c r="I20" i="30"/>
  <c r="O17" i="30"/>
  <c r="K17" i="30"/>
  <c r="L17" i="30" s="1"/>
  <c r="AA16" i="30"/>
  <c r="AC16" i="30" s="1"/>
  <c r="V16" i="30"/>
  <c r="W16" i="30" s="1"/>
  <c r="O16" i="30"/>
  <c r="P16" i="30" s="1"/>
  <c r="L16" i="30"/>
  <c r="K16" i="30"/>
  <c r="AA15" i="30"/>
  <c r="AC15" i="30" s="1"/>
  <c r="V15" i="30"/>
  <c r="W15" i="30" s="1"/>
  <c r="O15" i="30"/>
  <c r="P15" i="30" s="1"/>
  <c r="K15" i="30"/>
  <c r="L15" i="30" s="1"/>
  <c r="AA14" i="30"/>
  <c r="AC14" i="30" s="1"/>
  <c r="V14" i="30"/>
  <c r="W14" i="30" s="1"/>
  <c r="O14" i="30"/>
  <c r="K14" i="30"/>
  <c r="P14" i="30" s="1"/>
  <c r="AA13" i="30"/>
  <c r="AC13" i="30" s="1"/>
  <c r="V13" i="30"/>
  <c r="W13" i="30" s="1"/>
  <c r="O13" i="30"/>
  <c r="K13" i="30"/>
  <c r="L13" i="30" s="1"/>
  <c r="AA12" i="30"/>
  <c r="AC12" i="30" s="1"/>
  <c r="W12" i="30"/>
  <c r="V12" i="30"/>
  <c r="O12" i="30"/>
  <c r="K12" i="30"/>
  <c r="L12" i="30" s="1"/>
  <c r="AA11" i="30"/>
  <c r="AC11" i="30" s="1"/>
  <c r="V11" i="30"/>
  <c r="W11" i="30" s="1"/>
  <c r="AD15" i="30" l="1"/>
  <c r="P13" i="30"/>
  <c r="AD12" i="30"/>
  <c r="P12" i="30"/>
  <c r="AD14" i="30"/>
  <c r="P17" i="30"/>
  <c r="AD13" i="30"/>
  <c r="AD16" i="30"/>
  <c r="AD11" i="30"/>
  <c r="L14" i="30"/>
  <c r="AD19" i="24" l="1"/>
  <c r="AD8" i="24" l="1"/>
  <c r="AD7" i="24"/>
  <c r="AD6" i="24"/>
  <c r="AD5" i="24"/>
  <c r="AD4" i="24"/>
  <c r="AC8" i="24"/>
  <c r="AC7" i="24"/>
  <c r="AC6" i="24"/>
  <c r="AC5" i="24"/>
  <c r="AC4" i="24"/>
  <c r="I19" i="24" l="1"/>
  <c r="I18" i="24"/>
  <c r="I17" i="24"/>
  <c r="I16" i="24"/>
  <c r="I15" i="24"/>
  <c r="I8" i="24"/>
  <c r="I7" i="24"/>
  <c r="I6" i="24"/>
  <c r="I5" i="24"/>
  <c r="I4" i="24"/>
  <c r="C19" i="24"/>
  <c r="C18" i="24"/>
  <c r="C17" i="24"/>
  <c r="C16" i="24"/>
  <c r="C15" i="24"/>
  <c r="C8" i="24"/>
  <c r="C7" i="24"/>
  <c r="C6" i="24"/>
  <c r="C5" i="24"/>
  <c r="C4" i="24"/>
  <c r="H19" i="24"/>
  <c r="H18" i="24"/>
  <c r="H17" i="24"/>
  <c r="H16" i="24"/>
  <c r="H15" i="24"/>
  <c r="H8" i="24"/>
  <c r="H7" i="24"/>
  <c r="H6" i="24"/>
  <c r="H5" i="24"/>
  <c r="H4" i="24"/>
  <c r="B19" i="24"/>
  <c r="B18" i="24"/>
  <c r="B17" i="24"/>
  <c r="B16" i="24"/>
  <c r="B15" i="24"/>
  <c r="B8" i="24"/>
  <c r="B7" i="24"/>
  <c r="B6" i="24"/>
  <c r="B5" i="24"/>
  <c r="B4" i="24"/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AE8" i="24" l="1"/>
  <c r="AE7" i="24"/>
  <c r="AE6" i="24"/>
  <c r="AE5" i="24"/>
  <c r="AE4" i="24"/>
  <c r="AF4" i="24" s="1"/>
  <c r="N15" i="24" l="1"/>
  <c r="N17" i="24"/>
  <c r="I3" i="29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B9" i="24"/>
  <c r="Y60" i="24" l="1"/>
  <c r="Y59" i="24"/>
  <c r="Y58" i="24"/>
  <c r="Y57" i="24"/>
  <c r="Y56" i="24"/>
  <c r="Y55" i="24"/>
  <c r="Y49" i="24" l="1"/>
  <c r="Y48" i="24"/>
  <c r="Y47" i="24"/>
  <c r="Y46" i="24"/>
  <c r="Y45" i="24"/>
  <c r="X49" i="24"/>
  <c r="X48" i="24"/>
  <c r="X47" i="24"/>
  <c r="X46" i="24"/>
  <c r="X45" i="24"/>
  <c r="AE9" i="24" l="1"/>
  <c r="AC9" i="24"/>
  <c r="AF8" i="24"/>
  <c r="AF7" i="24"/>
  <c r="AF5" i="24"/>
  <c r="E36" i="28"/>
  <c r="D36" i="28"/>
  <c r="C36" i="28"/>
  <c r="AF6" i="24"/>
  <c r="AF9" i="24" l="1"/>
  <c r="AD9" i="24"/>
  <c r="N4" i="24" l="1"/>
  <c r="O4" i="24"/>
  <c r="O15" i="24"/>
  <c r="Y25" i="24" s="1"/>
  <c r="X15" i="24" l="1"/>
  <c r="N25" i="24"/>
  <c r="Y15" i="24"/>
  <c r="Y4" i="24"/>
  <c r="Z4" i="24" s="1"/>
  <c r="R4" i="24"/>
  <c r="L9" i="28" l="1"/>
  <c r="Z15" i="24"/>
  <c r="N13" i="28" l="1"/>
  <c r="L12" i="28"/>
  <c r="AD79" i="24"/>
  <c r="Y81" i="24"/>
  <c r="Y80" i="24"/>
  <c r="Y79" i="24"/>
  <c r="Y78" i="24"/>
  <c r="Y77" i="24"/>
  <c r="X81" i="24"/>
  <c r="X80" i="24"/>
  <c r="X79" i="24"/>
  <c r="X78" i="24"/>
  <c r="X77" i="24"/>
  <c r="Y71" i="24"/>
  <c r="Y70" i="24"/>
  <c r="Y69" i="24"/>
  <c r="Y68" i="24"/>
  <c r="Y67" i="24"/>
  <c r="X71" i="24"/>
  <c r="X70" i="24"/>
  <c r="X69" i="24"/>
  <c r="X68" i="24"/>
  <c r="X67" i="24"/>
  <c r="X72" i="24" l="1"/>
  <c r="Y72" i="24"/>
  <c r="Z45" i="24" l="1"/>
  <c r="X25" i="24" l="1"/>
  <c r="Z25" i="24" s="1"/>
  <c r="X35" i="24" l="1"/>
  <c r="Z79" i="24" l="1"/>
  <c r="X82" i="24"/>
  <c r="Z78" i="24"/>
  <c r="X50" i="24"/>
  <c r="Z49" i="24"/>
  <c r="Z47" i="24"/>
  <c r="Z46" i="24"/>
  <c r="Y50" i="24"/>
  <c r="Z48" i="24"/>
  <c r="Z77" i="24" l="1"/>
  <c r="Z81" i="24"/>
  <c r="Z80" i="24"/>
  <c r="Y82" i="24"/>
  <c r="Z82" i="24" s="1"/>
  <c r="Z50" i="24"/>
  <c r="O19" i="24" l="1"/>
  <c r="Y29" i="24" s="1"/>
  <c r="O25" i="24"/>
  <c r="O8" i="24"/>
  <c r="O6" i="24"/>
  <c r="C25" i="24"/>
  <c r="D4" i="24"/>
  <c r="E4" i="24"/>
  <c r="Y35" i="24" l="1"/>
  <c r="AA35" i="24" s="1"/>
  <c r="R25" i="24"/>
  <c r="Y17" i="24"/>
  <c r="Y6" i="24"/>
  <c r="Z6" i="24" s="1"/>
  <c r="Y19" i="24"/>
  <c r="Y8" i="24"/>
  <c r="Z8" i="24" s="1"/>
  <c r="O29" i="24"/>
  <c r="Y39" i="24" s="1"/>
  <c r="B25" i="24"/>
  <c r="Z35" i="24" l="1"/>
  <c r="E25" i="24"/>
  <c r="R15" i="24" l="1"/>
  <c r="O18" i="24" l="1"/>
  <c r="Y28" i="24" s="1"/>
  <c r="O17" i="24"/>
  <c r="Y27" i="24" s="1"/>
  <c r="O16" i="24"/>
  <c r="Y26" i="24" s="1"/>
  <c r="N19" i="24"/>
  <c r="X29" i="24" s="1"/>
  <c r="Z29" i="24" s="1"/>
  <c r="N18" i="24"/>
  <c r="X28" i="24" s="1"/>
  <c r="X27" i="24"/>
  <c r="N16" i="24"/>
  <c r="X26" i="24" s="1"/>
  <c r="Z28" i="24" l="1"/>
  <c r="Z27" i="24"/>
  <c r="Z26" i="24"/>
  <c r="R19" i="24"/>
  <c r="R17" i="24"/>
  <c r="R18" i="24"/>
  <c r="R16" i="24"/>
  <c r="B26" i="24" l="1"/>
  <c r="B27" i="24"/>
  <c r="B28" i="24"/>
  <c r="B29" i="24"/>
  <c r="B30" i="24" l="1"/>
  <c r="J17" i="24" l="1"/>
  <c r="J16" i="24"/>
  <c r="J8" i="24"/>
  <c r="J7" i="24"/>
  <c r="J4" i="24"/>
  <c r="D19" i="24"/>
  <c r="J19" i="24"/>
  <c r="J18" i="24"/>
  <c r="K18" i="24"/>
  <c r="K16" i="24"/>
  <c r="J15" i="24"/>
  <c r="D18" i="24"/>
  <c r="D17" i="24"/>
  <c r="D16" i="24"/>
  <c r="D15" i="24"/>
  <c r="J6" i="24"/>
  <c r="J5" i="24"/>
  <c r="K7" i="24"/>
  <c r="E19" i="24" l="1"/>
  <c r="K8" i="24"/>
  <c r="E17" i="24"/>
  <c r="K19" i="24"/>
  <c r="K6" i="24"/>
  <c r="E16" i="24"/>
  <c r="E18" i="24"/>
  <c r="K17" i="24"/>
  <c r="I20" i="24"/>
  <c r="H20" i="24"/>
  <c r="K15" i="24"/>
  <c r="C20" i="24"/>
  <c r="B20" i="24"/>
  <c r="E15" i="24"/>
  <c r="H9" i="24"/>
  <c r="N9" i="24" s="1"/>
  <c r="I9" i="24"/>
  <c r="K5" i="24"/>
  <c r="K4" i="24"/>
  <c r="O20" i="24" l="1"/>
  <c r="Y30" i="24" s="1"/>
  <c r="N20" i="24"/>
  <c r="X30" i="24" s="1"/>
  <c r="J20" i="24"/>
  <c r="K9" i="24"/>
  <c r="J9" i="24"/>
  <c r="D20" i="24"/>
  <c r="K20" i="24"/>
  <c r="E20" i="24"/>
  <c r="Z30" i="24" l="1"/>
  <c r="R20" i="24"/>
  <c r="C29" i="24"/>
  <c r="N8" i="24"/>
  <c r="C28" i="24"/>
  <c r="N7" i="24"/>
  <c r="C27" i="24"/>
  <c r="N6" i="24"/>
  <c r="C26" i="24"/>
  <c r="N5" i="24"/>
  <c r="N29" i="24" l="1"/>
  <c r="X39" i="24" s="1"/>
  <c r="X19" i="24"/>
  <c r="Z19" i="24" s="1"/>
  <c r="N28" i="24"/>
  <c r="X18" i="24"/>
  <c r="N27" i="24"/>
  <c r="X17" i="24"/>
  <c r="Z17" i="24" s="1"/>
  <c r="N26" i="24"/>
  <c r="X36" i="24" s="1"/>
  <c r="X16" i="24"/>
  <c r="E27" i="24"/>
  <c r="D27" i="24"/>
  <c r="E26" i="24"/>
  <c r="D26" i="24"/>
  <c r="E28" i="24"/>
  <c r="D28" i="24"/>
  <c r="E29" i="24"/>
  <c r="D29" i="24"/>
  <c r="O5" i="24"/>
  <c r="D5" i="24"/>
  <c r="O7" i="24"/>
  <c r="D7" i="24"/>
  <c r="E6" i="24"/>
  <c r="O27" i="24"/>
  <c r="D6" i="24"/>
  <c r="D8" i="24"/>
  <c r="E5" i="24"/>
  <c r="E8" i="24"/>
  <c r="C9" i="24"/>
  <c r="O9" i="24" s="1"/>
  <c r="Y9" i="24" s="1"/>
  <c r="Z9" i="24" s="1"/>
  <c r="E7" i="24"/>
  <c r="X37" i="24" l="1"/>
  <c r="R27" i="24"/>
  <c r="Y18" i="24"/>
  <c r="Z18" i="24" s="1"/>
  <c r="Y7" i="24"/>
  <c r="Z7" i="24" s="1"/>
  <c r="Y16" i="24"/>
  <c r="Z16" i="24" s="1"/>
  <c r="Y5" i="24"/>
  <c r="Z5" i="24" s="1"/>
  <c r="Y37" i="24"/>
  <c r="Z39" i="24"/>
  <c r="AA39" i="24"/>
  <c r="X38" i="24"/>
  <c r="Y20" i="24"/>
  <c r="O30" i="24"/>
  <c r="Y40" i="24" s="1"/>
  <c r="R6" i="24"/>
  <c r="R8" i="24"/>
  <c r="R29" i="24"/>
  <c r="R5" i="24"/>
  <c r="O26" i="24"/>
  <c r="D25" i="24"/>
  <c r="C30" i="24"/>
  <c r="R7" i="24"/>
  <c r="O28" i="24"/>
  <c r="Y38" i="24" s="1"/>
  <c r="D9" i="24"/>
  <c r="E9" i="24"/>
  <c r="Z37" i="24" l="1"/>
  <c r="AA37" i="24"/>
  <c r="R28" i="24"/>
  <c r="R26" i="24"/>
  <c r="Y36" i="24"/>
  <c r="Z38" i="24"/>
  <c r="AA38" i="24"/>
  <c r="N30" i="24"/>
  <c r="X20" i="24"/>
  <c r="Z20" i="24" s="1"/>
  <c r="R9" i="24"/>
  <c r="E30" i="24"/>
  <c r="D30" i="24"/>
  <c r="Z36" i="24" l="1"/>
  <c r="AA36" i="24"/>
  <c r="R30" i="24"/>
  <c r="X40" i="24"/>
  <c r="Z40" i="24" s="1"/>
</calcChain>
</file>

<file path=xl/sharedStrings.xml><?xml version="1.0" encoding="utf-8"?>
<sst xmlns="http://schemas.openxmlformats.org/spreadsheetml/2006/main" count="394" uniqueCount="98">
  <si>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</si>
  <si>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</si>
  <si>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</si>
  <si>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</si>
  <si>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</si>
  <si>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</si>
  <si>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</si>
  <si>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</si>
  <si>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</si>
  <si>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</si>
  <si>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</si>
  <si>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</si>
  <si>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</si>
  <si>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</si>
  <si>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</si>
  <si>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</si>
  <si>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</si>
  <si>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</si>
  <si>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</si>
  <si>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</si>
  <si>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</si>
  <si>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</si>
  <si>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</si>
  <si>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</si>
  <si>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San Fco</t>
  </si>
  <si>
    <t>Valverde</t>
  </si>
  <si>
    <t>Edenorte</t>
  </si>
  <si>
    <t>%</t>
  </si>
  <si>
    <t>.</t>
  </si>
  <si>
    <t>Diferencia</t>
  </si>
  <si>
    <t>% Pérdidas Defasada</t>
  </si>
  <si>
    <t>Entrega Energía mes anterios</t>
  </si>
  <si>
    <t>Facturación Energía GWh Actal</t>
  </si>
  <si>
    <t>Facturación MMRD$ Mes Ant</t>
  </si>
  <si>
    <t>Cobros MMRD$ Actual</t>
  </si>
  <si>
    <t>% Cobranzas Desfasada</t>
  </si>
  <si>
    <t>% CRI Desfasado</t>
  </si>
  <si>
    <t>Cobranzas Desfasada (%)</t>
  </si>
  <si>
    <t>Perdidas</t>
  </si>
  <si>
    <t>Perdidas GWh</t>
  </si>
  <si>
    <t>Cobranzas</t>
  </si>
  <si>
    <t>CRI</t>
  </si>
  <si>
    <t>Sector</t>
  </si>
  <si>
    <t>Columna1</t>
  </si>
  <si>
    <t>Columna2</t>
  </si>
  <si>
    <t>Columna3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</si>
  <si>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</si>
  <si>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</si>
  <si>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</si>
  <si>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</si>
  <si>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</si>
  <si>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Leyenda:</t>
  </si>
  <si>
    <t>Facturacion MMRD$ Actual</t>
  </si>
  <si>
    <t>Etiquetas de fila</t>
  </si>
  <si>
    <t>San Francisco</t>
  </si>
  <si>
    <t>Valverde Mao</t>
  </si>
  <si>
    <t>Total general</t>
  </si>
  <si>
    <t>Entrega Mayor 3 Gwh</t>
  </si>
  <si>
    <t>Entrega Menor 2.9 Gwh</t>
  </si>
  <si>
    <t>#6DB4E4</t>
  </si>
  <si>
    <t>#FF9966</t>
  </si>
  <si>
    <t>Sectores</t>
  </si>
  <si>
    <t>% Entregada Vs Cobrada</t>
  </si>
  <si>
    <t>Entrega Gwh</t>
  </si>
  <si>
    <t>Facturacion Gwh</t>
  </si>
  <si>
    <t>Cobros Gwh</t>
  </si>
  <si>
    <t>% Cobros Lineal</t>
  </si>
  <si>
    <t>% Cobros Desfasado</t>
  </si>
  <si>
    <t>Suma de IND_REAL_EST</t>
  </si>
  <si>
    <t>% Pérdidas Desfasada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</si>
  <si>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</si>
  <si>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</si>
  <si>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</si>
  <si>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</si>
  <si>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</si>
  <si>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</si>
  <si>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</si>
  <si>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</si>
  <si>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</si>
  <si>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</si>
  <si>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</si>
  <si>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</si>
  <si>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</si>
  <si>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</si>
  <si>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>Resultados Desfasados (GWh)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</si>
  <si>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</si>
  <si>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</si>
  <si>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</si>
  <si>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</si>
  <si>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</si>
  <si>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</si>
  <si>
    <r>
      <rPr>
        <b/>
        <u/>
        <sz val="12"/>
        <color rgb="FF000000"/>
        <rFont val="Calibri"/>
        <family val="2"/>
      </rPr>
      <t>Entregada</t>
    </r>
    <r>
      <rPr>
        <b/>
        <sz val="12"/>
        <color rgb="FF000000"/>
        <rFont val="Calibri"/>
        <family val="2"/>
      </rPr>
      <t xml:space="preserve"> Octubre</t>
    </r>
  </si>
  <si>
    <r>
      <rPr>
        <b/>
        <u/>
        <sz val="12"/>
        <color rgb="FF000000"/>
        <rFont val="Calibri"/>
        <family val="2"/>
      </rPr>
      <t>Facturada</t>
    </r>
    <r>
      <rPr>
        <b/>
        <sz val="12"/>
        <color rgb="FF000000"/>
        <rFont val="Calibri"/>
        <family val="2"/>
      </rPr>
      <t xml:space="preserve"> Noviembre</t>
    </r>
  </si>
  <si>
    <r>
      <rPr>
        <b/>
        <u/>
        <sz val="12"/>
        <color rgb="FF000000"/>
        <rFont val="Calibri"/>
        <family val="2"/>
      </rPr>
      <t>Cobrada</t>
    </r>
    <r>
      <rPr>
        <b/>
        <sz val="12"/>
        <color rgb="FF000000"/>
        <rFont val="Calibri"/>
        <family val="2"/>
      </rPr>
      <t xml:space="preserve"> Diciembre</t>
    </r>
  </si>
  <si>
    <t>Dic</t>
  </si>
  <si>
    <t>ENE.</t>
  </si>
  <si>
    <t>JAN</t>
  </si>
  <si>
    <t xml:space="preserve">       320,331,267.55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</si>
</sst>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Calibri"/>
      <family val="2"/>
    </font>
    <font>
      <b/>
      <sz val="10"/>
      <color rgb="FFFFFFFF"/>
      <name val="Arial"/>
      <family val="2"/>
    </font>
    <font>
      <b/>
      <sz val="16"/>
      <color rgb="FFFFFFFF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6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9BC2E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9BC2E6"/>
      </bottom>
      <diagonal/>
    </border>
    <border>
      <left/>
      <right style="thin">
        <color rgb="FFFFFFFF"/>
      </right>
      <top style="thin">
        <color rgb="FF9BC2E6"/>
      </top>
      <bottom/>
      <diagonal/>
    </border>
    <border>
      <left style="thin">
        <color rgb="FFFFFFFF"/>
      </left>
      <right style="thin">
        <color rgb="FFFFFFFF"/>
      </right>
      <top style="thin">
        <color rgb="FF9BC2E6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20">
    <xf numFmtId="0" fontId="0" fillId="0" borderId="0" xfId="0"/>
    <xf numFmtId="0" fontId="3" fillId="0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/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2" borderId="0" xfId="0" applyFont="1" applyFill="1" applyBorder="1"/>
    <xf numFmtId="0" fontId="7" fillId="2" borderId="0" xfId="0" applyFont="1" applyFill="1" applyBorder="1" applyAlignment="1"/>
    <xf numFmtId="0" fontId="3" fillId="3" borderId="0" xfId="0" applyFont="1" applyFill="1" applyBorder="1"/>
    <xf numFmtId="0" fontId="6" fillId="3" borderId="0" xfId="0" applyFont="1" applyFill="1" applyBorder="1" applyAlignment="1"/>
    <xf numFmtId="0" fontId="6" fillId="3" borderId="0" xfId="0" applyFont="1" applyFill="1" applyBorder="1"/>
    <xf numFmtId="0" fontId="8" fillId="5" borderId="6" xfId="0" applyFont="1" applyFill="1" applyBorder="1" applyAlignment="1"/>
    <xf numFmtId="0" fontId="11" fillId="4" borderId="16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4" borderId="12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2" fillId="0" borderId="20" xfId="0" applyFont="1" applyBorder="1"/>
    <xf numFmtId="164" fontId="0" fillId="0" borderId="20" xfId="5" applyFont="1" applyBorder="1"/>
    <xf numFmtId="0" fontId="1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12" fillId="6" borderId="20" xfId="0" applyFont="1" applyFill="1" applyBorder="1"/>
    <xf numFmtId="164" fontId="12" fillId="6" borderId="20" xfId="5" applyFont="1" applyFill="1" applyBorder="1"/>
    <xf numFmtId="166" fontId="0" fillId="0" borderId="20" xfId="4" applyNumberFormat="1" applyFont="1" applyBorder="1"/>
    <xf numFmtId="166" fontId="12" fillId="6" borderId="20" xfId="4" applyNumberFormat="1" applyFont="1" applyFill="1" applyBorder="1"/>
    <xf numFmtId="10" fontId="0" fillId="0" borderId="20" xfId="4" applyNumberFormat="1" applyFont="1" applyBorder="1"/>
    <xf numFmtId="10" fontId="12" fillId="6" borderId="20" xfId="4" applyNumberFormat="1" applyFont="1" applyFill="1" applyBorder="1"/>
    <xf numFmtId="0" fontId="12" fillId="6" borderId="20" xfId="0" applyFont="1" applyFill="1" applyBorder="1" applyAlignment="1">
      <alignment horizontal="center"/>
    </xf>
    <xf numFmtId="166" fontId="0" fillId="7" borderId="20" xfId="4" applyNumberFormat="1" applyFont="1" applyFill="1" applyBorder="1"/>
    <xf numFmtId="164" fontId="0" fillId="3" borderId="20" xfId="5" applyFont="1" applyFill="1" applyBorder="1"/>
    <xf numFmtId="0" fontId="13" fillId="0" borderId="0" xfId="0" applyFont="1"/>
    <xf numFmtId="166" fontId="0" fillId="3" borderId="20" xfId="4" applyNumberFormat="1" applyFont="1" applyFill="1" applyBorder="1"/>
    <xf numFmtId="10" fontId="0" fillId="3" borderId="20" xfId="4" applyNumberFormat="1" applyFont="1" applyFill="1" applyBorder="1"/>
    <xf numFmtId="166" fontId="0" fillId="8" borderId="20" xfId="4" applyNumberFormat="1" applyFont="1" applyFill="1" applyBorder="1"/>
    <xf numFmtId="10" fontId="0" fillId="0" borderId="0" xfId="0" applyNumberFormat="1"/>
    <xf numFmtId="0" fontId="0" fillId="0" borderId="0" xfId="0" applyFill="1"/>
    <xf numFmtId="0" fontId="2" fillId="0" borderId="0" xfId="0" applyFont="1" applyFill="1"/>
    <xf numFmtId="0" fontId="14" fillId="0" borderId="0" xfId="0" applyFont="1" applyFill="1"/>
    <xf numFmtId="10" fontId="0" fillId="8" borderId="20" xfId="4" applyNumberFormat="1" applyFont="1" applyFill="1" applyBorder="1"/>
    <xf numFmtId="0" fontId="0" fillId="0" borderId="24" xfId="0" applyBorder="1"/>
    <xf numFmtId="166" fontId="0" fillId="0" borderId="25" xfId="4" applyNumberFormat="1" applyFont="1" applyBorder="1"/>
    <xf numFmtId="0" fontId="12" fillId="6" borderId="26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0" fillId="0" borderId="28" xfId="0" applyBorder="1"/>
    <xf numFmtId="166" fontId="0" fillId="0" borderId="29" xfId="4" applyNumberFormat="1" applyFont="1" applyBorder="1"/>
    <xf numFmtId="0" fontId="12" fillId="6" borderId="24" xfId="0" applyFont="1" applyFill="1" applyBorder="1"/>
    <xf numFmtId="166" fontId="12" fillId="6" borderId="25" xfId="4" applyNumberFormat="1" applyFont="1" applyFill="1" applyBorder="1" applyAlignment="1">
      <alignment vertical="center"/>
    </xf>
    <xf numFmtId="0" fontId="17" fillId="6" borderId="20" xfId="0" applyFont="1" applyFill="1" applyBorder="1"/>
    <xf numFmtId="0" fontId="16" fillId="0" borderId="20" xfId="0" applyFont="1" applyBorder="1"/>
    <xf numFmtId="0" fontId="16" fillId="9" borderId="20" xfId="0" applyFont="1" applyFill="1" applyBorder="1"/>
    <xf numFmtId="0" fontId="17" fillId="9" borderId="20" xfId="0" applyFont="1" applyFill="1" applyBorder="1"/>
    <xf numFmtId="0" fontId="17" fillId="6" borderId="20" xfId="0" applyFont="1" applyFill="1" applyBorder="1" applyAlignment="1">
      <alignment horizontal="center"/>
    </xf>
    <xf numFmtId="166" fontId="17" fillId="6" borderId="20" xfId="4" applyNumberFormat="1" applyFont="1" applyFill="1" applyBorder="1" applyAlignment="1">
      <alignment horizontal="center" vertical="center"/>
    </xf>
    <xf numFmtId="166" fontId="16" fillId="0" borderId="20" xfId="4" applyNumberFormat="1" applyFont="1" applyBorder="1" applyAlignment="1">
      <alignment horizontal="center"/>
    </xf>
    <xf numFmtId="166" fontId="16" fillId="9" borderId="20" xfId="4" applyNumberFormat="1" applyFont="1" applyFill="1" applyBorder="1" applyAlignment="1">
      <alignment horizontal="center"/>
    </xf>
    <xf numFmtId="166" fontId="17" fillId="9" borderId="20" xfId="4" applyNumberFormat="1" applyFont="1" applyFill="1" applyBorder="1" applyAlignment="1">
      <alignment horizontal="center"/>
    </xf>
    <xf numFmtId="166" fontId="0" fillId="10" borderId="20" xfId="4" applyNumberFormat="1" applyFont="1" applyFill="1" applyBorder="1"/>
    <xf numFmtId="0" fontId="12" fillId="6" borderId="20" xfId="0" applyFont="1" applyFill="1" applyBorder="1" applyAlignment="1">
      <alignment horizontal="center"/>
    </xf>
    <xf numFmtId="166" fontId="0" fillId="0" borderId="0" xfId="0" applyNumberFormat="1"/>
    <xf numFmtId="4" fontId="16" fillId="0" borderId="20" xfId="0" applyNumberFormat="1" applyFont="1" applyBorder="1" applyAlignment="1">
      <alignment horizontal="center"/>
    </xf>
    <xf numFmtId="4" fontId="16" fillId="9" borderId="20" xfId="0" applyNumberFormat="1" applyFont="1" applyFill="1" applyBorder="1" applyAlignment="1">
      <alignment horizontal="center"/>
    </xf>
    <xf numFmtId="4" fontId="17" fillId="9" borderId="20" xfId="0" applyNumberFormat="1" applyFont="1" applyFill="1" applyBorder="1" applyAlignment="1">
      <alignment horizontal="center"/>
    </xf>
    <xf numFmtId="0" fontId="0" fillId="13" borderId="0" xfId="0" applyFill="1"/>
    <xf numFmtId="0" fontId="0" fillId="13" borderId="20" xfId="0" applyFill="1" applyBorder="1"/>
    <xf numFmtId="0" fontId="2" fillId="0" borderId="20" xfId="0" applyFont="1" applyBorder="1" applyAlignment="1">
      <alignment horizontal="center" vertical="center" wrapText="1"/>
    </xf>
    <xf numFmtId="0" fontId="18" fillId="9" borderId="34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8" fillId="9" borderId="35" xfId="0" applyFont="1" applyFill="1" applyBorder="1" applyAlignment="1">
      <alignment horizontal="left"/>
    </xf>
    <xf numFmtId="4" fontId="19" fillId="11" borderId="33" xfId="0" applyNumberFormat="1" applyFont="1" applyFill="1" applyBorder="1" applyAlignment="1">
      <alignment horizontal="center" vertical="center"/>
    </xf>
    <xf numFmtId="0" fontId="21" fillId="0" borderId="0" xfId="0" applyFont="1"/>
    <xf numFmtId="0" fontId="0" fillId="14" borderId="20" xfId="0" applyFill="1" applyBorder="1"/>
    <xf numFmtId="0" fontId="22" fillId="0" borderId="36" xfId="0" applyFont="1" applyBorder="1" applyAlignment="1">
      <alignment horizontal="center" wrapText="1" readingOrder="1"/>
    </xf>
    <xf numFmtId="10" fontId="22" fillId="0" borderId="36" xfId="0" applyNumberFormat="1" applyFont="1" applyBorder="1" applyAlignment="1">
      <alignment horizontal="center" wrapText="1" readingOrder="1"/>
    </xf>
    <xf numFmtId="4" fontId="23" fillId="15" borderId="36" xfId="0" applyNumberFormat="1" applyFont="1" applyFill="1" applyBorder="1" applyAlignment="1">
      <alignment horizontal="center" wrapText="1" readingOrder="1"/>
    </xf>
    <xf numFmtId="10" fontId="23" fillId="15" borderId="36" xfId="0" applyNumberFormat="1" applyFont="1" applyFill="1" applyBorder="1" applyAlignment="1">
      <alignment horizontal="center" wrapText="1" readingOrder="1"/>
    </xf>
    <xf numFmtId="0" fontId="25" fillId="17" borderId="38" xfId="0" applyFont="1" applyFill="1" applyBorder="1" applyAlignment="1">
      <alignment horizontal="left" vertical="center" wrapText="1" readingOrder="1"/>
    </xf>
    <xf numFmtId="0" fontId="25" fillId="17" borderId="39" xfId="0" applyFont="1" applyFill="1" applyBorder="1" applyAlignment="1">
      <alignment horizontal="center" vertical="center" wrapText="1" readingOrder="1"/>
    </xf>
    <xf numFmtId="0" fontId="25" fillId="17" borderId="40" xfId="0" applyFont="1" applyFill="1" applyBorder="1" applyAlignment="1">
      <alignment horizontal="center" wrapText="1" readingOrder="1"/>
    </xf>
    <xf numFmtId="0" fontId="26" fillId="18" borderId="38" xfId="0" applyFont="1" applyFill="1" applyBorder="1" applyAlignment="1">
      <alignment horizontal="left" wrapText="1" readingOrder="1"/>
    </xf>
    <xf numFmtId="0" fontId="26" fillId="17" borderId="38" xfId="0" applyFont="1" applyFill="1" applyBorder="1" applyAlignment="1">
      <alignment horizontal="left" wrapText="1" readingOrder="1"/>
    </xf>
    <xf numFmtId="0" fontId="26" fillId="18" borderId="41" xfId="0" applyFont="1" applyFill="1" applyBorder="1" applyAlignment="1">
      <alignment horizontal="left" wrapText="1" readingOrder="1"/>
    </xf>
    <xf numFmtId="0" fontId="24" fillId="16" borderId="43" xfId="0" applyFont="1" applyFill="1" applyBorder="1" applyAlignment="1">
      <alignment horizontal="left" wrapText="1" readingOrder="1"/>
    </xf>
    <xf numFmtId="10" fontId="26" fillId="18" borderId="39" xfId="4" applyNumberFormat="1" applyFont="1" applyFill="1" applyBorder="1" applyAlignment="1">
      <alignment horizontal="center" wrapText="1" readingOrder="1"/>
    </xf>
    <xf numFmtId="10" fontId="26" fillId="17" borderId="39" xfId="4" applyNumberFormat="1" applyFont="1" applyFill="1" applyBorder="1" applyAlignment="1">
      <alignment horizontal="center" wrapText="1" readingOrder="1"/>
    </xf>
    <xf numFmtId="10" fontId="26" fillId="18" borderId="42" xfId="4" applyNumberFormat="1" applyFont="1" applyFill="1" applyBorder="1" applyAlignment="1">
      <alignment horizontal="center" wrapText="1" readingOrder="1"/>
    </xf>
    <xf numFmtId="10" fontId="24" fillId="16" borderId="44" xfId="4" applyNumberFormat="1" applyFont="1" applyFill="1" applyBorder="1" applyAlignment="1">
      <alignment horizontal="center" wrapText="1" readingOrder="1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27" fillId="0" borderId="0" xfId="7" applyFont="1" applyAlignment="1">
      <alignment horizontal="center" wrapText="1" readingOrder="1"/>
    </xf>
    <xf numFmtId="2" fontId="26" fillId="18" borderId="39" xfId="0" applyNumberFormat="1" applyFont="1" applyFill="1" applyBorder="1" applyAlignment="1">
      <alignment horizontal="center" wrapText="1" readingOrder="1"/>
    </xf>
    <xf numFmtId="2" fontId="26" fillId="17" borderId="39" xfId="0" applyNumberFormat="1" applyFont="1" applyFill="1" applyBorder="1" applyAlignment="1">
      <alignment horizontal="center" wrapText="1" readingOrder="1"/>
    </xf>
    <xf numFmtId="2" fontId="26" fillId="18" borderId="42" xfId="0" applyNumberFormat="1" applyFont="1" applyFill="1" applyBorder="1" applyAlignment="1">
      <alignment horizontal="center" wrapText="1" readingOrder="1"/>
    </xf>
    <xf numFmtId="2" fontId="24" fillId="16" borderId="44" xfId="0" applyNumberFormat="1" applyFont="1" applyFill="1" applyBorder="1" applyAlignment="1">
      <alignment horizontal="center" wrapText="1" readingOrder="1"/>
    </xf>
    <xf numFmtId="43" fontId="18" fillId="9" borderId="35" xfId="8" applyFont="1" applyFill="1" applyBorder="1"/>
    <xf numFmtId="164" fontId="1" fillId="0" borderId="0" xfId="5" applyFont="1"/>
    <xf numFmtId="10" fontId="17" fillId="9" borderId="20" xfId="4" applyNumberFormat="1" applyFont="1" applyFill="1" applyBorder="1" applyAlignment="1">
      <alignment horizontal="center"/>
    </xf>
    <xf numFmtId="20" fontId="0" fillId="0" borderId="0" xfId="0" applyNumberFormat="1" applyFill="1"/>
    <xf numFmtId="20" fontId="0" fillId="0" borderId="0" xfId="0" applyNumberFormat="1"/>
    <xf numFmtId="0" fontId="29" fillId="3" borderId="0" xfId="0" applyFont="1" applyFill="1" applyBorder="1" applyAlignment="1"/>
    <xf numFmtId="0" fontId="29" fillId="3" borderId="0" xfId="0" applyFont="1" applyFill="1" applyBorder="1"/>
    <xf numFmtId="2" fontId="28" fillId="4" borderId="18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Fill="1" applyBorder="1" applyAlignment="1">
      <alignment horizontal="left"/>
    </xf>
    <xf numFmtId="0" fontId="29" fillId="2" borderId="0" xfId="0" applyFont="1" applyFill="1" applyBorder="1" applyAlignment="1"/>
    <xf numFmtId="2" fontId="28" fillId="4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left" wrapText="1"/>
    </xf>
    <xf numFmtId="0" fontId="29" fillId="2" borderId="0" xfId="0" applyFont="1" applyFill="1" applyBorder="1"/>
    <xf numFmtId="0" fontId="11" fillId="4" borderId="19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30" fillId="0" borderId="0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vertical="center" textRotation="90" wrapText="1"/>
      <protection locked="0"/>
    </xf>
    <xf numFmtId="0" fontId="32" fillId="5" borderId="15" xfId="0" applyFont="1" applyFill="1" applyBorder="1" applyAlignment="1">
      <alignment horizontal="center" vertical="center" textRotation="90" wrapText="1"/>
    </xf>
    <xf numFmtId="165" fontId="33" fillId="0" borderId="9" xfId="0" applyNumberFormat="1" applyFont="1" applyFill="1" applyBorder="1" applyAlignment="1">
      <alignment horizontal="center" vertical="center"/>
    </xf>
    <xf numFmtId="165" fontId="33" fillId="0" borderId="12" xfId="0" applyNumberFormat="1" applyFont="1" applyFill="1" applyBorder="1" applyAlignment="1">
      <alignment horizontal="center" vertical="center"/>
    </xf>
    <xf numFmtId="165" fontId="33" fillId="0" borderId="8" xfId="0" applyNumberFormat="1" applyFont="1" applyFill="1" applyBorder="1" applyAlignment="1">
      <alignment horizontal="center" vertical="center"/>
    </xf>
    <xf numFmtId="165" fontId="33" fillId="3" borderId="8" xfId="0" applyNumberFormat="1" applyFont="1" applyFill="1" applyBorder="1" applyAlignment="1">
      <alignment horizontal="center" vertical="center"/>
    </xf>
    <xf numFmtId="2" fontId="33" fillId="3" borderId="8" xfId="0" applyNumberFormat="1" applyFont="1" applyFill="1" applyBorder="1" applyAlignment="1">
      <alignment horizontal="center" vertical="center"/>
    </xf>
    <xf numFmtId="166" fontId="33" fillId="0" borderId="8" xfId="4" applyNumberFormat="1" applyFont="1" applyFill="1" applyBorder="1" applyAlignment="1">
      <alignment horizontal="center" vertical="center"/>
    </xf>
    <xf numFmtId="166" fontId="33" fillId="0" borderId="10" xfId="4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wrapText="1"/>
    </xf>
    <xf numFmtId="2" fontId="33" fillId="0" borderId="8" xfId="0" applyNumberFormat="1" applyFont="1" applyFill="1" applyBorder="1" applyAlignment="1">
      <alignment horizontal="center" vertical="center"/>
    </xf>
    <xf numFmtId="2" fontId="34" fillId="4" borderId="18" xfId="0" applyNumberFormat="1" applyFont="1" applyFill="1" applyBorder="1" applyAlignment="1"/>
    <xf numFmtId="0" fontId="33" fillId="3" borderId="0" xfId="0" applyFont="1" applyFill="1" applyBorder="1" applyAlignment="1"/>
    <xf numFmtId="2" fontId="34" fillId="4" borderId="2" xfId="0" applyNumberFormat="1" applyFont="1" applyFill="1" applyBorder="1" applyAlignment="1">
      <alignment horizontal="center" vertical="center"/>
    </xf>
    <xf numFmtId="10" fontId="33" fillId="0" borderId="8" xfId="4" applyNumberFormat="1" applyFont="1" applyFill="1" applyBorder="1" applyAlignment="1">
      <alignment horizontal="center" vertical="center"/>
    </xf>
    <xf numFmtId="4" fontId="33" fillId="0" borderId="8" xfId="0" applyNumberFormat="1" applyFont="1" applyFill="1" applyBorder="1" applyAlignment="1">
      <alignment horizontal="center" vertical="center"/>
    </xf>
    <xf numFmtId="166" fontId="33" fillId="0" borderId="13" xfId="4" applyNumberFormat="1" applyFont="1" applyFill="1" applyBorder="1" applyAlignment="1">
      <alignment horizontal="center" vertical="center"/>
    </xf>
    <xf numFmtId="164" fontId="33" fillId="2" borderId="10" xfId="5" applyFont="1" applyFill="1" applyBorder="1" applyAlignment="1">
      <alignment horizontal="center" vertical="center"/>
    </xf>
    <xf numFmtId="43" fontId="0" fillId="0" borderId="0" xfId="0" applyNumberFormat="1"/>
    <xf numFmtId="43" fontId="18" fillId="9" borderId="35" xfId="0" applyNumberFormat="1" applyFont="1" applyFill="1" applyBorder="1"/>
    <xf numFmtId="0" fontId="0" fillId="0" borderId="0" xfId="0" applyNumberFormat="1"/>
    <xf numFmtId="164" fontId="18" fillId="9" borderId="35" xfId="5" applyFont="1" applyFill="1" applyBorder="1"/>
    <xf numFmtId="0" fontId="18" fillId="9" borderId="35" xfId="0" applyNumberFormat="1" applyFont="1" applyFill="1" applyBorder="1"/>
    <xf numFmtId="0" fontId="18" fillId="9" borderId="0" xfId="0" applyFont="1" applyFill="1" applyBorder="1"/>
    <xf numFmtId="43" fontId="18" fillId="9" borderId="0" xfId="0" applyNumberFormat="1" applyFont="1" applyFill="1" applyBorder="1"/>
    <xf numFmtId="2" fontId="1" fillId="0" borderId="0" xfId="7" applyNumberFormat="1"/>
    <xf numFmtId="0" fontId="37" fillId="19" borderId="30" xfId="0" applyFont="1" applyFill="1" applyBorder="1" applyAlignment="1">
      <alignment horizontal="center" vertical="center"/>
    </xf>
    <xf numFmtId="0" fontId="37" fillId="19" borderId="31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4" fontId="20" fillId="12" borderId="33" xfId="0" applyNumberFormat="1" applyFont="1" applyFill="1" applyBorder="1" applyAlignment="1">
      <alignment horizontal="center" vertical="center" wrapText="1"/>
    </xf>
    <xf numFmtId="164" fontId="18" fillId="9" borderId="34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9" fillId="11" borderId="30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vertical="center"/>
    </xf>
    <xf numFmtId="0" fontId="20" fillId="12" borderId="33" xfId="0" applyFont="1" applyFill="1" applyBorder="1" applyAlignment="1">
      <alignment horizontal="center" vertical="center" wrapText="1"/>
    </xf>
    <xf numFmtId="166" fontId="0" fillId="20" borderId="20" xfId="4" applyNumberFormat="1" applyFont="1" applyFill="1" applyBorder="1"/>
    <xf numFmtId="10" fontId="12" fillId="20" borderId="20" xfId="4" applyNumberFormat="1" applyFont="1" applyFill="1" applyBorder="1"/>
    <xf numFmtId="10" fontId="0" fillId="10" borderId="20" xfId="4" applyNumberFormat="1" applyFont="1" applyFill="1" applyBorder="1"/>
    <xf numFmtId="10" fontId="0" fillId="20" borderId="20" xfId="4" applyNumberFormat="1" applyFont="1" applyFill="1" applyBorder="1"/>
    <xf numFmtId="0" fontId="39" fillId="12" borderId="33" xfId="0" applyFont="1" applyFill="1" applyBorder="1" applyAlignment="1">
      <alignment horizontal="center" vertical="center" wrapText="1"/>
    </xf>
    <xf numFmtId="0" fontId="40" fillId="9" borderId="34" xfId="0" applyFont="1" applyFill="1" applyBorder="1"/>
    <xf numFmtId="0" fontId="41" fillId="0" borderId="0" xfId="0" applyFont="1" applyAlignment="1">
      <alignment horizontal="left"/>
    </xf>
    <xf numFmtId="164" fontId="41" fillId="0" borderId="0" xfId="5" applyFont="1"/>
    <xf numFmtId="0" fontId="40" fillId="9" borderId="35" xfId="0" applyFont="1" applyFill="1" applyBorder="1" applyAlignment="1">
      <alignment horizontal="left"/>
    </xf>
    <xf numFmtId="164" fontId="40" fillId="9" borderId="35" xfId="5" applyFont="1" applyFill="1" applyBorder="1"/>
    <xf numFmtId="0" fontId="42" fillId="9" borderId="34" xfId="0" applyFont="1" applyFill="1" applyBorder="1"/>
    <xf numFmtId="0" fontId="43" fillId="0" borderId="0" xfId="0" applyFont="1" applyAlignment="1">
      <alignment horizontal="left"/>
    </xf>
    <xf numFmtId="164" fontId="43" fillId="0" borderId="0" xfId="5" applyFont="1"/>
    <xf numFmtId="0" fontId="42" fillId="9" borderId="35" xfId="0" applyFont="1" applyFill="1" applyBorder="1" applyAlignment="1">
      <alignment horizontal="left"/>
    </xf>
    <xf numFmtId="164" fontId="42" fillId="9" borderId="35" xfId="5" applyFont="1" applyFill="1" applyBorder="1"/>
    <xf numFmtId="0" fontId="44" fillId="9" borderId="34" xfId="0" applyFont="1" applyFill="1" applyBorder="1"/>
    <xf numFmtId="0" fontId="45" fillId="0" borderId="0" xfId="0" applyFont="1" applyAlignment="1">
      <alignment horizontal="left"/>
    </xf>
    <xf numFmtId="164" fontId="45" fillId="0" borderId="0" xfId="5" applyFont="1"/>
    <xf numFmtId="0" fontId="44" fillId="9" borderId="35" xfId="0" applyFont="1" applyFill="1" applyBorder="1" applyAlignment="1">
      <alignment horizontal="left"/>
    </xf>
    <xf numFmtId="164" fontId="44" fillId="9" borderId="35" xfId="5" applyFont="1" applyFill="1" applyBorder="1"/>
    <xf numFmtId="43" fontId="29" fillId="3" borderId="0" xfId="0" applyNumberFormat="1" applyFont="1" applyFill="1" applyBorder="1" applyAlignment="1"/>
    <xf numFmtId="0" fontId="38" fillId="11" borderId="30" xfId="0" applyFont="1" applyFill="1" applyBorder="1" applyAlignment="1">
      <alignment horizontal="center" vertical="center"/>
    </xf>
    <xf numFmtId="0" fontId="39" fillId="12" borderId="31" xfId="0" applyFont="1" applyFill="1" applyBorder="1" applyAlignment="1">
      <alignment horizontal="center" vertical="center"/>
    </xf>
    <xf numFmtId="0" fontId="39" fillId="12" borderId="32" xfId="0" applyFont="1" applyFill="1" applyBorder="1" applyAlignment="1">
      <alignment vertical="center"/>
    </xf>
    <xf numFmtId="4" fontId="38" fillId="11" borderId="33" xfId="0" applyNumberFormat="1" applyFont="1" applyFill="1" applyBorder="1" applyAlignment="1">
      <alignment horizontal="center" vertical="center"/>
    </xf>
    <xf numFmtId="0" fontId="41" fillId="0" borderId="0" xfId="0" applyNumberFormat="1" applyFont="1"/>
    <xf numFmtId="0" fontId="40" fillId="9" borderId="35" xfId="0" applyNumberFormat="1" applyFont="1" applyFill="1" applyBorder="1"/>
    <xf numFmtId="0" fontId="43" fillId="0" borderId="0" xfId="0" applyNumberFormat="1" applyFont="1"/>
    <xf numFmtId="0" fontId="42" fillId="9" borderId="35" xfId="0" applyNumberFormat="1" applyFont="1" applyFill="1" applyBorder="1"/>
    <xf numFmtId="164" fontId="29" fillId="3" borderId="0" xfId="0" applyNumberFormat="1" applyFont="1" applyFill="1" applyBorder="1" applyAlignment="1"/>
    <xf numFmtId="9" fontId="29" fillId="3" borderId="0" xfId="4" applyFont="1" applyFill="1" applyBorder="1"/>
    <xf numFmtId="164" fontId="29" fillId="3" borderId="0" xfId="0" applyNumberFormat="1" applyFont="1" applyFill="1" applyBorder="1"/>
    <xf numFmtId="43" fontId="29" fillId="3" borderId="0" xfId="0" applyNumberFormat="1" applyFont="1" applyFill="1" applyBorder="1"/>
    <xf numFmtId="166" fontId="29" fillId="3" borderId="0" xfId="4" applyNumberFormat="1" applyFont="1" applyFill="1" applyBorder="1"/>
    <xf numFmtId="0" fontId="11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vertical="center" textRotation="90" wrapText="1"/>
    </xf>
    <xf numFmtId="0" fontId="11" fillId="4" borderId="5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32" fillId="5" borderId="4" xfId="0" applyFont="1" applyFill="1" applyBorder="1" applyAlignment="1">
      <alignment horizontal="center" vertical="center" textRotation="90" wrapText="1"/>
    </xf>
    <xf numFmtId="0" fontId="32" fillId="5" borderId="5" xfId="0" applyFont="1" applyFill="1" applyBorder="1" applyAlignment="1">
      <alignment horizontal="center" vertical="center" textRotation="90" wrapText="1"/>
    </xf>
    <xf numFmtId="0" fontId="28" fillId="4" borderId="1" xfId="0" applyFont="1" applyFill="1" applyBorder="1" applyAlignment="1">
      <alignment horizontal="center" wrapText="1"/>
    </xf>
    <xf numFmtId="0" fontId="28" fillId="4" borderId="2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vertical="center" textRotation="90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2" fillId="6" borderId="20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/>
    </xf>
    <xf numFmtId="0" fontId="24" fillId="16" borderId="37" xfId="0" applyFont="1" applyFill="1" applyBorder="1" applyAlignment="1">
      <alignment horizontal="center" wrapText="1" readingOrder="1"/>
    </xf>
    <xf numFmtId="0" fontId="12" fillId="0" borderId="20" xfId="0" applyFont="1" applyBorder="1" applyAlignment="1">
      <alignment horizontal="center"/>
    </xf>
    <xf numFmtId="0" fontId="12" fillId="6" borderId="2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17" fontId="35" fillId="13" borderId="0" xfId="0" applyNumberFormat="1" applyFont="1" applyFill="1" applyAlignment="1">
      <alignment horizontal="center"/>
    </xf>
    <xf numFmtId="0" fontId="35" fillId="13" borderId="0" xfId="0" applyFont="1" applyFill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898576"/>
        <c:axId val="947907824"/>
      </c:lineChart>
      <c:dateAx>
        <c:axId val="947898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907824"/>
        <c:crosses val="autoZero"/>
        <c:auto val="1"/>
        <c:lblOffset val="100"/>
        <c:baseTimeUnit val="months"/>
      </c:dateAx>
      <c:valAx>
        <c:axId val="94790782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89857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10000"/>
        <c:axId val="947905104"/>
      </c:lineChart>
      <c:dateAx>
        <c:axId val="947910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905104"/>
        <c:crosses val="autoZero"/>
        <c:auto val="1"/>
        <c:lblOffset val="100"/>
        <c:baseTimeUnit val="months"/>
      </c:dateAx>
      <c:valAx>
        <c:axId val="94790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4791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240032</xdr:colOff>
      <xdr:row>1</xdr:row>
      <xdr:rowOff>138387</xdr:rowOff>
    </xdr:to>
    <xdr:pic>
      <xdr:nvPicPr>
        <xdr:cNvPr id="2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300031"/>
          <a:ext cx="3659507" cy="2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2</xdr:col>
      <xdr:colOff>3096856</xdr:colOff>
      <xdr:row>34</xdr:row>
      <xdr:rowOff>36914</xdr:rowOff>
    </xdr:to>
    <xdr:pic>
      <xdr:nvPicPr>
        <xdr:cNvPr id="3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19407185"/>
          <a:ext cx="3087331" cy="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479506</xdr:colOff>
      <xdr:row>67</xdr:row>
      <xdr:rowOff>27727</xdr:rowOff>
    </xdr:to>
    <xdr:pic>
      <xdr:nvPicPr>
        <xdr:cNvPr id="4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38638162"/>
          <a:ext cx="3898981" cy="39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273035</xdr:colOff>
      <xdr:row>2</xdr:row>
      <xdr:rowOff>28573</xdr:rowOff>
    </xdr:from>
    <xdr:to>
      <xdr:col>2</xdr:col>
      <xdr:colOff>3452813</xdr:colOff>
      <xdr:row>6</xdr:row>
      <xdr:rowOff>547687</xdr:rowOff>
    </xdr:to>
    <xdr:sp macro="" textlink="">
      <xdr:nvSpPr>
        <xdr:cNvPr id="7" name="AutoShape 16"/>
        <xdr:cNvSpPr>
          <a:spLocks noChangeArrowheads="1"/>
        </xdr:cNvSpPr>
      </xdr:nvSpPr>
      <xdr:spPr bwMode="auto">
        <a:xfrm>
          <a:off x="273035" y="361948"/>
          <a:ext cx="7132653" cy="1138239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ctr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Enero-2018]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119063</xdr:colOff>
      <xdr:row>66</xdr:row>
      <xdr:rowOff>95250</xdr:rowOff>
    </xdr:from>
    <xdr:to>
      <xdr:col>2</xdr:col>
      <xdr:colOff>3298841</xdr:colOff>
      <xdr:row>72</xdr:row>
      <xdr:rowOff>214312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119063" y="39314438"/>
          <a:ext cx="7132653" cy="1047749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ctr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Enero-2018]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309562</xdr:colOff>
      <xdr:row>34</xdr:row>
      <xdr:rowOff>-1</xdr:rowOff>
    </xdr:from>
    <xdr:to>
      <xdr:col>3</xdr:col>
      <xdr:colOff>12715</xdr:colOff>
      <xdr:row>39</xdr:row>
      <xdr:rowOff>238124</xdr:rowOff>
    </xdr:to>
    <xdr:sp macro="" textlink="">
      <xdr:nvSpPr>
        <xdr:cNvPr id="9" name="AutoShape 16"/>
        <xdr:cNvSpPr>
          <a:spLocks noChangeArrowheads="1"/>
        </xdr:cNvSpPr>
      </xdr:nvSpPr>
      <xdr:spPr bwMode="auto">
        <a:xfrm>
          <a:off x="309562" y="20121562"/>
          <a:ext cx="7132653" cy="952500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ctr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Enero-2018]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247651</xdr:colOff>
      <xdr:row>3</xdr:row>
      <xdr:rowOff>19050</xdr:rowOff>
    </xdr:from>
    <xdr:to>
      <xdr:col>3</xdr:col>
      <xdr:colOff>323851</xdr:colOff>
      <xdr:row>3</xdr:row>
      <xdr:rowOff>180975</xdr:rowOff>
    </xdr:to>
    <xdr:sp macro="" textlink="">
      <xdr:nvSpPr>
        <xdr:cNvPr id="3" name="Flecha abajo 2"/>
        <xdr:cNvSpPr/>
      </xdr:nvSpPr>
      <xdr:spPr>
        <a:xfrm>
          <a:off x="2676526" y="504825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257176</xdr:colOff>
      <xdr:row>6</xdr:row>
      <xdr:rowOff>28575</xdr:rowOff>
    </xdr:from>
    <xdr:to>
      <xdr:col>3</xdr:col>
      <xdr:colOff>333375</xdr:colOff>
      <xdr:row>6</xdr:row>
      <xdr:rowOff>180974</xdr:rowOff>
    </xdr:to>
    <xdr:sp macro="" textlink="">
      <xdr:nvSpPr>
        <xdr:cNvPr id="4" name="Flecha abajo 3"/>
        <xdr:cNvSpPr/>
      </xdr:nvSpPr>
      <xdr:spPr>
        <a:xfrm>
          <a:off x="2686051" y="111442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14</xdr:row>
      <xdr:rowOff>9525</xdr:rowOff>
    </xdr:from>
    <xdr:to>
      <xdr:col>3</xdr:col>
      <xdr:colOff>266700</xdr:colOff>
      <xdr:row>14</xdr:row>
      <xdr:rowOff>161925</xdr:rowOff>
    </xdr:to>
    <xdr:sp macro="" textlink="">
      <xdr:nvSpPr>
        <xdr:cNvPr id="10" name="Flecha abajo 9"/>
        <xdr:cNvSpPr/>
      </xdr:nvSpPr>
      <xdr:spPr>
        <a:xfrm flipV="1">
          <a:off x="2619375" y="25050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15</xdr:row>
      <xdr:rowOff>9525</xdr:rowOff>
    </xdr:from>
    <xdr:to>
      <xdr:col>3</xdr:col>
      <xdr:colOff>266700</xdr:colOff>
      <xdr:row>15</xdr:row>
      <xdr:rowOff>161925</xdr:rowOff>
    </xdr:to>
    <xdr:sp macro="" textlink="">
      <xdr:nvSpPr>
        <xdr:cNvPr id="11" name="Flecha abajo 10"/>
        <xdr:cNvSpPr/>
      </xdr:nvSpPr>
      <xdr:spPr>
        <a:xfrm flipV="1">
          <a:off x="2619375" y="26955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304801</xdr:colOff>
      <xdr:row>24</xdr:row>
      <xdr:rowOff>19050</xdr:rowOff>
    </xdr:from>
    <xdr:to>
      <xdr:col>3</xdr:col>
      <xdr:colOff>381001</xdr:colOff>
      <xdr:row>24</xdr:row>
      <xdr:rowOff>180975</xdr:rowOff>
    </xdr:to>
    <xdr:sp macro="" textlink="">
      <xdr:nvSpPr>
        <xdr:cNvPr id="23" name="Flecha abajo 22"/>
        <xdr:cNvSpPr/>
      </xdr:nvSpPr>
      <xdr:spPr>
        <a:xfrm>
          <a:off x="2733676" y="43815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26</xdr:row>
      <xdr:rowOff>28575</xdr:rowOff>
    </xdr:from>
    <xdr:to>
      <xdr:col>3</xdr:col>
      <xdr:colOff>371474</xdr:colOff>
      <xdr:row>26</xdr:row>
      <xdr:rowOff>180974</xdr:rowOff>
    </xdr:to>
    <xdr:sp macro="" textlink="">
      <xdr:nvSpPr>
        <xdr:cNvPr id="25" name="Flecha abajo 24"/>
        <xdr:cNvSpPr/>
      </xdr:nvSpPr>
      <xdr:spPr>
        <a:xfrm>
          <a:off x="2724150" y="479107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295276</xdr:colOff>
      <xdr:row>25</xdr:row>
      <xdr:rowOff>9525</xdr:rowOff>
    </xdr:from>
    <xdr:to>
      <xdr:col>3</xdr:col>
      <xdr:colOff>371476</xdr:colOff>
      <xdr:row>25</xdr:row>
      <xdr:rowOff>171450</xdr:rowOff>
    </xdr:to>
    <xdr:sp macro="" textlink="">
      <xdr:nvSpPr>
        <xdr:cNvPr id="33" name="Flecha abajo 32"/>
        <xdr:cNvSpPr/>
      </xdr:nvSpPr>
      <xdr:spPr>
        <a:xfrm>
          <a:off x="2724151" y="45720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304800</xdr:colOff>
      <xdr:row>27</xdr:row>
      <xdr:rowOff>28575</xdr:rowOff>
    </xdr:from>
    <xdr:to>
      <xdr:col>3</xdr:col>
      <xdr:colOff>381000</xdr:colOff>
      <xdr:row>27</xdr:row>
      <xdr:rowOff>190500</xdr:rowOff>
    </xdr:to>
    <xdr:sp macro="" textlink="">
      <xdr:nvSpPr>
        <xdr:cNvPr id="34" name="Flecha abajo 33"/>
        <xdr:cNvSpPr/>
      </xdr:nvSpPr>
      <xdr:spPr>
        <a:xfrm>
          <a:off x="2733675" y="49911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18</xdr:row>
      <xdr:rowOff>28575</xdr:rowOff>
    </xdr:from>
    <xdr:to>
      <xdr:col>3</xdr:col>
      <xdr:colOff>266700</xdr:colOff>
      <xdr:row>18</xdr:row>
      <xdr:rowOff>180975</xdr:rowOff>
    </xdr:to>
    <xdr:sp macro="" textlink="">
      <xdr:nvSpPr>
        <xdr:cNvPr id="24" name="Flecha abajo 23"/>
        <xdr:cNvSpPr/>
      </xdr:nvSpPr>
      <xdr:spPr>
        <a:xfrm flipV="1">
          <a:off x="2619375" y="3286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16</xdr:row>
      <xdr:rowOff>28575</xdr:rowOff>
    </xdr:from>
    <xdr:to>
      <xdr:col>3</xdr:col>
      <xdr:colOff>266700</xdr:colOff>
      <xdr:row>16</xdr:row>
      <xdr:rowOff>180975</xdr:rowOff>
    </xdr:to>
    <xdr:sp macro="" textlink="">
      <xdr:nvSpPr>
        <xdr:cNvPr id="27" name="Flecha abajo 26"/>
        <xdr:cNvSpPr/>
      </xdr:nvSpPr>
      <xdr:spPr>
        <a:xfrm flipV="1">
          <a:off x="2619375" y="2905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200025</xdr:colOff>
      <xdr:row>17</xdr:row>
      <xdr:rowOff>28575</xdr:rowOff>
    </xdr:from>
    <xdr:to>
      <xdr:col>3</xdr:col>
      <xdr:colOff>276225</xdr:colOff>
      <xdr:row>17</xdr:row>
      <xdr:rowOff>180975</xdr:rowOff>
    </xdr:to>
    <xdr:sp macro="" textlink="">
      <xdr:nvSpPr>
        <xdr:cNvPr id="28" name="Flecha abajo 27"/>
        <xdr:cNvSpPr/>
      </xdr:nvSpPr>
      <xdr:spPr>
        <a:xfrm flipV="1">
          <a:off x="2628900" y="30956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28</xdr:row>
      <xdr:rowOff>0</xdr:rowOff>
    </xdr:from>
    <xdr:to>
      <xdr:col>3</xdr:col>
      <xdr:colOff>371475</xdr:colOff>
      <xdr:row>28</xdr:row>
      <xdr:rowOff>161925</xdr:rowOff>
    </xdr:to>
    <xdr:sp macro="" textlink="">
      <xdr:nvSpPr>
        <xdr:cNvPr id="38" name="Flecha abajo 37"/>
        <xdr:cNvSpPr/>
      </xdr:nvSpPr>
      <xdr:spPr>
        <a:xfrm>
          <a:off x="2724150" y="516255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19</xdr:col>
      <xdr:colOff>28575</xdr:colOff>
      <xdr:row>2</xdr:row>
      <xdr:rowOff>142875</xdr:rowOff>
    </xdr:from>
    <xdr:to>
      <xdr:col>20</xdr:col>
      <xdr:colOff>716432</xdr:colOff>
      <xdr:row>9</xdr:row>
      <xdr:rowOff>137346</xdr:rowOff>
    </xdr:to>
    <xdr:grpSp>
      <xdr:nvGrpSpPr>
        <xdr:cNvPr id="51" name="Grupo 50"/>
        <xdr:cNvGrpSpPr/>
      </xdr:nvGrpSpPr>
      <xdr:grpSpPr>
        <a:xfrm>
          <a:off x="11234457" y="568699"/>
          <a:ext cx="1449857" cy="1664147"/>
          <a:chOff x="14304821" y="5177118"/>
          <a:chExt cx="1456261" cy="1299827"/>
        </a:xfrm>
      </xdr:grpSpPr>
      <xdr:grpSp>
        <xdr:nvGrpSpPr>
          <xdr:cNvPr id="52" name="Grupo 51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54" name="Grupo 53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59" name="CuadroTexto 58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0" name="CuadroTexto 59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1" name="CuadroTexto 60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5" name="Grupo 54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56" name="CuadroTexto 55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≤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57" name="CuadroTexto 56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2.6%-2.9%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58" name="CuadroTexto 57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3.0%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53" name="CuadroTexto 52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  <xdr:twoCellAnchor>
    <xdr:from>
      <xdr:col>19</xdr:col>
      <xdr:colOff>38100</xdr:colOff>
      <xdr:row>13</xdr:row>
      <xdr:rowOff>57150</xdr:rowOff>
    </xdr:from>
    <xdr:to>
      <xdr:col>21</xdr:col>
      <xdr:colOff>113635</xdr:colOff>
      <xdr:row>19</xdr:row>
      <xdr:rowOff>88672</xdr:rowOff>
    </xdr:to>
    <xdr:grpSp>
      <xdr:nvGrpSpPr>
        <xdr:cNvPr id="76" name="Grupo 75"/>
        <xdr:cNvGrpSpPr/>
      </xdr:nvGrpSpPr>
      <xdr:grpSpPr>
        <a:xfrm>
          <a:off x="11243982" y="2858621"/>
          <a:ext cx="1599535" cy="1140904"/>
          <a:chOff x="14304821" y="5177118"/>
          <a:chExt cx="1456261" cy="1299827"/>
        </a:xfrm>
      </xdr:grpSpPr>
      <xdr:grpSp>
        <xdr:nvGrpSpPr>
          <xdr:cNvPr id="77" name="Grupo 76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79" name="Grupo 78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84" name="CuadroTexto 83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5" name="CuadroTexto 84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6" name="CuadroTexto 85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80" name="Grupo 79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81" name="CuadroTexto 80"/>
              <xdr:cNvSpPr txBox="1"/>
            </xdr:nvSpPr>
            <xdr:spPr>
              <a:xfrm>
                <a:off x="23723356" y="2947720"/>
                <a:ext cx="1255838" cy="43488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82" name="CuadroTexto 81"/>
              <xdr:cNvSpPr txBox="1"/>
            </xdr:nvSpPr>
            <xdr:spPr>
              <a:xfrm>
                <a:off x="23704169" y="3313112"/>
                <a:ext cx="1178278" cy="2924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95%-99.9%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83" name="CuadroTexto 82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100%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78" name="CuadroTexto 77"/>
          <xdr:cNvSpPr txBox="1"/>
        </xdr:nvSpPr>
        <xdr:spPr>
          <a:xfrm>
            <a:off x="14433176" y="5177118"/>
            <a:ext cx="85728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Leyenda:</a:t>
            </a:r>
          </a:p>
        </xdr:txBody>
      </xdr:sp>
    </xdr:grpSp>
    <xdr:clientData/>
  </xdr:twoCellAnchor>
  <xdr:twoCellAnchor>
    <xdr:from>
      <xdr:col>19</xdr:col>
      <xdr:colOff>66675</xdr:colOff>
      <xdr:row>23</xdr:row>
      <xdr:rowOff>85725</xdr:rowOff>
    </xdr:from>
    <xdr:to>
      <xdr:col>20</xdr:col>
      <xdr:colOff>754532</xdr:colOff>
      <xdr:row>30</xdr:row>
      <xdr:rowOff>38385</xdr:rowOff>
    </xdr:to>
    <xdr:grpSp>
      <xdr:nvGrpSpPr>
        <xdr:cNvPr id="87" name="Grupo 86"/>
        <xdr:cNvGrpSpPr/>
      </xdr:nvGrpSpPr>
      <xdr:grpSpPr>
        <a:xfrm>
          <a:off x="11272557" y="4702549"/>
          <a:ext cx="1449857" cy="1364601"/>
          <a:chOff x="14304821" y="5177118"/>
          <a:chExt cx="1456261" cy="1299827"/>
        </a:xfrm>
      </xdr:grpSpPr>
      <xdr:grpSp>
        <xdr:nvGrpSpPr>
          <xdr:cNvPr id="88" name="Grupo 87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90" name="Grupo 89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95" name="CuadroTexto 94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6" name="CuadroTexto 95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7" name="CuadroTexto 96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91" name="Grupo 90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92" name="CuadroTexto 91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93" name="CuadroTexto 92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r>
                  <a:rPr lang="es-DO" sz="1600" b="1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1.99%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94" name="CuadroTexto 93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89" name="CuadroTexto 88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W2:Z9" totalsRowShown="0" headerRowDxfId="7" headerRowBorderDxfId="6" tableBorderDxfId="5" totalsRowBorderDxfId="4">
  <autoFilter ref="W2:Z9"/>
  <tableColumns count="4">
    <tableColumn id="1" name="% Pérdidas Defasada" dataDxfId="3"/>
    <tableColumn id="2" name="Columna1" dataDxfId="2" dataCellStyle="Porcentaje"/>
    <tableColumn id="3" name="Columna2" dataDxfId="1" dataCellStyle="Porcentaje"/>
    <tableColumn id="4" name="Columna3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5"/>
  <sheetViews>
    <sheetView showGridLines="0" tabSelected="1" view="pageBreakPreview" topLeftCell="A92" zoomScale="40" zoomScaleNormal="40" zoomScaleSheetLayoutView="40" workbookViewId="0">
      <selection activeCell="AF96" sqref="AF96"/>
    </sheetView>
  </sheetViews>
  <sheetFormatPr baseColWidth="10" defaultRowHeight="12" x14ac:dyDescent="0.2"/>
  <cols>
    <col min="1" max="1" width="5.85546875" style="6" customWidth="1"/>
    <col min="2" max="2" width="53.42578125" style="24" customWidth="1"/>
    <col min="3" max="3" width="51.28515625" style="7" customWidth="1"/>
    <col min="4" max="4" width="11.42578125" style="9"/>
    <col min="5" max="5" width="0" style="9" hidden="1" customWidth="1"/>
    <col min="6" max="6" width="12.140625" style="9" hidden="1" customWidth="1"/>
    <col min="7" max="7" width="30.5703125" style="9" hidden="1" customWidth="1"/>
    <col min="8" max="8" width="43.85546875" style="9" hidden="1" customWidth="1"/>
    <col min="9" max="9" width="20" style="9" hidden="1" customWidth="1"/>
    <col min="10" max="10" width="18" style="9" hidden="1" customWidth="1"/>
    <col min="11" max="11" width="20.28515625" style="9" hidden="1" customWidth="1"/>
    <col min="12" max="12" width="14.7109375" style="9" hidden="1" customWidth="1"/>
    <col min="13" max="13" width="56.5703125" style="9" hidden="1" customWidth="1"/>
    <col min="14" max="14" width="17.28515625" style="9" hidden="1" customWidth="1"/>
    <col min="15" max="15" width="22.42578125" style="9" hidden="1" customWidth="1"/>
    <col min="16" max="16" width="9.85546875" style="9" hidden="1" customWidth="1"/>
    <col min="17" max="17" width="21.85546875" style="9" hidden="1" customWidth="1"/>
    <col min="18" max="18" width="28.7109375" style="9" hidden="1" customWidth="1"/>
    <col min="19" max="19" width="29.140625" style="9" hidden="1" customWidth="1"/>
    <col min="20" max="20" width="15.85546875" style="9" hidden="1" customWidth="1"/>
    <col min="21" max="21" width="18" style="9" hidden="1" customWidth="1"/>
    <col min="22" max="22" width="14.85546875" style="9" hidden="1" customWidth="1"/>
    <col min="23" max="23" width="17" style="9" hidden="1" customWidth="1"/>
    <col min="24" max="25" width="0" style="9" hidden="1" customWidth="1"/>
    <col min="26" max="26" width="19.140625" style="9" hidden="1" customWidth="1"/>
    <col min="27" max="28" width="0" style="9" hidden="1" customWidth="1"/>
    <col min="29" max="29" width="23.42578125" style="9" hidden="1" customWidth="1"/>
    <col min="30" max="30" width="28.7109375" style="9" hidden="1" customWidth="1"/>
    <col min="31" max="16384" width="11.42578125" style="9"/>
  </cols>
  <sheetData>
    <row r="1" spans="1:30" ht="12.75" customHeight="1" x14ac:dyDescent="0.2">
      <c r="A1" s="1"/>
      <c r="B1" s="14"/>
      <c r="C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0" ht="12.75" customHeight="1" x14ac:dyDescent="0.2">
      <c r="A2" s="1"/>
      <c r="B2" s="14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0" ht="12.75" customHeight="1" x14ac:dyDescent="0.2">
      <c r="A3" s="3"/>
      <c r="B3" s="1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0" ht="11.25" customHeight="1" x14ac:dyDescent="0.2">
      <c r="A4" s="3"/>
      <c r="B4" s="15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0" ht="12" customHeight="1" x14ac:dyDescent="0.2">
      <c r="A5" s="3"/>
      <c r="B5" s="15"/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30" ht="12.75" customHeight="1" x14ac:dyDescent="0.2">
      <c r="A6" s="3"/>
      <c r="B6" s="15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30" ht="53.25" customHeight="1" thickBot="1" x14ac:dyDescent="0.4">
      <c r="A7" s="3"/>
      <c r="B7" s="15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30" s="11" customFormat="1" ht="34.5" customHeight="1" thickBot="1" x14ac:dyDescent="0.4">
      <c r="A8" s="4"/>
      <c r="B8" s="16"/>
      <c r="C8" s="12">
        <v>2018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Z8" s="11">
        <v>1000000</v>
      </c>
    </row>
    <row r="9" spans="1:30" s="111" customFormat="1" ht="36" customHeight="1" thickBot="1" x14ac:dyDescent="0.5">
      <c r="A9" s="204" t="s">
        <v>0</v>
      </c>
      <c r="B9" s="205"/>
      <c r="C9" s="116" t="s">
        <v>95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1">
        <v>1000000</v>
      </c>
    </row>
    <row r="10" spans="1:30" s="111" customFormat="1" ht="60" customHeight="1" x14ac:dyDescent="0.45">
      <c r="A10" s="198" t="s">
        <v>2</v>
      </c>
      <c r="B10" s="17" t="s">
        <v>8</v>
      </c>
      <c r="C10" s="128">
        <v>118.42081959000001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R10" s="167" t="s">
        <v>53</v>
      </c>
      <c r="S10" s="167" t="s">
        <v>83</v>
      </c>
      <c r="T10" s="167" t="s">
        <v>73</v>
      </c>
      <c r="U10" s="167" t="s">
        <v>74</v>
      </c>
      <c r="Y10" s="167" t="s">
        <v>53</v>
      </c>
      <c r="Z10" s="167" t="s">
        <v>76</v>
      </c>
    </row>
    <row r="11" spans="1:30" s="111" customFormat="1" ht="60" customHeight="1" x14ac:dyDescent="0.45">
      <c r="A11" s="199"/>
      <c r="B11" s="18" t="s">
        <v>10</v>
      </c>
      <c r="C11" s="130">
        <v>96.029256000000004</v>
      </c>
      <c r="D11" s="110"/>
      <c r="E11" s="110"/>
      <c r="F11" s="110"/>
      <c r="G11" s="177" t="s">
        <v>53</v>
      </c>
      <c r="H11" s="177" t="s">
        <v>73</v>
      </c>
      <c r="I11" s="177" t="s">
        <v>74</v>
      </c>
      <c r="J11" s="172" t="s">
        <v>74</v>
      </c>
      <c r="K11" s="110"/>
      <c r="L11" s="110"/>
      <c r="M11" s="172" t="s">
        <v>76</v>
      </c>
      <c r="N11" s="110"/>
      <c r="O11" s="110"/>
      <c r="R11" s="168" t="s">
        <v>22</v>
      </c>
      <c r="S11" s="187">
        <v>202019</v>
      </c>
      <c r="T11" s="169">
        <v>47.22419</v>
      </c>
      <c r="U11" s="169">
        <v>357.70070921998399</v>
      </c>
      <c r="V11" s="193">
        <f t="shared" ref="V11:V16" si="0">+S19</f>
        <v>6.4086103799999803</v>
      </c>
      <c r="W11" s="194">
        <f>+U11-V11</f>
        <v>351.29209883998402</v>
      </c>
      <c r="Y11" s="168" t="s">
        <v>22</v>
      </c>
      <c r="Z11" s="169">
        <v>394.70183116998925</v>
      </c>
      <c r="AA11" s="111">
        <f>+Z20</f>
        <v>5.6390704100000439</v>
      </c>
      <c r="AC11" s="193">
        <f>+Z11-AA11</f>
        <v>389.0627607599892</v>
      </c>
      <c r="AD11" s="195">
        <f>+AC11/W11</f>
        <v>1.1075192469307713</v>
      </c>
    </row>
    <row r="12" spans="1:30" s="111" customFormat="1" ht="60" customHeight="1" x14ac:dyDescent="0.45">
      <c r="A12" s="199"/>
      <c r="B12" s="18" t="s">
        <v>13</v>
      </c>
      <c r="C12" s="129">
        <v>768.34288887985576</v>
      </c>
      <c r="D12" s="110"/>
      <c r="E12" s="110"/>
      <c r="F12" s="110"/>
      <c r="G12" s="178" t="s">
        <v>22</v>
      </c>
      <c r="H12" s="179">
        <v>47.766108000000003</v>
      </c>
      <c r="I12" s="179">
        <v>370.71234792006555</v>
      </c>
      <c r="J12" s="174">
        <v>6.4808346799999867</v>
      </c>
      <c r="K12" s="182">
        <f>+I12-J12</f>
        <v>364.23151324006557</v>
      </c>
      <c r="L12" s="182">
        <f>+K12/H12</f>
        <v>7.6253127686280315</v>
      </c>
      <c r="M12" s="174">
        <v>355.78525115004766</v>
      </c>
      <c r="N12" s="189">
        <v>6.6357622200000534</v>
      </c>
      <c r="O12" s="191">
        <f>+M12-N12</f>
        <v>349.1494889300476</v>
      </c>
      <c r="P12" s="192">
        <f>+O12/K12</f>
        <v>0.95859220368975218</v>
      </c>
      <c r="Q12" s="172"/>
      <c r="R12" s="168" t="s">
        <v>75</v>
      </c>
      <c r="S12" s="187">
        <v>118430</v>
      </c>
      <c r="T12" s="169">
        <v>25.929271</v>
      </c>
      <c r="U12" s="169">
        <v>189.69266107993141</v>
      </c>
      <c r="V12" s="193">
        <f t="shared" si="0"/>
        <v>3.6346622599999985</v>
      </c>
      <c r="W12" s="194">
        <f t="shared" ref="W12:W16" si="1">+U12-V12</f>
        <v>186.05799881993141</v>
      </c>
      <c r="Y12" s="168" t="s">
        <v>75</v>
      </c>
      <c r="Z12" s="169">
        <v>205.5733188100032</v>
      </c>
      <c r="AA12" s="111">
        <f>+Z23</f>
        <v>3.2199370799999834</v>
      </c>
      <c r="AC12" s="193">
        <f t="shared" ref="AC12:AC16" si="2">+Z12-AA12</f>
        <v>202.35338173000321</v>
      </c>
      <c r="AD12" s="195">
        <f t="shared" ref="AD12:AD16" si="3">+AC12/W12</f>
        <v>1.0875822754916471</v>
      </c>
    </row>
    <row r="13" spans="1:30" s="111" customFormat="1" ht="60" customHeight="1" x14ac:dyDescent="0.45">
      <c r="A13" s="199"/>
      <c r="B13" s="18" t="s">
        <v>15</v>
      </c>
      <c r="C13" s="131">
        <v>7.833369809507384</v>
      </c>
      <c r="D13" s="110"/>
      <c r="E13" s="110"/>
      <c r="F13" s="110"/>
      <c r="G13" s="178" t="s">
        <v>75</v>
      </c>
      <c r="H13" s="179">
        <v>25.819445000000002</v>
      </c>
      <c r="I13" s="179">
        <v>188.80095783000209</v>
      </c>
      <c r="J13" s="174">
        <v>2.7587531499999995</v>
      </c>
      <c r="K13" s="182">
        <f t="shared" ref="K13:K17" si="4">+I13-J13</f>
        <v>186.0422046800021</v>
      </c>
      <c r="L13" s="182">
        <f t="shared" ref="L13:L17" si="5">+K13/H13</f>
        <v>7.2055075033565625</v>
      </c>
      <c r="M13" s="174">
        <v>183.38903372999613</v>
      </c>
      <c r="N13" s="189">
        <v>3.1813134499999891</v>
      </c>
      <c r="O13" s="191">
        <f t="shared" ref="O13:O17" si="6">+M13-N13</f>
        <v>180.20772027999615</v>
      </c>
      <c r="P13" s="192">
        <f t="shared" ref="P13:P17" si="7">+O13/K13</f>
        <v>0.96863892034583532</v>
      </c>
      <c r="Q13" s="173"/>
      <c r="R13" s="168" t="s">
        <v>23</v>
      </c>
      <c r="S13" s="187">
        <v>117544</v>
      </c>
      <c r="T13" s="169">
        <v>36.20946</v>
      </c>
      <c r="U13" s="169">
        <v>281.07428108990439</v>
      </c>
      <c r="V13" s="193">
        <f t="shared" si="0"/>
        <v>5.5831268900000017</v>
      </c>
      <c r="W13" s="194">
        <f t="shared" si="1"/>
        <v>275.49115419990437</v>
      </c>
      <c r="Y13" s="168" t="s">
        <v>23</v>
      </c>
      <c r="Z13" s="169">
        <v>296.8485520899975</v>
      </c>
      <c r="AA13" s="111">
        <f>+Z21</f>
        <v>3.7750575500000023</v>
      </c>
      <c r="AC13" s="193">
        <f t="shared" si="2"/>
        <v>293.07349453999751</v>
      </c>
      <c r="AD13" s="195">
        <f t="shared" si="3"/>
        <v>1.063821796351889</v>
      </c>
    </row>
    <row r="14" spans="1:30" s="111" customFormat="1" ht="60" customHeight="1" x14ac:dyDescent="0.45">
      <c r="A14" s="199"/>
      <c r="B14" s="18" t="s">
        <v>14</v>
      </c>
      <c r="C14" s="129">
        <v>760.18842631992163</v>
      </c>
      <c r="D14" s="110"/>
      <c r="E14" s="110"/>
      <c r="F14" s="110"/>
      <c r="G14" s="178" t="s">
        <v>23</v>
      </c>
      <c r="H14" s="179">
        <v>36.16836</v>
      </c>
      <c r="I14" s="179">
        <v>281.26206988999684</v>
      </c>
      <c r="J14" s="174">
        <v>3.7380579399999978</v>
      </c>
      <c r="K14" s="182">
        <f t="shared" si="4"/>
        <v>277.52401194999686</v>
      </c>
      <c r="L14" s="182">
        <f t="shared" si="5"/>
        <v>7.6731157273925845</v>
      </c>
      <c r="M14" s="174">
        <v>278.52133543000724</v>
      </c>
      <c r="N14" s="189">
        <v>5.1865098299999914</v>
      </c>
      <c r="O14" s="191">
        <f t="shared" si="6"/>
        <v>273.33482560000726</v>
      </c>
      <c r="P14" s="192">
        <f t="shared" si="7"/>
        <v>0.98490513912452238</v>
      </c>
      <c r="Q14" s="173"/>
      <c r="R14" s="168" t="s">
        <v>54</v>
      </c>
      <c r="S14" s="187">
        <v>183817</v>
      </c>
      <c r="T14" s="169">
        <v>43.108601</v>
      </c>
      <c r="U14" s="169">
        <v>332.58321820995224</v>
      </c>
      <c r="V14" s="193">
        <f t="shared" si="0"/>
        <v>7.5035086200000212</v>
      </c>
      <c r="W14" s="194">
        <f t="shared" si="1"/>
        <v>325.07970958995219</v>
      </c>
      <c r="Y14" s="168" t="s">
        <v>54</v>
      </c>
      <c r="Z14" s="169">
        <v>341.92886268999814</v>
      </c>
      <c r="AA14" s="111">
        <f>+Z22</f>
        <v>6.0622303400000508</v>
      </c>
      <c r="AC14" s="193">
        <f t="shared" si="2"/>
        <v>335.8666323499981</v>
      </c>
      <c r="AD14" s="195">
        <f t="shared" si="3"/>
        <v>1.0331823932464204</v>
      </c>
    </row>
    <row r="15" spans="1:30" s="111" customFormat="1" ht="60" customHeight="1" x14ac:dyDescent="0.45">
      <c r="A15" s="199"/>
      <c r="B15" s="18" t="s">
        <v>11</v>
      </c>
      <c r="C15" s="132">
        <v>0.18908468686101587</v>
      </c>
      <c r="D15" s="110"/>
      <c r="E15" s="110"/>
      <c r="F15" s="110"/>
      <c r="G15" s="178" t="s">
        <v>54</v>
      </c>
      <c r="H15" s="179">
        <v>43.516571999999996</v>
      </c>
      <c r="I15" s="179">
        <v>335.05867332996479</v>
      </c>
      <c r="J15" s="174">
        <v>6.2806685599999996</v>
      </c>
      <c r="K15" s="182">
        <f t="shared" si="4"/>
        <v>328.77800476996481</v>
      </c>
      <c r="L15" s="182">
        <f t="shared" si="5"/>
        <v>7.5552367675000882</v>
      </c>
      <c r="M15" s="174">
        <v>317.39536615997525</v>
      </c>
      <c r="N15" s="189">
        <v>6.1571248400000487</v>
      </c>
      <c r="O15" s="191">
        <f t="shared" si="6"/>
        <v>311.2382413199752</v>
      </c>
      <c r="P15" s="192">
        <f t="shared" si="7"/>
        <v>0.94665165188814382</v>
      </c>
      <c r="Q15" s="173"/>
      <c r="R15" s="168" t="s">
        <v>21</v>
      </c>
      <c r="S15" s="187">
        <v>316608</v>
      </c>
      <c r="T15" s="169">
        <v>98.519927999999993</v>
      </c>
      <c r="U15" s="169">
        <v>781.86115030069038</v>
      </c>
      <c r="V15" s="193">
        <f t="shared" si="0"/>
        <v>12.783612970000004</v>
      </c>
      <c r="W15" s="194">
        <f t="shared" si="1"/>
        <v>769.07753733069035</v>
      </c>
      <c r="Y15" s="168" t="s">
        <v>21</v>
      </c>
      <c r="Z15" s="169">
        <v>844.90002661983794</v>
      </c>
      <c r="AA15" s="111">
        <f>+Z19</f>
        <v>11.758316539999992</v>
      </c>
      <c r="AC15" s="193">
        <f t="shared" si="2"/>
        <v>833.14171007983794</v>
      </c>
      <c r="AD15" s="195">
        <f t="shared" si="3"/>
        <v>1.083300018059949</v>
      </c>
    </row>
    <row r="16" spans="1:30" s="111" customFormat="1" ht="60" customHeight="1" x14ac:dyDescent="0.45">
      <c r="A16" s="199"/>
      <c r="B16" s="18" t="s">
        <v>12</v>
      </c>
      <c r="C16" s="132">
        <v>0.23034651301512299</v>
      </c>
      <c r="D16" s="110"/>
      <c r="E16" s="110"/>
      <c r="F16" s="110"/>
      <c r="G16" s="178" t="s">
        <v>21</v>
      </c>
      <c r="H16" s="179">
        <v>96.029256000000004</v>
      </c>
      <c r="I16" s="179">
        <v>768.34288887985576</v>
      </c>
      <c r="J16" s="174">
        <v>16.110214099999933</v>
      </c>
      <c r="K16" s="182">
        <f t="shared" si="4"/>
        <v>752.23267477985587</v>
      </c>
      <c r="L16" s="182">
        <f t="shared" si="5"/>
        <v>7.833369809507384</v>
      </c>
      <c r="M16" s="174">
        <v>760.18842631992163</v>
      </c>
      <c r="N16" s="189">
        <v>14.163772570000004</v>
      </c>
      <c r="O16" s="191">
        <f t="shared" si="6"/>
        <v>746.02465374992164</v>
      </c>
      <c r="P16" s="192">
        <f t="shared" si="7"/>
        <v>0.99174720636570191</v>
      </c>
      <c r="Q16" s="173"/>
      <c r="R16" s="170" t="s">
        <v>56</v>
      </c>
      <c r="S16" s="188">
        <v>938418</v>
      </c>
      <c r="T16" s="171">
        <v>250.99144999999999</v>
      </c>
      <c r="U16" s="171">
        <v>1942.9120199010767</v>
      </c>
      <c r="V16" s="193">
        <f t="shared" si="0"/>
        <v>35.913521120000006</v>
      </c>
      <c r="W16" s="194">
        <f t="shared" si="1"/>
        <v>1906.9984987810767</v>
      </c>
      <c r="Y16" s="170" t="s">
        <v>56</v>
      </c>
      <c r="Z16" s="171">
        <v>2083.9525913798261</v>
      </c>
      <c r="AA16" s="111">
        <f>+Z24</f>
        <v>30.454611920000072</v>
      </c>
      <c r="AC16" s="193">
        <f t="shared" si="2"/>
        <v>2053.4979794598262</v>
      </c>
      <c r="AD16" s="195">
        <f t="shared" si="3"/>
        <v>1.0768220220269653</v>
      </c>
    </row>
    <row r="17" spans="1:26" s="111" customFormat="1" ht="60" customHeight="1" x14ac:dyDescent="0.45">
      <c r="A17" s="199"/>
      <c r="B17" s="18" t="s">
        <v>1</v>
      </c>
      <c r="C17" s="132">
        <v>0.99174720636570191</v>
      </c>
      <c r="D17" s="110"/>
      <c r="E17" s="110"/>
      <c r="F17" s="110"/>
      <c r="G17" s="180" t="s">
        <v>56</v>
      </c>
      <c r="H17" s="181">
        <v>249.29974100000001</v>
      </c>
      <c r="I17" s="181">
        <v>1944.1769378513675</v>
      </c>
      <c r="J17" s="176">
        <v>35.36852842999992</v>
      </c>
      <c r="K17" s="182">
        <f t="shared" si="4"/>
        <v>1908.8084094213675</v>
      </c>
      <c r="L17" s="182">
        <f t="shared" si="5"/>
        <v>7.6566802747756064</v>
      </c>
      <c r="M17" s="176">
        <v>1895.2794127899481</v>
      </c>
      <c r="N17" s="190">
        <v>35.324482910000086</v>
      </c>
      <c r="O17" s="191">
        <f t="shared" si="6"/>
        <v>1859.9549298799479</v>
      </c>
      <c r="P17" s="192">
        <f t="shared" si="7"/>
        <v>0.97440629489041863</v>
      </c>
      <c r="Q17" s="173"/>
    </row>
    <row r="18" spans="1:26" s="111" customFormat="1" ht="60" customHeight="1" thickBot="1" x14ac:dyDescent="0.5">
      <c r="A18" s="199"/>
      <c r="B18" s="18" t="s">
        <v>46</v>
      </c>
      <c r="C18" s="132">
        <v>0.97228059742777373</v>
      </c>
      <c r="D18" s="110"/>
      <c r="E18" s="110"/>
      <c r="F18" s="110"/>
      <c r="G18" s="110"/>
      <c r="H18" s="110"/>
      <c r="I18" s="110"/>
      <c r="K18" s="110"/>
      <c r="L18" s="110"/>
      <c r="N18" s="110"/>
      <c r="O18" s="110"/>
      <c r="Q18" s="175"/>
      <c r="R18" s="172" t="s">
        <v>53</v>
      </c>
      <c r="S18" s="172" t="s">
        <v>74</v>
      </c>
      <c r="Y18" s="172" t="s">
        <v>53</v>
      </c>
      <c r="Z18" s="172" t="s">
        <v>74</v>
      </c>
    </row>
    <row r="19" spans="1:26" s="111" customFormat="1" ht="60" customHeight="1" thickTop="1" thickBot="1" x14ac:dyDescent="0.5">
      <c r="A19" s="199"/>
      <c r="B19" s="18" t="s">
        <v>7</v>
      </c>
      <c r="C19" s="132">
        <v>0.80422299640475592</v>
      </c>
      <c r="D19" s="110"/>
      <c r="E19" s="110"/>
      <c r="F19" s="110"/>
      <c r="G19" s="183" t="s">
        <v>42</v>
      </c>
      <c r="H19" s="184" t="s">
        <v>50</v>
      </c>
      <c r="I19" s="110"/>
      <c r="J19" s="110"/>
      <c r="K19" s="110"/>
      <c r="L19" s="110"/>
      <c r="M19" s="110"/>
      <c r="N19" s="110"/>
      <c r="O19" s="110"/>
      <c r="R19" s="173" t="s">
        <v>22</v>
      </c>
      <c r="S19" s="174">
        <v>6.4086103799999803</v>
      </c>
      <c r="Y19" s="173" t="s">
        <v>78</v>
      </c>
      <c r="Z19" s="189">
        <v>11.758316539999992</v>
      </c>
    </row>
    <row r="20" spans="1:26" s="111" customFormat="1" ht="60" customHeight="1" thickTop="1" thickBot="1" x14ac:dyDescent="0.5">
      <c r="A20" s="206"/>
      <c r="B20" s="19" t="s">
        <v>9</v>
      </c>
      <c r="C20" s="133">
        <v>0.74831915213802547</v>
      </c>
      <c r="D20" s="110"/>
      <c r="E20" s="110"/>
      <c r="F20" s="110"/>
      <c r="G20" s="185" t="s">
        <v>85</v>
      </c>
      <c r="H20" s="186">
        <v>118420819.59</v>
      </c>
      <c r="I20" s="110">
        <f>+H20/1000000</f>
        <v>118.42081959000001</v>
      </c>
      <c r="J20" s="110"/>
      <c r="K20" s="110"/>
      <c r="L20" s="110"/>
      <c r="M20" s="110"/>
      <c r="N20" s="110"/>
      <c r="O20" s="110"/>
      <c r="R20" s="173" t="s">
        <v>75</v>
      </c>
      <c r="S20" s="174">
        <v>3.6346622599999985</v>
      </c>
      <c r="Y20" s="173" t="s">
        <v>79</v>
      </c>
      <c r="Z20" s="189">
        <v>5.6390704100000439</v>
      </c>
    </row>
    <row r="21" spans="1:26" s="111" customFormat="1" ht="20.25" customHeight="1" thickBot="1" x14ac:dyDescent="0.55000000000000004">
      <c r="A21" s="13"/>
      <c r="B21" s="20"/>
      <c r="C21" s="134"/>
      <c r="D21" s="110"/>
      <c r="E21" s="110"/>
      <c r="F21" s="110"/>
      <c r="G21" s="185" t="s">
        <v>86</v>
      </c>
      <c r="H21" s="186">
        <v>40670799.700000003</v>
      </c>
      <c r="I21" s="110">
        <f t="shared" ref="I21:I25" si="8">+H21/1000000</f>
        <v>40.670799700000003</v>
      </c>
      <c r="J21" s="110"/>
      <c r="K21" s="110"/>
      <c r="L21" s="110"/>
      <c r="M21" s="110"/>
      <c r="N21" s="110"/>
      <c r="O21" s="110"/>
      <c r="P21" s="110"/>
      <c r="R21" s="173" t="s">
        <v>23</v>
      </c>
      <c r="S21" s="174">
        <v>5.5831268900000017</v>
      </c>
      <c r="Y21" s="173" t="s">
        <v>80</v>
      </c>
      <c r="Z21" s="189">
        <v>3.7750575500000023</v>
      </c>
    </row>
    <row r="22" spans="1:26" s="111" customFormat="1" ht="60" customHeight="1" thickBot="1" x14ac:dyDescent="0.5">
      <c r="A22" s="198" t="s">
        <v>3</v>
      </c>
      <c r="B22" s="17" t="s">
        <v>8</v>
      </c>
      <c r="C22" s="127">
        <v>68.233890709999997</v>
      </c>
      <c r="D22" s="110"/>
      <c r="E22" s="110"/>
      <c r="F22" s="110"/>
      <c r="G22" s="185" t="s">
        <v>87</v>
      </c>
      <c r="H22" s="186">
        <v>62066993.399999999</v>
      </c>
      <c r="I22" s="110">
        <f t="shared" si="8"/>
        <v>62.066993400000001</v>
      </c>
      <c r="J22" s="110"/>
      <c r="K22" s="110"/>
      <c r="L22" s="110"/>
      <c r="M22" s="110"/>
      <c r="N22" s="110"/>
      <c r="O22" s="110"/>
      <c r="R22" s="173" t="s">
        <v>54</v>
      </c>
      <c r="S22" s="174">
        <v>7.5035086200000212</v>
      </c>
      <c r="Y22" s="173" t="s">
        <v>81</v>
      </c>
      <c r="Z22" s="189">
        <v>6.0622303400000508</v>
      </c>
    </row>
    <row r="23" spans="1:26" s="111" customFormat="1" ht="60" customHeight="1" thickTop="1" thickBot="1" x14ac:dyDescent="0.5">
      <c r="A23" s="199"/>
      <c r="B23" s="18" t="s">
        <v>10</v>
      </c>
      <c r="C23" s="130">
        <v>47.766108000000003</v>
      </c>
      <c r="D23" s="110"/>
      <c r="E23" s="110"/>
      <c r="F23" s="110"/>
      <c r="G23" s="185" t="s">
        <v>88</v>
      </c>
      <c r="H23" s="186">
        <v>68233890.709999993</v>
      </c>
      <c r="I23" s="110">
        <f t="shared" si="8"/>
        <v>68.233890709999997</v>
      </c>
      <c r="J23" s="110"/>
      <c r="K23" s="110"/>
      <c r="L23" s="110"/>
      <c r="M23" s="110"/>
      <c r="N23" s="110"/>
      <c r="O23" s="110"/>
      <c r="R23" s="173" t="s">
        <v>21</v>
      </c>
      <c r="S23" s="174">
        <v>12.783612970000004</v>
      </c>
      <c r="Y23" s="173" t="s">
        <v>82</v>
      </c>
      <c r="Z23" s="189">
        <v>3.2199370799999834</v>
      </c>
    </row>
    <row r="24" spans="1:26" s="111" customFormat="1" ht="60" customHeight="1" thickTop="1" thickBot="1" x14ac:dyDescent="0.5">
      <c r="A24" s="199"/>
      <c r="B24" s="18" t="s">
        <v>13</v>
      </c>
      <c r="C24" s="129">
        <v>281.26206988999684</v>
      </c>
      <c r="D24" s="110"/>
      <c r="E24" s="110"/>
      <c r="F24" s="110"/>
      <c r="G24" s="185" t="s">
        <v>89</v>
      </c>
      <c r="H24" s="186">
        <v>30938764.16</v>
      </c>
      <c r="I24" s="110">
        <f t="shared" si="8"/>
        <v>30.938764160000002</v>
      </c>
      <c r="J24" s="110"/>
      <c r="K24" s="110"/>
      <c r="L24" s="110"/>
      <c r="M24" s="110"/>
      <c r="N24" s="110"/>
      <c r="O24" s="110"/>
      <c r="R24" s="175" t="s">
        <v>56</v>
      </c>
      <c r="S24" s="176">
        <v>35.913521120000006</v>
      </c>
      <c r="Y24" s="175" t="s">
        <v>56</v>
      </c>
      <c r="Z24" s="190">
        <v>30.454611920000072</v>
      </c>
    </row>
    <row r="25" spans="1:26" s="111" customFormat="1" ht="60" customHeight="1" thickTop="1" thickBot="1" x14ac:dyDescent="0.5">
      <c r="A25" s="199"/>
      <c r="B25" s="18" t="s">
        <v>15</v>
      </c>
      <c r="C25" s="135">
        <v>7.6253127686280315</v>
      </c>
      <c r="D25" s="110"/>
      <c r="E25" s="110"/>
      <c r="F25" s="110"/>
      <c r="G25" s="185" t="s">
        <v>20</v>
      </c>
      <c r="H25" s="166" t="s">
        <v>97</v>
      </c>
      <c r="I25" s="110" t="e">
        <f t="shared" si="8"/>
        <v>#VALUE!</v>
      </c>
      <c r="J25" s="110"/>
      <c r="K25" s="110"/>
      <c r="L25" s="110"/>
      <c r="M25" s="110"/>
      <c r="N25" s="110"/>
      <c r="O25" s="110"/>
    </row>
    <row r="26" spans="1:26" s="111" customFormat="1" ht="60" customHeight="1" thickTop="1" x14ac:dyDescent="0.45">
      <c r="A26" s="199"/>
      <c r="B26" s="18" t="s">
        <v>14</v>
      </c>
      <c r="C26" s="129">
        <v>355.78525115004766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26" s="111" customFormat="1" ht="60" customHeight="1" x14ac:dyDescent="0.45">
      <c r="A27" s="199"/>
      <c r="B27" s="18" t="s">
        <v>11</v>
      </c>
      <c r="C27" s="132">
        <v>0.46993554634428375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26" s="111" customFormat="1" ht="60" customHeight="1" x14ac:dyDescent="0.45">
      <c r="A28" s="199"/>
      <c r="B28" s="18" t="s">
        <v>12</v>
      </c>
      <c r="C28" s="132">
        <v>0.49304830840329616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1:26" s="111" customFormat="1" ht="60" customHeight="1" x14ac:dyDescent="0.45">
      <c r="A29" s="199"/>
      <c r="B29" s="18" t="s">
        <v>1</v>
      </c>
      <c r="C29" s="132">
        <v>0.95859220368975218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26" s="111" customFormat="1" ht="60" customHeight="1" x14ac:dyDescent="0.45">
      <c r="A30" s="199"/>
      <c r="B30" s="18" t="s">
        <v>47</v>
      </c>
      <c r="C30" s="132">
        <v>0.99464508171059196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</row>
    <row r="31" spans="1:26" s="111" customFormat="1" ht="60" customHeight="1" x14ac:dyDescent="0.45">
      <c r="A31" s="199"/>
      <c r="B31" s="18" t="s">
        <v>7</v>
      </c>
      <c r="C31" s="132">
        <v>0.50811565272743753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26" s="111" customFormat="1" ht="60" customHeight="1" thickBot="1" x14ac:dyDescent="0.5">
      <c r="A32" s="200"/>
      <c r="B32" s="21" t="s">
        <v>9</v>
      </c>
      <c r="C32" s="133">
        <v>0.50423700671152627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1:16" s="111" customFormat="1" ht="18.75" customHeight="1" thickBot="1" x14ac:dyDescent="0.55000000000000004">
      <c r="A33" s="120"/>
      <c r="B33" s="20"/>
      <c r="C33" s="136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6" s="111" customFormat="1" ht="27.75" customHeight="1" x14ac:dyDescent="0.5">
      <c r="A34" s="121"/>
      <c r="B34" s="122" t="s">
        <v>71</v>
      </c>
      <c r="C34" s="137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  <row r="35" spans="1:16" s="111" customFormat="1" ht="12.75" customHeight="1" x14ac:dyDescent="0.5">
      <c r="A35" s="123"/>
      <c r="B35" s="124"/>
      <c r="C35" s="137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1:16" s="111" customFormat="1" ht="11.25" customHeight="1" x14ac:dyDescent="0.5">
      <c r="A36" s="123"/>
      <c r="B36" s="124"/>
      <c r="C36" s="137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s="111" customFormat="1" ht="12" customHeight="1" x14ac:dyDescent="0.5">
      <c r="A37" s="123"/>
      <c r="B37" s="124"/>
      <c r="C37" s="137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s="111" customFormat="1" ht="12.75" customHeight="1" x14ac:dyDescent="0.5">
      <c r="A38" s="123"/>
      <c r="B38" s="124"/>
      <c r="C38" s="137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</row>
    <row r="39" spans="1:16" s="111" customFormat="1" ht="6.75" customHeight="1" x14ac:dyDescent="0.5">
      <c r="A39" s="123"/>
      <c r="B39" s="124"/>
      <c r="C39" s="137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1:16" s="111" customFormat="1" ht="21.75" customHeight="1" thickBot="1" x14ac:dyDescent="0.55000000000000004">
      <c r="A40" s="123"/>
      <c r="B40" s="124"/>
      <c r="C40" s="137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6" s="111" customFormat="1" ht="36" customHeight="1" thickBot="1" x14ac:dyDescent="0.5">
      <c r="A41" s="196" t="s">
        <v>0</v>
      </c>
      <c r="B41" s="197"/>
      <c r="C41" s="138" t="s">
        <v>96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16" s="111" customFormat="1" ht="60" customHeight="1" x14ac:dyDescent="0.45">
      <c r="A42" s="198" t="s">
        <v>4</v>
      </c>
      <c r="B42" s="17" t="s">
        <v>8</v>
      </c>
      <c r="C42" s="129">
        <v>40.670799700000003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</row>
    <row r="43" spans="1:16" s="111" customFormat="1" ht="60" customHeight="1" x14ac:dyDescent="0.45">
      <c r="A43" s="199"/>
      <c r="B43" s="18" t="s">
        <v>10</v>
      </c>
      <c r="C43" s="130">
        <v>36.16836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1:16" s="111" customFormat="1" ht="60" customHeight="1" x14ac:dyDescent="0.45">
      <c r="A44" s="199"/>
      <c r="B44" s="18" t="s">
        <v>13</v>
      </c>
      <c r="C44" s="129">
        <v>370.71234792006555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16" s="111" customFormat="1" ht="60" customHeight="1" x14ac:dyDescent="0.45">
      <c r="A45" s="199"/>
      <c r="B45" s="18" t="s">
        <v>15</v>
      </c>
      <c r="C45" s="135">
        <v>7.6731157273925845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  <row r="46" spans="1:16" s="111" customFormat="1" ht="60" customHeight="1" x14ac:dyDescent="0.45">
      <c r="A46" s="199"/>
      <c r="B46" s="18" t="s">
        <v>14</v>
      </c>
      <c r="C46" s="129">
        <v>278.52133543000724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6" s="111" customFormat="1" ht="60" customHeight="1" x14ac:dyDescent="0.45">
      <c r="A47" s="199"/>
      <c r="B47" s="18" t="s">
        <v>11</v>
      </c>
      <c r="C47" s="132">
        <v>-0.17445706384770199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6" s="111" customFormat="1" ht="60" customHeight="1" x14ac:dyDescent="0.45">
      <c r="A48" s="199"/>
      <c r="B48" s="18" t="s">
        <v>12</v>
      </c>
      <c r="C48" s="132">
        <v>-0.12907274327972651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</row>
    <row r="49" spans="1:16" s="111" customFormat="1" ht="60" customHeight="1" x14ac:dyDescent="0.45">
      <c r="A49" s="199"/>
      <c r="B49" s="18" t="s">
        <v>1</v>
      </c>
      <c r="C49" s="132">
        <v>0.98490513912452238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</row>
    <row r="50" spans="1:16" s="111" customFormat="1" ht="60" customHeight="1" x14ac:dyDescent="0.45">
      <c r="A50" s="199"/>
      <c r="B50" s="18" t="s">
        <v>48</v>
      </c>
      <c r="C50" s="132">
        <v>0.99091718512986049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</row>
    <row r="51" spans="1:16" s="111" customFormat="1" ht="60" customHeight="1" x14ac:dyDescent="0.45">
      <c r="A51" s="199"/>
      <c r="B51" s="18" t="s">
        <v>7</v>
      </c>
      <c r="C51" s="132">
        <v>1.1567287978646992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</row>
    <row r="52" spans="1:16" s="111" customFormat="1" ht="60" customHeight="1" thickBot="1" x14ac:dyDescent="0.5">
      <c r="A52" s="200"/>
      <c r="B52" s="21" t="s">
        <v>9</v>
      </c>
      <c r="C52" s="133">
        <v>1.1188175845775963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6" s="111" customFormat="1" ht="18.75" customHeight="1" thickBot="1" x14ac:dyDescent="0.55000000000000004">
      <c r="A53" s="120"/>
      <c r="B53" s="20"/>
      <c r="C53" s="136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</row>
    <row r="54" spans="1:16" s="111" customFormat="1" ht="60" customHeight="1" x14ac:dyDescent="0.45">
      <c r="A54" s="207" t="s">
        <v>5</v>
      </c>
      <c r="B54" s="22" t="s">
        <v>8</v>
      </c>
      <c r="C54" s="127">
        <v>62.066993400000001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</row>
    <row r="55" spans="1:16" s="111" customFormat="1" ht="60" customHeight="1" x14ac:dyDescent="0.45">
      <c r="A55" s="199"/>
      <c r="B55" s="18" t="s">
        <v>10</v>
      </c>
      <c r="C55" s="129">
        <v>43.516571999999996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</row>
    <row r="56" spans="1:16" s="111" customFormat="1" ht="60" customHeight="1" x14ac:dyDescent="0.45">
      <c r="A56" s="199"/>
      <c r="B56" s="18" t="s">
        <v>13</v>
      </c>
      <c r="C56" s="129">
        <v>335.05867332996479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</row>
    <row r="57" spans="1:16" s="111" customFormat="1" ht="60" customHeight="1" x14ac:dyDescent="0.45">
      <c r="A57" s="199"/>
      <c r="B57" s="18" t="s">
        <v>15</v>
      </c>
      <c r="C57" s="135">
        <v>7.5552367675000882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</row>
    <row r="58" spans="1:16" s="111" customFormat="1" ht="60" customHeight="1" x14ac:dyDescent="0.45">
      <c r="A58" s="199"/>
      <c r="B58" s="18" t="s">
        <v>14</v>
      </c>
      <c r="C58" s="129">
        <v>317.39536615997525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</row>
    <row r="59" spans="1:16" s="111" customFormat="1" ht="60" customHeight="1" x14ac:dyDescent="0.45">
      <c r="A59" s="199"/>
      <c r="B59" s="18" t="s">
        <v>11</v>
      </c>
      <c r="C59" s="132">
        <v>0.29887739656485446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6" s="111" customFormat="1" ht="60" customHeight="1" x14ac:dyDescent="0.45">
      <c r="A60" s="199"/>
      <c r="B60" s="18" t="s">
        <v>12</v>
      </c>
      <c r="C60" s="132">
        <v>0.33432317118104998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  <row r="61" spans="1:16" s="111" customFormat="1" ht="60" customHeight="1" x14ac:dyDescent="0.45">
      <c r="A61" s="199"/>
      <c r="B61" s="18" t="s">
        <v>1</v>
      </c>
      <c r="C61" s="132">
        <v>0.94665165188814382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</row>
    <row r="62" spans="1:16" s="111" customFormat="1" ht="60" customHeight="1" x14ac:dyDescent="0.45">
      <c r="A62" s="199"/>
      <c r="B62" s="18" t="s">
        <v>49</v>
      </c>
      <c r="C62" s="132">
        <v>0.95433367885571052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</row>
    <row r="63" spans="1:16" s="111" customFormat="1" ht="60" customHeight="1" x14ac:dyDescent="0.45">
      <c r="A63" s="199"/>
      <c r="B63" s="18" t="s">
        <v>7</v>
      </c>
      <c r="C63" s="132">
        <v>0.66371887071799651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</row>
    <row r="64" spans="1:16" s="111" customFormat="1" ht="60" customHeight="1" thickBot="1" x14ac:dyDescent="0.5">
      <c r="A64" s="200"/>
      <c r="B64" s="21" t="s">
        <v>9</v>
      </c>
      <c r="C64" s="133">
        <v>0.63527781697579166</v>
      </c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</row>
    <row r="65" spans="1:16" s="111" customFormat="1" ht="18.75" customHeight="1" thickBot="1" x14ac:dyDescent="0.55000000000000004">
      <c r="A65" s="120"/>
      <c r="B65" s="20"/>
      <c r="C65" s="136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</row>
    <row r="66" spans="1:16" s="111" customFormat="1" ht="31.5" x14ac:dyDescent="0.5">
      <c r="A66" s="125"/>
      <c r="B66" s="122" t="s">
        <v>72</v>
      </c>
      <c r="C66" s="137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</row>
    <row r="67" spans="1:16" s="111" customFormat="1" ht="12.75" customHeight="1" x14ac:dyDescent="0.5">
      <c r="A67" s="123"/>
      <c r="B67" s="124"/>
      <c r="C67" s="137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</row>
    <row r="68" spans="1:16" s="111" customFormat="1" ht="11.25" customHeight="1" x14ac:dyDescent="0.5">
      <c r="A68" s="123"/>
      <c r="B68" s="124"/>
      <c r="C68" s="137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</row>
    <row r="69" spans="1:16" s="111" customFormat="1" ht="12" customHeight="1" x14ac:dyDescent="0.5">
      <c r="A69" s="123"/>
      <c r="B69" s="124"/>
      <c r="C69" s="137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</row>
    <row r="70" spans="1:16" s="111" customFormat="1" ht="15.75" customHeight="1" x14ac:dyDescent="0.5">
      <c r="A70" s="123"/>
      <c r="B70" s="124"/>
      <c r="C70" s="137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</row>
    <row r="71" spans="1:16" s="111" customFormat="1" ht="6.75" customHeight="1" x14ac:dyDescent="0.5">
      <c r="A71" s="123"/>
      <c r="B71" s="124"/>
      <c r="C71" s="137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</row>
    <row r="72" spans="1:16" s="111" customFormat="1" ht="14.25" customHeight="1" x14ac:dyDescent="0.5">
      <c r="A72" s="123"/>
      <c r="B72" s="124"/>
      <c r="C72" s="137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</row>
    <row r="73" spans="1:16" s="111" customFormat="1" ht="21.75" customHeight="1" thickBot="1" x14ac:dyDescent="0.55000000000000004">
      <c r="A73" s="123"/>
      <c r="B73" s="124"/>
      <c r="C73" s="137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</row>
    <row r="74" spans="1:16" s="111" customFormat="1" ht="36" customHeight="1" thickBot="1" x14ac:dyDescent="0.5">
      <c r="A74" s="196" t="s">
        <v>0</v>
      </c>
      <c r="B74" s="197"/>
      <c r="C74" s="116" t="s">
        <v>95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</row>
    <row r="75" spans="1:16" s="111" customFormat="1" ht="60" customHeight="1" x14ac:dyDescent="0.45">
      <c r="A75" s="198" t="s">
        <v>6</v>
      </c>
      <c r="B75" s="17" t="s">
        <v>8</v>
      </c>
      <c r="C75" s="129">
        <v>30.938764160000002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</row>
    <row r="76" spans="1:16" s="111" customFormat="1" ht="60" customHeight="1" x14ac:dyDescent="0.45">
      <c r="A76" s="199"/>
      <c r="B76" s="18" t="s">
        <v>10</v>
      </c>
      <c r="C76" s="130">
        <v>25.819445000000002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</row>
    <row r="77" spans="1:16" s="111" customFormat="1" ht="60" customHeight="1" x14ac:dyDescent="0.45">
      <c r="A77" s="199"/>
      <c r="B77" s="18" t="s">
        <v>13</v>
      </c>
      <c r="C77" s="129">
        <v>188.80095783000209</v>
      </c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</row>
    <row r="78" spans="1:16" s="111" customFormat="1" ht="60" customHeight="1" x14ac:dyDescent="0.45">
      <c r="A78" s="199"/>
      <c r="B78" s="18" t="s">
        <v>15</v>
      </c>
      <c r="C78" s="135">
        <v>7.6731157273925845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</row>
    <row r="79" spans="1:16" s="111" customFormat="1" ht="60" customHeight="1" x14ac:dyDescent="0.45">
      <c r="A79" s="199"/>
      <c r="B79" s="18" t="s">
        <v>14</v>
      </c>
      <c r="C79" s="129">
        <v>183.38903372999613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</row>
    <row r="80" spans="1:16" s="111" customFormat="1" ht="60" customHeight="1" x14ac:dyDescent="0.45">
      <c r="A80" s="199"/>
      <c r="B80" s="18" t="s">
        <v>11</v>
      </c>
      <c r="C80" s="132">
        <v>0.16546618130980961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</row>
    <row r="81" spans="1:16" s="111" customFormat="1" ht="60" customHeight="1" x14ac:dyDescent="0.45">
      <c r="A81" s="199"/>
      <c r="B81" s="18" t="s">
        <v>12</v>
      </c>
      <c r="C81" s="139">
        <v>0.20980545950765347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</row>
    <row r="82" spans="1:16" s="111" customFormat="1" ht="60" customHeight="1" x14ac:dyDescent="0.45">
      <c r="A82" s="199"/>
      <c r="B82" s="18" t="s">
        <v>1</v>
      </c>
      <c r="C82" s="139">
        <v>0.96863892034583532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</row>
    <row r="83" spans="1:16" s="111" customFormat="1" ht="60" customHeight="1" x14ac:dyDescent="0.45">
      <c r="A83" s="199"/>
      <c r="B83" s="18" t="s">
        <v>48</v>
      </c>
      <c r="C83" s="139">
        <v>0.96676926079243997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</row>
    <row r="84" spans="1:16" s="111" customFormat="1" ht="60" customHeight="1" x14ac:dyDescent="0.45">
      <c r="A84" s="199"/>
      <c r="B84" s="18" t="s">
        <v>7</v>
      </c>
      <c r="C84" s="132">
        <v>0.80836193712815307</v>
      </c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</row>
    <row r="85" spans="1:16" s="111" customFormat="1" ht="60" customHeight="1" thickBot="1" x14ac:dyDescent="0.5">
      <c r="A85" s="200"/>
      <c r="B85" s="21" t="s">
        <v>9</v>
      </c>
      <c r="C85" s="133">
        <v>0.76393579179400761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</row>
    <row r="86" spans="1:16" s="111" customFormat="1" ht="18.75" customHeight="1" thickBot="1" x14ac:dyDescent="0.55000000000000004">
      <c r="A86" s="120"/>
      <c r="B86" s="20"/>
      <c r="C86" s="136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</row>
    <row r="87" spans="1:16" s="111" customFormat="1" ht="60" customHeight="1" x14ac:dyDescent="0.45">
      <c r="A87" s="201" t="s">
        <v>16</v>
      </c>
      <c r="B87" s="22" t="s">
        <v>8</v>
      </c>
      <c r="C87" s="129">
        <v>320.33126756000001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</row>
    <row r="88" spans="1:16" s="111" customFormat="1" ht="60" customHeight="1" x14ac:dyDescent="0.45">
      <c r="A88" s="202"/>
      <c r="B88" s="18" t="s">
        <v>10</v>
      </c>
      <c r="C88" s="135">
        <v>249.29974100000001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</row>
    <row r="89" spans="1:16" s="111" customFormat="1" ht="60" customHeight="1" x14ac:dyDescent="0.45">
      <c r="A89" s="202"/>
      <c r="B89" s="18" t="s">
        <v>13</v>
      </c>
      <c r="C89" s="140">
        <v>1944.1769378498848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</row>
    <row r="90" spans="1:16" s="111" customFormat="1" ht="60" customHeight="1" x14ac:dyDescent="0.45">
      <c r="A90" s="202"/>
      <c r="B90" s="18" t="s">
        <v>18</v>
      </c>
      <c r="C90" s="135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6" s="111" customFormat="1" ht="60" customHeight="1" x14ac:dyDescent="0.45">
      <c r="A91" s="202"/>
      <c r="B91" s="18" t="s">
        <v>14</v>
      </c>
      <c r="C91" s="140">
        <v>1895.2794127899479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</row>
    <row r="92" spans="1:16" s="111" customFormat="1" ht="60" customHeight="1" x14ac:dyDescent="0.45">
      <c r="A92" s="202"/>
      <c r="B92" s="18" t="s">
        <v>11</v>
      </c>
      <c r="C92" s="139">
        <v>0.22174396867672419</v>
      </c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</row>
    <row r="93" spans="1:16" s="111" customFormat="1" ht="60" customHeight="1" x14ac:dyDescent="0.45">
      <c r="A93" s="202"/>
      <c r="B93" s="18" t="s">
        <v>12</v>
      </c>
      <c r="C93" s="132">
        <v>0.25906536118180945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</row>
    <row r="94" spans="1:16" s="111" customFormat="1" ht="60" customHeight="1" x14ac:dyDescent="0.45">
      <c r="A94" s="202"/>
      <c r="B94" s="18" t="s">
        <v>1</v>
      </c>
      <c r="C94" s="132">
        <v>0.97440629489041863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</row>
    <row r="95" spans="1:16" s="111" customFormat="1" ht="41.25" customHeight="1" x14ac:dyDescent="0.45">
      <c r="A95" s="202"/>
      <c r="B95" s="18" t="s">
        <v>7</v>
      </c>
      <c r="C95" s="139">
        <v>0.7583375759578348</v>
      </c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</row>
    <row r="96" spans="1:16" s="111" customFormat="1" ht="41.25" customHeight="1" x14ac:dyDescent="0.45">
      <c r="A96" s="203"/>
      <c r="B96" s="18" t="s">
        <v>37</v>
      </c>
      <c r="C96" s="139">
        <v>0.97548390939855589</v>
      </c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</row>
    <row r="97" spans="1:16" s="111" customFormat="1" ht="60" customHeight="1" x14ac:dyDescent="0.45">
      <c r="A97" s="203"/>
      <c r="B97" s="18" t="s">
        <v>9</v>
      </c>
      <c r="C97" s="141">
        <v>0.72276981808317553</v>
      </c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</row>
    <row r="98" spans="1:16" s="111" customFormat="1" ht="75" customHeight="1" x14ac:dyDescent="0.45">
      <c r="A98" s="126"/>
      <c r="B98" s="18" t="s">
        <v>17</v>
      </c>
      <c r="C98" s="135">
        <v>5.9699815480093115</v>
      </c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</row>
    <row r="99" spans="1:16" s="111" customFormat="1" ht="60" customHeight="1" thickBot="1" x14ac:dyDescent="0.5">
      <c r="A99" s="126"/>
      <c r="B99" s="23" t="s">
        <v>19</v>
      </c>
      <c r="C99" s="142">
        <v>1912.3717565836339</v>
      </c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</row>
    <row r="100" spans="1:16" s="111" customFormat="1" ht="18.75" customHeight="1" thickBot="1" x14ac:dyDescent="0.5">
      <c r="A100" s="120"/>
      <c r="B100" s="20"/>
      <c r="C100" s="112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</row>
    <row r="101" spans="1:16" s="111" customFormat="1" ht="21.75" customHeight="1" x14ac:dyDescent="0.45">
      <c r="A101" s="113"/>
      <c r="B101" s="114" t="s">
        <v>70</v>
      </c>
      <c r="C101" s="115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</row>
    <row r="102" spans="1:16" s="111" customFormat="1" ht="12.75" customHeight="1" x14ac:dyDescent="0.45">
      <c r="A102" s="113"/>
      <c r="B102" s="114"/>
      <c r="C102" s="115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</row>
    <row r="103" spans="1:16" s="111" customFormat="1" ht="12.75" customHeight="1" x14ac:dyDescent="0.45">
      <c r="A103" s="113"/>
      <c r="B103" s="114"/>
      <c r="C103" s="115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</row>
    <row r="104" spans="1:16" s="111" customFormat="1" ht="12.75" customHeight="1" x14ac:dyDescent="0.45">
      <c r="A104" s="113"/>
      <c r="B104" s="114"/>
      <c r="C104" s="115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</row>
    <row r="105" spans="1:16" s="111" customFormat="1" ht="12.75" customHeight="1" x14ac:dyDescent="0.45">
      <c r="A105" s="113"/>
      <c r="B105" s="114"/>
      <c r="C105" s="115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</row>
    <row r="106" spans="1:16" s="111" customFormat="1" ht="12.75" customHeight="1" x14ac:dyDescent="0.45">
      <c r="A106" s="113"/>
      <c r="B106" s="114"/>
      <c r="C106" s="115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</row>
    <row r="107" spans="1:16" s="111" customFormat="1" ht="41.25" customHeight="1" x14ac:dyDescent="0.45">
      <c r="A107" s="113"/>
      <c r="B107" s="114"/>
      <c r="C107" s="115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</row>
    <row r="108" spans="1:16" s="111" customFormat="1" ht="54.75" customHeight="1" x14ac:dyDescent="0.45">
      <c r="A108" s="113"/>
      <c r="B108" s="114"/>
      <c r="C108" s="115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</row>
    <row r="109" spans="1:16" s="111" customFormat="1" ht="54.75" customHeight="1" x14ac:dyDescent="0.45">
      <c r="A109" s="113"/>
      <c r="B109" s="114"/>
      <c r="C109" s="115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</row>
    <row r="110" spans="1:16" s="111" customFormat="1" ht="54.75" customHeight="1" x14ac:dyDescent="0.45">
      <c r="A110" s="113"/>
      <c r="B110" s="114"/>
      <c r="C110" s="115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</row>
    <row r="111" spans="1:16" s="111" customFormat="1" ht="54.75" customHeight="1" x14ac:dyDescent="0.45">
      <c r="A111" s="113"/>
      <c r="B111" s="114"/>
      <c r="C111" s="115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</row>
    <row r="112" spans="1:16" s="111" customFormat="1" ht="54.75" customHeight="1" x14ac:dyDescent="0.45">
      <c r="A112" s="117"/>
      <c r="B112" s="118"/>
      <c r="C112" s="119"/>
    </row>
    <row r="113" spans="1:3" s="111" customFormat="1" ht="54.75" customHeight="1" x14ac:dyDescent="0.45">
      <c r="A113" s="117"/>
      <c r="B113" s="118"/>
      <c r="C113" s="119"/>
    </row>
    <row r="114" spans="1:3" s="111" customFormat="1" ht="54.75" customHeight="1" x14ac:dyDescent="0.45">
      <c r="A114" s="117"/>
      <c r="B114" s="118"/>
      <c r="C114" s="119"/>
    </row>
    <row r="115" spans="1:3" s="111" customFormat="1" ht="54.75" customHeight="1" x14ac:dyDescent="0.45">
      <c r="A115" s="117"/>
      <c r="B115" s="118"/>
      <c r="C115" s="119"/>
    </row>
    <row r="116" spans="1:3" s="111" customFormat="1" ht="28.5" x14ac:dyDescent="0.45">
      <c r="A116" s="117"/>
      <c r="B116" s="118"/>
      <c r="C116" s="119"/>
    </row>
    <row r="117" spans="1:3" s="111" customFormat="1" ht="28.5" x14ac:dyDescent="0.45">
      <c r="A117" s="117"/>
      <c r="B117" s="118"/>
      <c r="C117" s="119"/>
    </row>
    <row r="118" spans="1:3" s="111" customFormat="1" ht="28.5" x14ac:dyDescent="0.45">
      <c r="A118" s="117"/>
      <c r="B118" s="118"/>
      <c r="C118" s="119"/>
    </row>
    <row r="119" spans="1:3" s="111" customFormat="1" ht="28.5" x14ac:dyDescent="0.45">
      <c r="A119" s="117"/>
      <c r="B119" s="118"/>
      <c r="C119" s="119"/>
    </row>
    <row r="120" spans="1:3" s="111" customFormat="1" ht="28.5" x14ac:dyDescent="0.45">
      <c r="A120" s="117"/>
      <c r="B120" s="118"/>
      <c r="C120" s="119"/>
    </row>
    <row r="121" spans="1:3" s="111" customFormat="1" ht="28.5" x14ac:dyDescent="0.45">
      <c r="A121" s="117"/>
      <c r="B121" s="118"/>
      <c r="C121" s="119"/>
    </row>
    <row r="122" spans="1:3" s="111" customFormat="1" ht="28.5" x14ac:dyDescent="0.45">
      <c r="A122" s="117"/>
      <c r="B122" s="118"/>
      <c r="C122" s="119"/>
    </row>
    <row r="123" spans="1:3" s="111" customFormat="1" ht="28.5" x14ac:dyDescent="0.45">
      <c r="A123" s="117"/>
      <c r="B123" s="118"/>
      <c r="C123" s="119"/>
    </row>
    <row r="124" spans="1:3" s="111" customFormat="1" ht="28.5" x14ac:dyDescent="0.45">
      <c r="A124" s="117"/>
      <c r="B124" s="118"/>
      <c r="C124" s="119"/>
    </row>
    <row r="125" spans="1:3" s="111" customFormat="1" ht="28.5" x14ac:dyDescent="0.45">
      <c r="A125" s="117"/>
      <c r="B125" s="118"/>
      <c r="C125" s="119"/>
    </row>
    <row r="126" spans="1:3" s="111" customFormat="1" ht="28.5" x14ac:dyDescent="0.45">
      <c r="A126" s="117"/>
      <c r="B126" s="118"/>
      <c r="C126" s="119"/>
    </row>
    <row r="127" spans="1:3" s="111" customFormat="1" ht="28.5" x14ac:dyDescent="0.45">
      <c r="A127" s="117"/>
      <c r="B127" s="118"/>
      <c r="C127" s="119"/>
    </row>
    <row r="128" spans="1:3" s="111" customFormat="1" ht="28.5" x14ac:dyDescent="0.45">
      <c r="A128" s="117"/>
      <c r="B128" s="118"/>
      <c r="C128" s="119"/>
    </row>
    <row r="129" spans="1:3" s="111" customFormat="1" ht="28.5" x14ac:dyDescent="0.45">
      <c r="A129" s="117"/>
      <c r="B129" s="118"/>
      <c r="C129" s="119"/>
    </row>
    <row r="130" spans="1:3" s="111" customFormat="1" ht="28.5" x14ac:dyDescent="0.45">
      <c r="A130" s="117"/>
      <c r="B130" s="118"/>
      <c r="C130" s="119"/>
    </row>
    <row r="131" spans="1:3" s="111" customFormat="1" ht="28.5" x14ac:dyDescent="0.45">
      <c r="A131" s="117"/>
      <c r="B131" s="118"/>
      <c r="C131" s="119"/>
    </row>
    <row r="132" spans="1:3" s="111" customFormat="1" ht="28.5" x14ac:dyDescent="0.45">
      <c r="A132" s="117"/>
      <c r="B132" s="118"/>
      <c r="C132" s="119"/>
    </row>
    <row r="133" spans="1:3" s="111" customFormat="1" ht="28.5" x14ac:dyDescent="0.45">
      <c r="A133" s="117"/>
      <c r="B133" s="118"/>
      <c r="C133" s="119"/>
    </row>
    <row r="134" spans="1:3" s="111" customFormat="1" ht="28.5" x14ac:dyDescent="0.45">
      <c r="A134" s="117"/>
      <c r="B134" s="118"/>
      <c r="C134" s="119"/>
    </row>
    <row r="135" spans="1:3" s="111" customFormat="1" ht="28.5" x14ac:dyDescent="0.45">
      <c r="A135" s="117"/>
      <c r="B135" s="118"/>
      <c r="C135" s="119"/>
    </row>
    <row r="136" spans="1:3" s="111" customFormat="1" ht="28.5" x14ac:dyDescent="0.45">
      <c r="A136" s="117"/>
      <c r="B136" s="118"/>
      <c r="C136" s="119"/>
    </row>
    <row r="137" spans="1:3" s="111" customFormat="1" ht="28.5" x14ac:dyDescent="0.45">
      <c r="A137" s="117"/>
      <c r="B137" s="118"/>
      <c r="C137" s="119"/>
    </row>
    <row r="138" spans="1:3" s="111" customFormat="1" ht="28.5" x14ac:dyDescent="0.45">
      <c r="A138" s="117"/>
      <c r="B138" s="118"/>
      <c r="C138" s="119"/>
    </row>
    <row r="139" spans="1:3" s="111" customFormat="1" ht="28.5" x14ac:dyDescent="0.45">
      <c r="A139" s="117"/>
      <c r="B139" s="118"/>
      <c r="C139" s="119"/>
    </row>
    <row r="140" spans="1:3" s="111" customFormat="1" ht="28.5" x14ac:dyDescent="0.45">
      <c r="A140" s="117"/>
      <c r="B140" s="118"/>
      <c r="C140" s="119"/>
    </row>
    <row r="141" spans="1:3" s="111" customFormat="1" ht="28.5" x14ac:dyDescent="0.45">
      <c r="A141" s="117"/>
      <c r="B141" s="118"/>
      <c r="C141" s="119"/>
    </row>
    <row r="142" spans="1:3" s="111" customFormat="1" ht="28.5" x14ac:dyDescent="0.45">
      <c r="A142" s="117"/>
      <c r="B142" s="118"/>
      <c r="C142" s="119"/>
    </row>
    <row r="143" spans="1:3" s="111" customFormat="1" ht="28.5" x14ac:dyDescent="0.45">
      <c r="A143" s="117"/>
      <c r="B143" s="118"/>
      <c r="C143" s="119"/>
    </row>
    <row r="144" spans="1:3" s="111" customFormat="1" ht="28.5" x14ac:dyDescent="0.45">
      <c r="A144" s="117"/>
      <c r="B144" s="118"/>
      <c r="C144" s="119"/>
    </row>
    <row r="145" spans="1:3" s="111" customFormat="1" ht="28.5" x14ac:dyDescent="0.45">
      <c r="A145" s="117"/>
      <c r="B145" s="118"/>
      <c r="C145" s="119"/>
    </row>
    <row r="146" spans="1:3" s="111" customFormat="1" ht="28.5" x14ac:dyDescent="0.45">
      <c r="A146" s="117"/>
      <c r="B146" s="118"/>
      <c r="C146" s="119"/>
    </row>
    <row r="147" spans="1:3" s="111" customFormat="1" ht="28.5" x14ac:dyDescent="0.45">
      <c r="A147" s="117"/>
      <c r="B147" s="118"/>
      <c r="C147" s="119"/>
    </row>
    <row r="148" spans="1:3" s="111" customFormat="1" ht="28.5" x14ac:dyDescent="0.45">
      <c r="A148" s="117"/>
      <c r="B148" s="118"/>
      <c r="C148" s="119"/>
    </row>
    <row r="149" spans="1:3" s="111" customFormat="1" ht="28.5" x14ac:dyDescent="0.45">
      <c r="A149" s="117"/>
      <c r="B149" s="118"/>
      <c r="C149" s="119"/>
    </row>
    <row r="150" spans="1:3" s="111" customFormat="1" ht="28.5" x14ac:dyDescent="0.45">
      <c r="A150" s="117"/>
      <c r="B150" s="118"/>
      <c r="C150" s="119"/>
    </row>
    <row r="151" spans="1:3" s="111" customFormat="1" ht="28.5" x14ac:dyDescent="0.45">
      <c r="A151" s="117"/>
      <c r="B151" s="118"/>
      <c r="C151" s="119"/>
    </row>
    <row r="152" spans="1:3" s="111" customFormat="1" ht="28.5" x14ac:dyDescent="0.45">
      <c r="A152" s="117"/>
      <c r="B152" s="118"/>
      <c r="C152" s="119"/>
    </row>
    <row r="153" spans="1:3" s="111" customFormat="1" ht="28.5" x14ac:dyDescent="0.45">
      <c r="A153" s="117"/>
      <c r="B153" s="118"/>
      <c r="C153" s="119"/>
    </row>
    <row r="154" spans="1:3" s="111" customFormat="1" ht="28.5" x14ac:dyDescent="0.45">
      <c r="A154" s="117"/>
      <c r="B154" s="118"/>
      <c r="C154" s="119"/>
    </row>
    <row r="155" spans="1:3" s="111" customFormat="1" ht="28.5" x14ac:dyDescent="0.45">
      <c r="A155" s="117"/>
      <c r="B155" s="118"/>
      <c r="C155" s="119"/>
    </row>
    <row r="156" spans="1:3" s="111" customFormat="1" ht="28.5" x14ac:dyDescent="0.45">
      <c r="A156" s="117"/>
      <c r="B156" s="118"/>
      <c r="C156" s="119"/>
    </row>
    <row r="157" spans="1:3" s="111" customFormat="1" ht="28.5" x14ac:dyDescent="0.45">
      <c r="A157" s="117"/>
      <c r="B157" s="118"/>
      <c r="C157" s="119"/>
    </row>
    <row r="158" spans="1:3" s="111" customFormat="1" ht="28.5" x14ac:dyDescent="0.45">
      <c r="A158" s="117"/>
      <c r="B158" s="118"/>
      <c r="C158" s="119"/>
    </row>
    <row r="159" spans="1:3" s="111" customFormat="1" ht="28.5" x14ac:dyDescent="0.45">
      <c r="A159" s="117"/>
      <c r="B159" s="118"/>
      <c r="C159" s="119"/>
    </row>
    <row r="160" spans="1:3" s="111" customFormat="1" ht="28.5" x14ac:dyDescent="0.45">
      <c r="A160" s="117"/>
      <c r="B160" s="118"/>
      <c r="C160" s="119"/>
    </row>
    <row r="161" spans="1:3" s="111" customFormat="1" ht="28.5" x14ac:dyDescent="0.45">
      <c r="A161" s="117"/>
      <c r="B161" s="118"/>
      <c r="C161" s="119"/>
    </row>
    <row r="162" spans="1:3" s="111" customFormat="1" ht="28.5" x14ac:dyDescent="0.45">
      <c r="A162" s="117"/>
      <c r="B162" s="118"/>
      <c r="C162" s="119"/>
    </row>
    <row r="163" spans="1:3" s="111" customFormat="1" ht="28.5" x14ac:dyDescent="0.45">
      <c r="A163" s="117"/>
      <c r="B163" s="118"/>
      <c r="C163" s="119"/>
    </row>
    <row r="164" spans="1:3" s="111" customFormat="1" ht="28.5" x14ac:dyDescent="0.45">
      <c r="A164" s="117"/>
      <c r="B164" s="118"/>
      <c r="C164" s="119"/>
    </row>
    <row r="165" spans="1:3" s="111" customFormat="1" ht="28.5" x14ac:dyDescent="0.45">
      <c r="A165" s="117"/>
      <c r="B165" s="118"/>
      <c r="C165" s="119"/>
    </row>
    <row r="166" spans="1:3" s="111" customFormat="1" ht="28.5" x14ac:dyDescent="0.45">
      <c r="A166" s="117"/>
      <c r="B166" s="118"/>
      <c r="C166" s="119"/>
    </row>
    <row r="167" spans="1:3" s="111" customFormat="1" ht="28.5" x14ac:dyDescent="0.45">
      <c r="A167" s="117"/>
      <c r="B167" s="118"/>
      <c r="C167" s="119"/>
    </row>
    <row r="168" spans="1:3" s="111" customFormat="1" ht="28.5" x14ac:dyDescent="0.45">
      <c r="A168" s="117"/>
      <c r="B168" s="118"/>
      <c r="C168" s="119"/>
    </row>
    <row r="169" spans="1:3" s="111" customFormat="1" ht="28.5" x14ac:dyDescent="0.45">
      <c r="A169" s="117"/>
      <c r="B169" s="118"/>
      <c r="C169" s="119"/>
    </row>
    <row r="170" spans="1:3" s="111" customFormat="1" ht="28.5" x14ac:dyDescent="0.45">
      <c r="A170" s="117"/>
      <c r="B170" s="118"/>
      <c r="C170" s="119"/>
    </row>
    <row r="171" spans="1:3" s="111" customFormat="1" ht="28.5" x14ac:dyDescent="0.45">
      <c r="A171" s="117"/>
      <c r="B171" s="118"/>
      <c r="C171" s="119"/>
    </row>
    <row r="172" spans="1:3" s="111" customFormat="1" ht="28.5" x14ac:dyDescent="0.45">
      <c r="A172" s="117"/>
      <c r="B172" s="118"/>
      <c r="C172" s="119"/>
    </row>
    <row r="173" spans="1:3" s="111" customFormat="1" ht="28.5" x14ac:dyDescent="0.45">
      <c r="A173" s="117"/>
      <c r="B173" s="118"/>
      <c r="C173" s="119"/>
    </row>
    <row r="174" spans="1:3" s="111" customFormat="1" ht="28.5" x14ac:dyDescent="0.45">
      <c r="A174" s="117"/>
      <c r="B174" s="118"/>
      <c r="C174" s="119"/>
    </row>
    <row r="175" spans="1:3" s="111" customFormat="1" ht="28.5" x14ac:dyDescent="0.45">
      <c r="A175" s="117"/>
      <c r="B175" s="118"/>
      <c r="C175" s="119"/>
    </row>
  </sheetData>
  <mergeCells count="9">
    <mergeCell ref="A74:B74"/>
    <mergeCell ref="A75:A85"/>
    <mergeCell ref="A87:A97"/>
    <mergeCell ref="A9:B9"/>
    <mergeCell ref="A10:A20"/>
    <mergeCell ref="A22:A32"/>
    <mergeCell ref="A41:B41"/>
    <mergeCell ref="A42:A52"/>
    <mergeCell ref="A54:A64"/>
  </mergeCells>
  <printOptions horizontalCentered="1" verticalCentered="1"/>
  <pageMargins left="0" right="0" top="0" bottom="0" header="0" footer="0"/>
  <pageSetup scale="21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74" t="s">
        <v>53</v>
      </c>
      <c r="B1" s="74" t="s">
        <v>83</v>
      </c>
      <c r="C1" s="74" t="s">
        <v>73</v>
      </c>
      <c r="D1" s="74" t="s">
        <v>74</v>
      </c>
      <c r="E1" s="148"/>
      <c r="F1" t="s">
        <v>53</v>
      </c>
      <c r="G1" t="s">
        <v>74</v>
      </c>
    </row>
    <row r="2" spans="1:9" x14ac:dyDescent="0.2">
      <c r="A2" s="75" t="s">
        <v>22</v>
      </c>
      <c r="B2" s="145">
        <v>200232</v>
      </c>
      <c r="C2" s="143">
        <v>52.265464000000001</v>
      </c>
      <c r="D2" s="143">
        <v>397.35662938003412</v>
      </c>
      <c r="E2" s="143">
        <v>7.4751951439679969</v>
      </c>
      <c r="F2" s="75" t="s">
        <v>22</v>
      </c>
      <c r="G2" s="76">
        <v>6.6620866899999776</v>
      </c>
      <c r="H2" s="143">
        <f>+D2-G2</f>
        <v>390.69454269003415</v>
      </c>
      <c r="I2" s="143">
        <f>+H2/C2</f>
        <v>7.4751951439679969</v>
      </c>
    </row>
    <row r="3" spans="1:9" x14ac:dyDescent="0.2">
      <c r="A3" s="75" t="s">
        <v>75</v>
      </c>
      <c r="B3" s="145">
        <v>117672</v>
      </c>
      <c r="C3" s="143">
        <v>28.838927000000002</v>
      </c>
      <c r="D3" s="143">
        <v>211.84448037000425</v>
      </c>
      <c r="E3" s="143">
        <v>7.2366988744069509</v>
      </c>
      <c r="F3" s="75" t="s">
        <v>75</v>
      </c>
      <c r="G3" s="76">
        <v>3.1458498100000134</v>
      </c>
      <c r="H3" s="143">
        <f t="shared" ref="H3:H7" si="0">+D3-G3</f>
        <v>208.69863056000423</v>
      </c>
      <c r="I3" s="143">
        <f t="shared" ref="I3:I7" si="1">+H3/C3</f>
        <v>7.2366988744069509</v>
      </c>
    </row>
    <row r="4" spans="1:9" x14ac:dyDescent="0.2">
      <c r="A4" s="75" t="s">
        <v>23</v>
      </c>
      <c r="B4" s="145">
        <v>116708</v>
      </c>
      <c r="C4" s="143">
        <v>38.851581000000003</v>
      </c>
      <c r="D4" s="143">
        <v>300.18829606998884</v>
      </c>
      <c r="E4" s="143">
        <v>7.6241912101334783</v>
      </c>
      <c r="F4" s="75" t="s">
        <v>23</v>
      </c>
      <c r="G4" s="76">
        <v>3.9764137099999974</v>
      </c>
      <c r="H4" s="143">
        <f t="shared" si="0"/>
        <v>296.21188235998886</v>
      </c>
      <c r="I4" s="143">
        <f t="shared" si="1"/>
        <v>7.6241912101334783</v>
      </c>
    </row>
    <row r="5" spans="1:9" x14ac:dyDescent="0.2">
      <c r="A5" s="75" t="s">
        <v>54</v>
      </c>
      <c r="B5" s="145">
        <v>182660</v>
      </c>
      <c r="C5" s="143">
        <v>46.549190000000003</v>
      </c>
      <c r="D5" s="143">
        <v>357.27680921998825</v>
      </c>
      <c r="E5" s="143">
        <v>7.5384300302537648</v>
      </c>
      <c r="F5" s="75" t="s">
        <v>54</v>
      </c>
      <c r="G5" s="76">
        <v>6.3689974400000153</v>
      </c>
      <c r="H5" s="143">
        <f t="shared" si="0"/>
        <v>350.90781177998826</v>
      </c>
      <c r="I5" s="143">
        <f t="shared" si="1"/>
        <v>7.5384300302537648</v>
      </c>
    </row>
    <row r="6" spans="1:9" x14ac:dyDescent="0.2">
      <c r="A6" s="75" t="s">
        <v>21</v>
      </c>
      <c r="B6" s="145">
        <v>314558</v>
      </c>
      <c r="C6" s="143">
        <v>107.22986</v>
      </c>
      <c r="D6" s="143">
        <v>835.19226143977653</v>
      </c>
      <c r="E6" s="143">
        <v>7.67343574392223</v>
      </c>
      <c r="F6" s="75" t="s">
        <v>21</v>
      </c>
      <c r="G6" s="76">
        <v>12.370820899999929</v>
      </c>
      <c r="H6" s="143">
        <f t="shared" si="0"/>
        <v>822.82144053977663</v>
      </c>
      <c r="I6" s="143">
        <f t="shared" si="1"/>
        <v>7.67343574392223</v>
      </c>
    </row>
    <row r="7" spans="1:9" ht="15" x14ac:dyDescent="0.25">
      <c r="A7" s="77" t="s">
        <v>56</v>
      </c>
      <c r="B7" s="147">
        <v>931830</v>
      </c>
      <c r="C7" s="144">
        <v>273.73502200000001</v>
      </c>
      <c r="D7" s="144">
        <v>2101.8584764799493</v>
      </c>
      <c r="E7" s="149">
        <v>7.5596257022966871</v>
      </c>
      <c r="F7" s="75" t="s">
        <v>56</v>
      </c>
      <c r="G7" s="76">
        <v>32.524168549999928</v>
      </c>
      <c r="H7" s="143">
        <f t="shared" si="0"/>
        <v>2069.3343079299493</v>
      </c>
      <c r="I7" s="143">
        <f t="shared" si="1"/>
        <v>7.5596257022966871</v>
      </c>
    </row>
    <row r="11" spans="1:9" ht="15" x14ac:dyDescent="0.25">
      <c r="A11" s="74" t="s">
        <v>53</v>
      </c>
      <c r="B11" s="74" t="s">
        <v>76</v>
      </c>
      <c r="D11" s="74" t="s">
        <v>53</v>
      </c>
      <c r="E11" s="74"/>
      <c r="F11" s="74" t="s">
        <v>77</v>
      </c>
    </row>
    <row r="12" spans="1:9" x14ac:dyDescent="0.2">
      <c r="A12" s="75" t="s">
        <v>22</v>
      </c>
      <c r="B12" s="76">
        <v>393.70438874993437</v>
      </c>
      <c r="D12" s="75" t="s">
        <v>79</v>
      </c>
      <c r="E12" s="75"/>
      <c r="F12" s="76">
        <v>7.1413037700000244</v>
      </c>
      <c r="G12" s="143">
        <f>+B12-F12</f>
        <v>386.56308497993433</v>
      </c>
    </row>
    <row r="13" spans="1:9" x14ac:dyDescent="0.2">
      <c r="A13" s="75" t="s">
        <v>75</v>
      </c>
      <c r="B13" s="76">
        <v>203.35903232994863</v>
      </c>
      <c r="D13" s="75" t="s">
        <v>82</v>
      </c>
      <c r="E13" s="75"/>
      <c r="F13" s="76">
        <v>3.12807784</v>
      </c>
      <c r="G13" s="143">
        <f t="shared" ref="G13:G17" si="2">+B13-F13</f>
        <v>200.23095448994863</v>
      </c>
    </row>
    <row r="14" spans="1:9" x14ac:dyDescent="0.2">
      <c r="A14" s="75" t="s">
        <v>23</v>
      </c>
      <c r="B14" s="76">
        <v>290.47686541993539</v>
      </c>
      <c r="D14" s="75" t="s">
        <v>80</v>
      </c>
      <c r="E14" s="75"/>
      <c r="F14" s="76">
        <v>5.789617190000004</v>
      </c>
      <c r="G14" s="143">
        <f t="shared" si="2"/>
        <v>284.68724822993539</v>
      </c>
    </row>
    <row r="15" spans="1:9" x14ac:dyDescent="0.2">
      <c r="A15" s="75" t="s">
        <v>54</v>
      </c>
      <c r="B15" s="76">
        <v>341.51403813993801</v>
      </c>
      <c r="D15" s="75" t="s">
        <v>81</v>
      </c>
      <c r="E15" s="75"/>
      <c r="F15" s="76">
        <v>6.0582820000000011</v>
      </c>
      <c r="G15" s="143">
        <f t="shared" si="2"/>
        <v>335.45575613993799</v>
      </c>
    </row>
    <row r="16" spans="1:9" x14ac:dyDescent="0.2">
      <c r="A16" s="75" t="s">
        <v>21</v>
      </c>
      <c r="B16" s="76">
        <v>828.92853071043089</v>
      </c>
      <c r="D16" s="75" t="s">
        <v>78</v>
      </c>
      <c r="E16" s="75"/>
      <c r="F16" s="76">
        <v>10.419548979999998</v>
      </c>
      <c r="G16" s="143">
        <f t="shared" si="2"/>
        <v>818.50898173043095</v>
      </c>
    </row>
    <row r="17" spans="1:9" ht="15" x14ac:dyDescent="0.25">
      <c r="A17" s="77" t="s">
        <v>56</v>
      </c>
      <c r="B17" s="146">
        <v>2057.982855350187</v>
      </c>
      <c r="D17" s="77" t="s">
        <v>56</v>
      </c>
      <c r="E17" s="77"/>
      <c r="F17" s="146">
        <v>32.536829780000026</v>
      </c>
      <c r="G17" s="143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74" t="s">
        <v>53</v>
      </c>
      <c r="B25" s="74" t="s">
        <v>83</v>
      </c>
      <c r="C25" s="74" t="s">
        <v>73</v>
      </c>
      <c r="D25" s="74" t="s">
        <v>74</v>
      </c>
      <c r="H25" s="74" t="s">
        <v>53</v>
      </c>
      <c r="I25" s="74" t="s">
        <v>74</v>
      </c>
    </row>
    <row r="26" spans="1:9" x14ac:dyDescent="0.2">
      <c r="A26" s="75" t="s">
        <v>22</v>
      </c>
      <c r="B26" s="145">
        <v>202019</v>
      </c>
      <c r="C26" s="76">
        <v>47.22419</v>
      </c>
      <c r="D26" s="76">
        <v>357.70070921998399</v>
      </c>
      <c r="E26" s="143">
        <f t="shared" ref="E26:E31" si="3">+D26-I26</f>
        <v>351.29209883998402</v>
      </c>
      <c r="F26" s="143">
        <f>+E26/C26</f>
        <v>7.4388168190917412</v>
      </c>
      <c r="G26" s="157">
        <f>+B35</f>
        <v>394.70183116998925</v>
      </c>
      <c r="H26" s="75" t="s">
        <v>22</v>
      </c>
      <c r="I26" s="76">
        <v>6.4086103799999803</v>
      </c>
    </row>
    <row r="27" spans="1:9" x14ac:dyDescent="0.2">
      <c r="A27" s="75" t="s">
        <v>75</v>
      </c>
      <c r="B27" s="145">
        <v>118430</v>
      </c>
      <c r="C27" s="76">
        <v>25.929271</v>
      </c>
      <c r="D27" s="76">
        <v>189.69266107993141</v>
      </c>
      <c r="E27" s="143">
        <f t="shared" si="3"/>
        <v>186.05799881993141</v>
      </c>
      <c r="F27" s="143">
        <f t="shared" ref="F27:F31" si="4">+E27/C27</f>
        <v>7.1755969853503174</v>
      </c>
      <c r="G27" s="157">
        <f t="shared" ref="G27:G31" si="5">+B36</f>
        <v>205.5733188100032</v>
      </c>
      <c r="H27" s="75" t="s">
        <v>75</v>
      </c>
      <c r="I27" s="76">
        <v>3.6346622599999985</v>
      </c>
    </row>
    <row r="28" spans="1:9" x14ac:dyDescent="0.2">
      <c r="A28" s="75" t="s">
        <v>23</v>
      </c>
      <c r="B28" s="145">
        <v>117544</v>
      </c>
      <c r="C28" s="76">
        <v>36.20946</v>
      </c>
      <c r="D28" s="76">
        <v>281.07428108990439</v>
      </c>
      <c r="E28" s="143">
        <f t="shared" si="3"/>
        <v>275.49115419990437</v>
      </c>
      <c r="F28" s="143">
        <f t="shared" si="4"/>
        <v>7.6082646413369428</v>
      </c>
      <c r="G28" s="157">
        <f t="shared" si="5"/>
        <v>296.8485520899975</v>
      </c>
      <c r="H28" s="75" t="s">
        <v>23</v>
      </c>
      <c r="I28" s="76">
        <v>5.5831268900000017</v>
      </c>
    </row>
    <row r="29" spans="1:9" x14ac:dyDescent="0.2">
      <c r="A29" s="75" t="s">
        <v>54</v>
      </c>
      <c r="B29" s="145">
        <v>183817</v>
      </c>
      <c r="C29" s="76">
        <v>43.108601</v>
      </c>
      <c r="D29" s="76">
        <v>332.58321820995224</v>
      </c>
      <c r="E29" s="143">
        <f t="shared" si="3"/>
        <v>325.07970958995219</v>
      </c>
      <c r="F29" s="143">
        <f t="shared" si="4"/>
        <v>7.5409477934566276</v>
      </c>
      <c r="G29" s="157">
        <f t="shared" si="5"/>
        <v>341.92886268999814</v>
      </c>
      <c r="H29" s="75" t="s">
        <v>54</v>
      </c>
      <c r="I29" s="76">
        <v>7.5035086200000212</v>
      </c>
    </row>
    <row r="30" spans="1:9" x14ac:dyDescent="0.2">
      <c r="A30" s="75" t="s">
        <v>21</v>
      </c>
      <c r="B30" s="145">
        <v>316608</v>
      </c>
      <c r="C30" s="76">
        <v>98.519927999999993</v>
      </c>
      <c r="D30" s="76">
        <v>781.86115030069038</v>
      </c>
      <c r="E30" s="143">
        <f t="shared" si="3"/>
        <v>769.07753733069035</v>
      </c>
      <c r="F30" s="143">
        <f t="shared" si="4"/>
        <v>7.8063144476789548</v>
      </c>
      <c r="G30" s="157">
        <f t="shared" si="5"/>
        <v>844.90002661983794</v>
      </c>
      <c r="H30" s="75" t="s">
        <v>21</v>
      </c>
      <c r="I30" s="76">
        <v>12.783612970000004</v>
      </c>
    </row>
    <row r="31" spans="1:9" ht="15" x14ac:dyDescent="0.25">
      <c r="A31" s="77" t="s">
        <v>56</v>
      </c>
      <c r="B31" s="147">
        <v>938418</v>
      </c>
      <c r="C31" s="146">
        <v>250.99144999999999</v>
      </c>
      <c r="D31" s="146">
        <v>1942.9120199010767</v>
      </c>
      <c r="E31" s="143">
        <f t="shared" si="3"/>
        <v>1906.9984987810767</v>
      </c>
      <c r="F31" s="143">
        <f t="shared" si="4"/>
        <v>7.5978623924483353</v>
      </c>
      <c r="G31" s="157">
        <f t="shared" si="5"/>
        <v>2083.9525913798261</v>
      </c>
      <c r="H31" s="77" t="s">
        <v>56</v>
      </c>
      <c r="I31" s="146">
        <v>35.913521120000006</v>
      </c>
    </row>
    <row r="32" spans="1:9" x14ac:dyDescent="0.2">
      <c r="I32" s="76"/>
    </row>
    <row r="33" spans="1:9" x14ac:dyDescent="0.2">
      <c r="I33" s="76"/>
    </row>
    <row r="34" spans="1:9" ht="15" x14ac:dyDescent="0.25">
      <c r="A34" s="74" t="s">
        <v>53</v>
      </c>
      <c r="B34" s="74" t="s">
        <v>76</v>
      </c>
      <c r="H34" s="74" t="s">
        <v>53</v>
      </c>
      <c r="I34" s="155" t="s">
        <v>74</v>
      </c>
    </row>
    <row r="35" spans="1:9" x14ac:dyDescent="0.2">
      <c r="A35" s="75" t="s">
        <v>22</v>
      </c>
      <c r="B35" s="76">
        <v>394.70183116998925</v>
      </c>
      <c r="C35" s="143">
        <f t="shared" ref="C35:C40" si="6">+B35-I35</f>
        <v>389.0627607599892</v>
      </c>
      <c r="D35" s="156">
        <f>+C35/E26</f>
        <v>1.1075192469307713</v>
      </c>
      <c r="H35" s="75" t="s">
        <v>79</v>
      </c>
      <c r="I35" s="76">
        <v>5.6390704100000439</v>
      </c>
    </row>
    <row r="36" spans="1:9" x14ac:dyDescent="0.2">
      <c r="A36" s="75" t="s">
        <v>75</v>
      </c>
      <c r="B36" s="76">
        <v>205.5733188100032</v>
      </c>
      <c r="C36" s="143">
        <f t="shared" si="6"/>
        <v>202.35338173000321</v>
      </c>
      <c r="D36" s="156">
        <f t="shared" ref="D36:D40" si="7">+C36/E27</f>
        <v>1.0875822754916471</v>
      </c>
      <c r="H36" s="75" t="s">
        <v>82</v>
      </c>
      <c r="I36" s="76">
        <v>3.2199370799999834</v>
      </c>
    </row>
    <row r="37" spans="1:9" x14ac:dyDescent="0.2">
      <c r="A37" s="75" t="s">
        <v>23</v>
      </c>
      <c r="B37" s="76">
        <v>296.8485520899975</v>
      </c>
      <c r="C37" s="143">
        <f t="shared" si="6"/>
        <v>293.07349453999751</v>
      </c>
      <c r="D37" s="156">
        <f t="shared" si="7"/>
        <v>1.063821796351889</v>
      </c>
      <c r="H37" s="75" t="s">
        <v>80</v>
      </c>
      <c r="I37" s="76">
        <v>3.7750575500000023</v>
      </c>
    </row>
    <row r="38" spans="1:9" x14ac:dyDescent="0.2">
      <c r="A38" s="75" t="s">
        <v>54</v>
      </c>
      <c r="B38" s="76">
        <v>341.92886268999814</v>
      </c>
      <c r="C38" s="143">
        <f t="shared" si="6"/>
        <v>335.8666323499981</v>
      </c>
      <c r="D38" s="156">
        <f t="shared" si="7"/>
        <v>1.0331823932464204</v>
      </c>
      <c r="H38" s="75" t="s">
        <v>81</v>
      </c>
      <c r="I38" s="76">
        <v>6.0622303400000508</v>
      </c>
    </row>
    <row r="39" spans="1:9" x14ac:dyDescent="0.2">
      <c r="A39" s="75" t="s">
        <v>21</v>
      </c>
      <c r="B39" s="76">
        <v>844.90002661983794</v>
      </c>
      <c r="C39" s="143">
        <f t="shared" si="6"/>
        <v>833.14171007983794</v>
      </c>
      <c r="D39" s="156">
        <f t="shared" si="7"/>
        <v>1.083300018059949</v>
      </c>
      <c r="H39" s="75" t="s">
        <v>78</v>
      </c>
      <c r="I39" s="76">
        <v>11.758316539999992</v>
      </c>
    </row>
    <row r="40" spans="1:9" ht="15" x14ac:dyDescent="0.25">
      <c r="A40" s="77" t="s">
        <v>56</v>
      </c>
      <c r="B40" s="146">
        <v>2083.9525913798261</v>
      </c>
      <c r="C40" s="143">
        <f t="shared" si="6"/>
        <v>2053.4979794598262</v>
      </c>
      <c r="D40" s="156">
        <f t="shared" si="7"/>
        <v>1.0768220220269653</v>
      </c>
      <c r="H40" s="77" t="s">
        <v>56</v>
      </c>
      <c r="I40" s="146">
        <v>30.454611920000072</v>
      </c>
    </row>
    <row r="44" spans="1:9" ht="13.5" thickBot="1" x14ac:dyDescent="0.25"/>
    <row r="45" spans="1:9" ht="14.25" thickTop="1" thickBot="1" x14ac:dyDescent="0.25">
      <c r="A45" s="158" t="s">
        <v>42</v>
      </c>
      <c r="B45" s="159" t="s">
        <v>50</v>
      </c>
    </row>
    <row r="46" spans="1:9" ht="14.25" thickTop="1" thickBot="1" x14ac:dyDescent="0.25">
      <c r="A46" s="160" t="s">
        <v>85</v>
      </c>
      <c r="B46" s="78">
        <v>124690001.13</v>
      </c>
      <c r="C46">
        <f>+B46/1000000</f>
        <v>124.69000113</v>
      </c>
    </row>
    <row r="47" spans="1:9" ht="14.25" thickTop="1" thickBot="1" x14ac:dyDescent="0.25">
      <c r="A47" s="160" t="s">
        <v>86</v>
      </c>
      <c r="B47" s="7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160" t="s">
        <v>87</v>
      </c>
      <c r="B48" s="78">
        <v>65449539.32</v>
      </c>
      <c r="C48">
        <f t="shared" si="8"/>
        <v>65.44953932</v>
      </c>
    </row>
    <row r="49" spans="1:3" ht="14.25" thickTop="1" thickBot="1" x14ac:dyDescent="0.25">
      <c r="A49" s="160" t="s">
        <v>88</v>
      </c>
      <c r="B49" s="78">
        <v>71078074.280000001</v>
      </c>
      <c r="C49">
        <f t="shared" si="8"/>
        <v>71.078074279999996</v>
      </c>
    </row>
    <row r="50" spans="1:3" ht="14.25" thickTop="1" thickBot="1" x14ac:dyDescent="0.25">
      <c r="A50" s="160" t="s">
        <v>89</v>
      </c>
      <c r="B50" s="78">
        <v>32728435.66</v>
      </c>
      <c r="C50">
        <f t="shared" si="8"/>
        <v>32.728435660000002</v>
      </c>
    </row>
    <row r="51" spans="1:3" ht="35.25" thickTop="1" thickBot="1" x14ac:dyDescent="0.25">
      <c r="A51" s="160" t="s">
        <v>20</v>
      </c>
      <c r="B51" s="161" t="s">
        <v>90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topLeftCell="J1" zoomScale="85" zoomScaleNormal="85" workbookViewId="0">
      <selection activeCell="O15" sqref="O15"/>
    </sheetView>
  </sheetViews>
  <sheetFormatPr baseColWidth="10" defaultRowHeight="12.75" x14ac:dyDescent="0.2"/>
  <cols>
    <col min="1" max="1" width="14.140625" customWidth="1"/>
    <col min="2" max="2" width="10.85546875" customWidth="1"/>
    <col min="4" max="4" width="11.28515625" customWidth="1"/>
    <col min="5" max="5" width="6.7109375" customWidth="1"/>
    <col min="6" max="6" width="1.5703125" customWidth="1"/>
    <col min="11" max="11" width="7.140625" customWidth="1"/>
    <col min="12" max="12" width="1.42578125" customWidth="1"/>
    <col min="14" max="14" width="11.85546875" customWidth="1"/>
    <col min="16" max="16" width="1.28515625" customWidth="1"/>
    <col min="17" max="17" width="1.42578125" customWidth="1"/>
    <col min="18" max="18" width="8.5703125" customWidth="1"/>
    <col min="19" max="20" width="11.42578125" style="43"/>
    <col min="23" max="23" width="25.28515625" customWidth="1"/>
    <col min="24" max="24" width="18.28515625" bestFit="1" customWidth="1"/>
    <col min="25" max="26" width="13.85546875" customWidth="1"/>
    <col min="28" max="28" width="15.7109375" customWidth="1"/>
    <col min="29" max="29" width="14.85546875" customWidth="1"/>
    <col min="30" max="30" width="13.7109375" customWidth="1"/>
    <col min="31" max="31" width="13.5703125" bestFit="1" customWidth="1"/>
    <col min="32" max="32" width="20.7109375" customWidth="1"/>
  </cols>
  <sheetData>
    <row r="1" spans="1:32" ht="15" x14ac:dyDescent="0.25">
      <c r="T1" s="217" t="s">
        <v>38</v>
      </c>
      <c r="U1" s="217"/>
    </row>
    <row r="2" spans="1:32" ht="18.75" x14ac:dyDescent="0.3">
      <c r="A2" s="208" t="s">
        <v>31</v>
      </c>
      <c r="B2" s="208"/>
      <c r="C2" s="208"/>
      <c r="D2" s="209" t="s">
        <v>29</v>
      </c>
      <c r="E2" s="209" t="s">
        <v>27</v>
      </c>
      <c r="G2" s="208" t="s">
        <v>32</v>
      </c>
      <c r="H2" s="208"/>
      <c r="I2" s="208"/>
      <c r="J2" s="209" t="s">
        <v>29</v>
      </c>
      <c r="K2" s="209" t="s">
        <v>27</v>
      </c>
      <c r="M2" s="208" t="s">
        <v>30</v>
      </c>
      <c r="N2" s="208"/>
      <c r="O2" s="208"/>
      <c r="Q2" s="213"/>
      <c r="R2" s="209" t="s">
        <v>27</v>
      </c>
      <c r="W2" s="49" t="s">
        <v>30</v>
      </c>
      <c r="X2" s="50" t="s">
        <v>43</v>
      </c>
      <c r="Y2" s="50" t="s">
        <v>44</v>
      </c>
      <c r="Z2" s="51" t="s">
        <v>45</v>
      </c>
      <c r="AB2" s="211" t="s">
        <v>84</v>
      </c>
      <c r="AC2" s="211"/>
      <c r="AD2" s="211"/>
      <c r="AE2" s="211"/>
      <c r="AF2" s="211"/>
    </row>
    <row r="3" spans="1:32" ht="36" customHeight="1" x14ac:dyDescent="0.25">
      <c r="A3" s="28"/>
      <c r="B3" s="27">
        <v>2016</v>
      </c>
      <c r="C3" s="27">
        <v>2017</v>
      </c>
      <c r="D3" s="209"/>
      <c r="E3" s="209"/>
      <c r="G3" s="28"/>
      <c r="H3" s="27">
        <v>2016</v>
      </c>
      <c r="I3" s="27">
        <v>2017</v>
      </c>
      <c r="J3" s="209"/>
      <c r="K3" s="209"/>
      <c r="M3" s="28" t="s">
        <v>28</v>
      </c>
      <c r="N3" s="27">
        <v>2016</v>
      </c>
      <c r="O3" s="27">
        <v>2017</v>
      </c>
      <c r="Q3" s="213"/>
      <c r="R3" s="209"/>
      <c r="W3" s="54" t="s">
        <v>42</v>
      </c>
      <c r="X3" s="29">
        <v>2016</v>
      </c>
      <c r="Y3" s="29">
        <v>2017</v>
      </c>
      <c r="Z3" s="55" t="s">
        <v>27</v>
      </c>
      <c r="AB3" s="85" t="s">
        <v>61</v>
      </c>
      <c r="AC3" s="86" t="s">
        <v>91</v>
      </c>
      <c r="AD3" s="86" t="s">
        <v>92</v>
      </c>
      <c r="AE3" s="86" t="s">
        <v>93</v>
      </c>
      <c r="AF3" s="87" t="s">
        <v>62</v>
      </c>
    </row>
    <row r="4" spans="1:32" ht="15.75" customHeight="1" x14ac:dyDescent="0.25">
      <c r="A4" s="25" t="s">
        <v>21</v>
      </c>
      <c r="B4" s="26" t="e">
        <f>+#REF!</f>
        <v>#REF!</v>
      </c>
      <c r="C4" s="26" t="e">
        <f>+#REF!</f>
        <v>#REF!</v>
      </c>
      <c r="D4" s="37" t="e">
        <f>+C4-B4</f>
        <v>#REF!</v>
      </c>
      <c r="E4" s="36" t="e">
        <f>+(C4-B4)/B4</f>
        <v>#REF!</v>
      </c>
      <c r="G4" s="25" t="s">
        <v>21</v>
      </c>
      <c r="H4" s="26" t="e">
        <f>+#REF!</f>
        <v>#REF!</v>
      </c>
      <c r="I4" s="26" t="e">
        <f>+#REF!</f>
        <v>#REF!</v>
      </c>
      <c r="J4" s="26" t="e">
        <f t="shared" ref="J4:J9" si="0">+I4-H4</f>
        <v>#REF!</v>
      </c>
      <c r="K4" s="39" t="e">
        <f t="shared" ref="K4:K9" si="1">+(I4-H4)/H4</f>
        <v>#REF!</v>
      </c>
      <c r="M4" s="25" t="s">
        <v>21</v>
      </c>
      <c r="N4" s="33" t="e">
        <f>+(B4-H4)/B4</f>
        <v>#REF!</v>
      </c>
      <c r="O4" s="33" t="e">
        <f>+(C4-I4)/C4</f>
        <v>#REF!</v>
      </c>
      <c r="Q4" s="33"/>
      <c r="R4" s="162" t="e">
        <f>+O4-N4</f>
        <v>#REF!</v>
      </c>
      <c r="W4" s="47" t="s">
        <v>21</v>
      </c>
      <c r="X4" s="31">
        <v>0.24574697169835677</v>
      </c>
      <c r="Y4" s="31" t="e">
        <f>+O4</f>
        <v>#REF!</v>
      </c>
      <c r="Z4" s="48" t="e">
        <f>+Tabla1[[#This Row],[Columna2]]-Tabla1[[#This Row],[Columna1]]</f>
        <v>#REF!</v>
      </c>
      <c r="AB4" s="88" t="s">
        <v>55</v>
      </c>
      <c r="AC4" s="101" t="e">
        <f>+#REF!</f>
        <v>#REF!</v>
      </c>
      <c r="AD4" s="101" t="e">
        <f>+#REF!</f>
        <v>#REF!</v>
      </c>
      <c r="AE4" s="101">
        <f>+AD18</f>
        <v>28.367678000000002</v>
      </c>
      <c r="AF4" s="92" t="e">
        <f>+AE4/AC4</f>
        <v>#REF!</v>
      </c>
    </row>
    <row r="5" spans="1:32" ht="15.75" customHeight="1" x14ac:dyDescent="0.25">
      <c r="A5" s="25" t="s">
        <v>22</v>
      </c>
      <c r="B5" s="26" t="e">
        <f>+#REF!</f>
        <v>#REF!</v>
      </c>
      <c r="C5" s="26" t="e">
        <f>+#REF!</f>
        <v>#REF!</v>
      </c>
      <c r="D5" s="26" t="e">
        <f t="shared" ref="D5:D9" si="2">+C5-B5</f>
        <v>#REF!</v>
      </c>
      <c r="E5" s="31" t="e">
        <f t="shared" ref="E5:E9" si="3">+(C5-B5)/B5</f>
        <v>#REF!</v>
      </c>
      <c r="G5" s="25" t="s">
        <v>22</v>
      </c>
      <c r="H5" s="26" t="e">
        <f>+#REF!</f>
        <v>#REF!</v>
      </c>
      <c r="I5" s="26" t="e">
        <f>+#REF!</f>
        <v>#REF!</v>
      </c>
      <c r="J5" s="26" t="e">
        <f t="shared" si="0"/>
        <v>#REF!</v>
      </c>
      <c r="K5" s="39" t="e">
        <f t="shared" si="1"/>
        <v>#REF!</v>
      </c>
      <c r="M5" s="25" t="s">
        <v>22</v>
      </c>
      <c r="N5" s="33" t="e">
        <f t="shared" ref="N5:O8" si="4">+(B5-H5)/B5</f>
        <v>#REF!</v>
      </c>
      <c r="O5" s="33" t="e">
        <f t="shared" si="4"/>
        <v>#REF!</v>
      </c>
      <c r="Q5" s="33"/>
      <c r="R5" s="162" t="e">
        <f t="shared" ref="R5:R9" si="5">+O5-N5</f>
        <v>#REF!</v>
      </c>
      <c r="W5" s="47" t="s">
        <v>22</v>
      </c>
      <c r="X5" s="31">
        <v>0.34599418875567023</v>
      </c>
      <c r="Y5" s="31" t="e">
        <f t="shared" ref="Y5:Y9" si="6">+O5</f>
        <v>#REF!</v>
      </c>
      <c r="Z5" s="48" t="e">
        <f>+Tabla1[[#This Row],[Columna2]]-Tabla1[[#This Row],[Columna1]]</f>
        <v>#REF!</v>
      </c>
      <c r="AB5" s="89" t="s">
        <v>23</v>
      </c>
      <c r="AC5" s="102" t="e">
        <f>+#REF!</f>
        <v>#REF!</v>
      </c>
      <c r="AD5" s="102" t="e">
        <f>+#REF!</f>
        <v>#REF!</v>
      </c>
      <c r="AE5" s="102">
        <f>+AD16</f>
        <v>35.510818</v>
      </c>
      <c r="AF5" s="93" t="e">
        <f t="shared" ref="AF5:AF9" si="7">+AE5/AC5</f>
        <v>#REF!</v>
      </c>
    </row>
    <row r="6" spans="1:32" ht="15.75" customHeight="1" x14ac:dyDescent="0.25">
      <c r="A6" s="25" t="s">
        <v>23</v>
      </c>
      <c r="B6" s="26" t="e">
        <f>+#REF!</f>
        <v>#REF!</v>
      </c>
      <c r="C6" s="26" t="e">
        <f>+#REF!</f>
        <v>#REF!</v>
      </c>
      <c r="D6" s="26" t="e">
        <f t="shared" si="2"/>
        <v>#REF!</v>
      </c>
      <c r="E6" s="31" t="e">
        <f t="shared" si="3"/>
        <v>#REF!</v>
      </c>
      <c r="G6" s="25" t="s">
        <v>23</v>
      </c>
      <c r="H6" s="26" t="e">
        <f>+#REF!</f>
        <v>#REF!</v>
      </c>
      <c r="I6" s="26" t="e">
        <f>+#REF!</f>
        <v>#REF!</v>
      </c>
      <c r="J6" s="26" t="e">
        <f t="shared" si="0"/>
        <v>#REF!</v>
      </c>
      <c r="K6" s="39" t="e">
        <f t="shared" si="1"/>
        <v>#REF!</v>
      </c>
      <c r="M6" s="25" t="s">
        <v>23</v>
      </c>
      <c r="N6" s="33" t="e">
        <f t="shared" si="4"/>
        <v>#REF!</v>
      </c>
      <c r="O6" s="33" t="e">
        <f>+(C6-I6)/C6</f>
        <v>#REF!</v>
      </c>
      <c r="Q6" s="33"/>
      <c r="R6" s="65" t="e">
        <f t="shared" si="5"/>
        <v>#REF!</v>
      </c>
      <c r="W6" s="47" t="s">
        <v>23</v>
      </c>
      <c r="X6" s="31">
        <v>0.17204365209209557</v>
      </c>
      <c r="Y6" s="31" t="e">
        <f t="shared" si="6"/>
        <v>#REF!</v>
      </c>
      <c r="Z6" s="48" t="e">
        <f>+Tabla1[[#This Row],[Columna2]]-Tabla1[[#This Row],[Columna1]]</f>
        <v>#REF!</v>
      </c>
      <c r="AB6" s="88" t="s">
        <v>54</v>
      </c>
      <c r="AC6" s="101" t="e">
        <f>+#REF!</f>
        <v>#REF!</v>
      </c>
      <c r="AD6" s="101" t="e">
        <f>+#REF!</f>
        <v>#REF!</v>
      </c>
      <c r="AE6" s="101">
        <f>+AD17</f>
        <v>42.734876999999997</v>
      </c>
      <c r="AF6" s="92" t="e">
        <f t="shared" si="7"/>
        <v>#REF!</v>
      </c>
    </row>
    <row r="7" spans="1:32" ht="15.75" customHeight="1" x14ac:dyDescent="0.25">
      <c r="A7" s="25" t="s">
        <v>24</v>
      </c>
      <c r="B7" s="26" t="e">
        <f>+#REF!</f>
        <v>#REF!</v>
      </c>
      <c r="C7" s="26" t="e">
        <f>+#REF!</f>
        <v>#REF!</v>
      </c>
      <c r="D7" s="26" t="e">
        <f t="shared" si="2"/>
        <v>#REF!</v>
      </c>
      <c r="E7" s="36" t="e">
        <f t="shared" si="3"/>
        <v>#REF!</v>
      </c>
      <c r="G7" s="25" t="s">
        <v>24</v>
      </c>
      <c r="H7" s="26" t="e">
        <f>+#REF!</f>
        <v>#REF!</v>
      </c>
      <c r="I7" s="26" t="e">
        <f>+#REF!</f>
        <v>#REF!</v>
      </c>
      <c r="J7" s="26" t="e">
        <f t="shared" si="0"/>
        <v>#REF!</v>
      </c>
      <c r="K7" s="39" t="e">
        <f t="shared" si="1"/>
        <v>#REF!</v>
      </c>
      <c r="M7" s="25" t="s">
        <v>24</v>
      </c>
      <c r="N7" s="33" t="e">
        <f t="shared" si="4"/>
        <v>#REF!</v>
      </c>
      <c r="O7" s="33" t="e">
        <f t="shared" si="4"/>
        <v>#REF!</v>
      </c>
      <c r="Q7" s="33"/>
      <c r="R7" s="162" t="e">
        <f t="shared" si="5"/>
        <v>#REF!</v>
      </c>
      <c r="W7" s="47" t="s">
        <v>24</v>
      </c>
      <c r="X7" s="31">
        <v>0.35734651220263164</v>
      </c>
      <c r="Y7" s="31" t="e">
        <f t="shared" si="6"/>
        <v>#REF!</v>
      </c>
      <c r="Z7" s="48" t="e">
        <f>+Tabla1[[#This Row],[Columna2]]-Tabla1[[#This Row],[Columna1]]</f>
        <v>#REF!</v>
      </c>
      <c r="AB7" s="89" t="s">
        <v>22</v>
      </c>
      <c r="AC7" s="102" t="e">
        <f>+#REF!</f>
        <v>#REF!</v>
      </c>
      <c r="AD7" s="102" t="e">
        <f>+#REF!</f>
        <v>#REF!</v>
      </c>
      <c r="AE7" s="102">
        <f>+AD15</f>
        <v>50.610523000000001</v>
      </c>
      <c r="AF7" s="93" t="e">
        <f t="shared" si="7"/>
        <v>#REF!</v>
      </c>
    </row>
    <row r="8" spans="1:32" ht="15.75" customHeight="1" x14ac:dyDescent="0.25">
      <c r="A8" s="25" t="s">
        <v>25</v>
      </c>
      <c r="B8" s="26" t="e">
        <f>+#REF!</f>
        <v>#REF!</v>
      </c>
      <c r="C8" s="26" t="e">
        <f>+#REF!</f>
        <v>#REF!</v>
      </c>
      <c r="D8" s="26" t="e">
        <f t="shared" si="2"/>
        <v>#REF!</v>
      </c>
      <c r="E8" s="39" t="e">
        <f t="shared" si="3"/>
        <v>#REF!</v>
      </c>
      <c r="G8" s="25" t="s">
        <v>25</v>
      </c>
      <c r="H8" s="26" t="e">
        <f>+#REF!</f>
        <v>#REF!</v>
      </c>
      <c r="I8" s="26" t="e">
        <f>+#REF!</f>
        <v>#REF!</v>
      </c>
      <c r="J8" s="26" t="e">
        <f t="shared" si="0"/>
        <v>#REF!</v>
      </c>
      <c r="K8" s="39" t="e">
        <f t="shared" si="1"/>
        <v>#REF!</v>
      </c>
      <c r="M8" s="25" t="s">
        <v>25</v>
      </c>
      <c r="N8" s="33" t="e">
        <f t="shared" si="4"/>
        <v>#REF!</v>
      </c>
      <c r="O8" s="33" t="e">
        <f>+(C8-I8)/C8</f>
        <v>#REF!</v>
      </c>
      <c r="Q8" s="33"/>
      <c r="R8" s="65" t="e">
        <f t="shared" si="5"/>
        <v>#REF!</v>
      </c>
      <c r="W8" s="47" t="s">
        <v>25</v>
      </c>
      <c r="X8" s="31">
        <v>0.21396051430066396</v>
      </c>
      <c r="Y8" s="31" t="e">
        <f t="shared" si="6"/>
        <v>#REF!</v>
      </c>
      <c r="Z8" s="48" t="e">
        <f>+Tabla1[[#This Row],[Columna2]]-Tabla1[[#This Row],[Columna1]]</f>
        <v>#REF!</v>
      </c>
      <c r="AB8" s="90" t="s">
        <v>21</v>
      </c>
      <c r="AC8" s="103" t="e">
        <f>+#REF!</f>
        <v>#REF!</v>
      </c>
      <c r="AD8" s="103" t="e">
        <f>+#REF!</f>
        <v>#REF!</v>
      </c>
      <c r="AE8" s="103">
        <f>+AD14</f>
        <v>109.056963</v>
      </c>
      <c r="AF8" s="94" t="e">
        <f t="shared" si="7"/>
        <v>#REF!</v>
      </c>
    </row>
    <row r="9" spans="1:32" ht="15.75" customHeight="1" x14ac:dyDescent="0.3">
      <c r="A9" s="29" t="s">
        <v>26</v>
      </c>
      <c r="B9" s="30" t="e">
        <f>SUM(B4:B8)</f>
        <v>#REF!</v>
      </c>
      <c r="C9" s="30" t="e">
        <f>SUM(C4:C8)</f>
        <v>#REF!</v>
      </c>
      <c r="D9" s="30" t="e">
        <f t="shared" si="2"/>
        <v>#REF!</v>
      </c>
      <c r="E9" s="32" t="e">
        <f t="shared" si="3"/>
        <v>#REF!</v>
      </c>
      <c r="G9" s="29" t="s">
        <v>26</v>
      </c>
      <c r="H9" s="30" t="e">
        <f>SUM(H4:H8)</f>
        <v>#REF!</v>
      </c>
      <c r="I9" s="30" t="e">
        <f>SUM(I4:I8)</f>
        <v>#REF!</v>
      </c>
      <c r="J9" s="30" t="e">
        <f t="shared" si="0"/>
        <v>#REF!</v>
      </c>
      <c r="K9" s="32" t="e">
        <f t="shared" si="1"/>
        <v>#REF!</v>
      </c>
      <c r="M9" s="29" t="s">
        <v>26</v>
      </c>
      <c r="N9" s="34" t="e">
        <f>+(B9-H9)/B9</f>
        <v>#REF!</v>
      </c>
      <c r="O9" s="34" t="e">
        <f>+(C9-I9)/C9</f>
        <v>#REF!</v>
      </c>
      <c r="Q9" s="34"/>
      <c r="R9" s="163" t="e">
        <f t="shared" si="5"/>
        <v>#REF!</v>
      </c>
      <c r="W9" s="52" t="s">
        <v>26</v>
      </c>
      <c r="X9" s="53">
        <v>0.27596671543810197</v>
      </c>
      <c r="Y9" s="31" t="e">
        <f t="shared" si="6"/>
        <v>#REF!</v>
      </c>
      <c r="Z9" s="48" t="e">
        <f>+Tabla1[[#This Row],[Columna2]]-Tabla1[[#This Row],[Columna1]]</f>
        <v>#REF!</v>
      </c>
      <c r="AB9" s="91" t="s">
        <v>56</v>
      </c>
      <c r="AC9" s="104" t="e">
        <f>SUM(AC4:AC8)</f>
        <v>#REF!</v>
      </c>
      <c r="AD9" s="104" t="e">
        <f t="shared" ref="AD9:AE9" si="8">SUM(AD4:AD8)</f>
        <v>#REF!</v>
      </c>
      <c r="AE9" s="104">
        <f t="shared" si="8"/>
        <v>266.28085899999996</v>
      </c>
      <c r="AF9" s="95" t="e">
        <f t="shared" si="7"/>
        <v>#REF!</v>
      </c>
    </row>
    <row r="11" spans="1:32" x14ac:dyDescent="0.2">
      <c r="I11" s="38"/>
    </row>
    <row r="12" spans="1:32" ht="15.75" x14ac:dyDescent="0.25">
      <c r="T12" s="217" t="s">
        <v>40</v>
      </c>
      <c r="U12" s="217"/>
      <c r="AC12" s="215" t="s">
        <v>94</v>
      </c>
      <c r="AD12" s="216"/>
      <c r="AF12">
        <v>1000000</v>
      </c>
    </row>
    <row r="13" spans="1:32" ht="15" x14ac:dyDescent="0.25">
      <c r="A13" s="208" t="s">
        <v>33</v>
      </c>
      <c r="B13" s="208"/>
      <c r="C13" s="208"/>
      <c r="D13" s="209" t="s">
        <v>29</v>
      </c>
      <c r="E13" s="209" t="s">
        <v>27</v>
      </c>
      <c r="G13" s="208" t="s">
        <v>34</v>
      </c>
      <c r="H13" s="208"/>
      <c r="I13" s="208"/>
      <c r="J13" s="209" t="s">
        <v>29</v>
      </c>
      <c r="K13" s="218" t="s">
        <v>27</v>
      </c>
      <c r="M13" s="208" t="s">
        <v>35</v>
      </c>
      <c r="N13" s="208"/>
      <c r="O13" s="208"/>
      <c r="Q13" s="213"/>
      <c r="R13" s="209"/>
      <c r="W13" s="210" t="s">
        <v>69</v>
      </c>
      <c r="X13" s="210"/>
      <c r="Y13" s="210"/>
      <c r="Z13" s="210"/>
      <c r="AC13" s="74" t="s">
        <v>53</v>
      </c>
      <c r="AD13" s="74" t="s">
        <v>68</v>
      </c>
    </row>
    <row r="14" spans="1:32" x14ac:dyDescent="0.2">
      <c r="A14" s="28" t="s">
        <v>28</v>
      </c>
      <c r="B14" s="27">
        <v>2016</v>
      </c>
      <c r="C14" s="27">
        <v>2017</v>
      </c>
      <c r="D14" s="209"/>
      <c r="E14" s="209"/>
      <c r="G14" s="28" t="s">
        <v>42</v>
      </c>
      <c r="H14" s="27">
        <v>2016</v>
      </c>
      <c r="I14" s="27">
        <v>2017</v>
      </c>
      <c r="J14" s="209"/>
      <c r="K14" s="219"/>
      <c r="M14" s="28" t="s">
        <v>28</v>
      </c>
      <c r="N14" s="27">
        <v>2016</v>
      </c>
      <c r="O14" s="27">
        <v>2017</v>
      </c>
      <c r="Q14" s="213"/>
      <c r="R14" s="209"/>
      <c r="S14"/>
      <c r="T14"/>
      <c r="W14" s="56" t="s">
        <v>42</v>
      </c>
      <c r="X14" s="60">
        <v>2016</v>
      </c>
      <c r="Y14" s="60">
        <v>2017</v>
      </c>
      <c r="Z14" s="61" t="s">
        <v>27</v>
      </c>
      <c r="AC14" s="75" t="s">
        <v>78</v>
      </c>
      <c r="AD14" s="98">
        <v>109.056963</v>
      </c>
    </row>
    <row r="15" spans="1:32" ht="15" customHeight="1" x14ac:dyDescent="0.2">
      <c r="A15" s="25" t="s">
        <v>21</v>
      </c>
      <c r="B15" s="26" t="e">
        <f>+#REF!</f>
        <v>#REF!</v>
      </c>
      <c r="C15" s="26" t="e">
        <f>+#REF!</f>
        <v>#REF!</v>
      </c>
      <c r="D15" s="26" t="e">
        <f t="shared" ref="D15:D20" si="9">+C15-B15</f>
        <v>#REF!</v>
      </c>
      <c r="E15" s="36" t="e">
        <f t="shared" ref="E15:E20" si="10">+(C15-B15)/B15</f>
        <v>#REF!</v>
      </c>
      <c r="G15" s="25" t="s">
        <v>21</v>
      </c>
      <c r="H15" s="26" t="e">
        <f>+#REF!</f>
        <v>#REF!</v>
      </c>
      <c r="I15" s="26" t="e">
        <f>+#REF!</f>
        <v>#REF!</v>
      </c>
      <c r="J15" s="26" t="e">
        <f t="shared" ref="J15:J20" si="11">+I15-H15</f>
        <v>#REF!</v>
      </c>
      <c r="K15" s="39" t="e">
        <f t="shared" ref="K15:K20" si="12">+(I15-H15)/H15</f>
        <v>#REF!</v>
      </c>
      <c r="M15" s="25" t="s">
        <v>21</v>
      </c>
      <c r="N15" s="33" t="e">
        <f>+H15/B15</f>
        <v>#REF!</v>
      </c>
      <c r="O15" s="33" t="e">
        <f>+I15/C15</f>
        <v>#REF!</v>
      </c>
      <c r="Q15" s="33"/>
      <c r="R15" s="65" t="e">
        <f>+O15</f>
        <v>#REF!</v>
      </c>
      <c r="S15"/>
      <c r="T15"/>
      <c r="W15" s="57" t="s">
        <v>21</v>
      </c>
      <c r="X15" s="62" t="e">
        <f>+N4</f>
        <v>#REF!</v>
      </c>
      <c r="Y15" s="62" t="e">
        <f>+O4</f>
        <v>#REF!</v>
      </c>
      <c r="Z15" s="62" t="e">
        <f>+Y15-X15</f>
        <v>#REF!</v>
      </c>
      <c r="AC15" s="75" t="s">
        <v>79</v>
      </c>
      <c r="AD15" s="98">
        <v>50.610523000000001</v>
      </c>
    </row>
    <row r="16" spans="1:32" ht="15" customHeight="1" x14ac:dyDescent="0.2">
      <c r="A16" s="25" t="s">
        <v>22</v>
      </c>
      <c r="B16" s="26" t="e">
        <f>+#REF!</f>
        <v>#REF!</v>
      </c>
      <c r="C16" s="26" t="e">
        <f>+#REF!</f>
        <v>#REF!</v>
      </c>
      <c r="D16" s="26" t="e">
        <f t="shared" si="9"/>
        <v>#REF!</v>
      </c>
      <c r="E16" s="36" t="e">
        <f t="shared" si="10"/>
        <v>#REF!</v>
      </c>
      <c r="G16" s="25" t="s">
        <v>22</v>
      </c>
      <c r="H16" s="26" t="e">
        <f>+#REF!</f>
        <v>#REF!</v>
      </c>
      <c r="I16" s="26" t="e">
        <f>+#REF!</f>
        <v>#REF!</v>
      </c>
      <c r="J16" s="26" t="e">
        <f t="shared" si="11"/>
        <v>#REF!</v>
      </c>
      <c r="K16" s="39" t="e">
        <f t="shared" si="12"/>
        <v>#REF!</v>
      </c>
      <c r="M16" s="25" t="s">
        <v>22</v>
      </c>
      <c r="N16" s="33" t="e">
        <f t="shared" ref="N16:N20" si="13">+H16/B16</f>
        <v>#REF!</v>
      </c>
      <c r="O16" s="33" t="e">
        <f t="shared" ref="O16:O18" si="14">+I16/C16</f>
        <v>#REF!</v>
      </c>
      <c r="Q16" s="33"/>
      <c r="R16" s="65" t="e">
        <f t="shared" ref="R16:R20" si="15">+O16</f>
        <v>#REF!</v>
      </c>
      <c r="S16"/>
      <c r="T16"/>
      <c r="W16" s="58" t="s">
        <v>22</v>
      </c>
      <c r="X16" s="63" t="e">
        <f t="shared" ref="X16:Y20" si="16">+N5</f>
        <v>#REF!</v>
      </c>
      <c r="Y16" s="63" t="e">
        <f t="shared" si="16"/>
        <v>#REF!</v>
      </c>
      <c r="Z16" s="63" t="e">
        <f t="shared" ref="Z16:Z20" si="17">+Y16-X16</f>
        <v>#REF!</v>
      </c>
      <c r="AC16" s="75" t="s">
        <v>80</v>
      </c>
      <c r="AD16" s="98">
        <v>35.510818</v>
      </c>
    </row>
    <row r="17" spans="1:30" ht="15" customHeight="1" x14ac:dyDescent="0.2">
      <c r="A17" s="25" t="s">
        <v>23</v>
      </c>
      <c r="B17" s="26" t="e">
        <f>+#REF!</f>
        <v>#REF!</v>
      </c>
      <c r="C17" s="26" t="e">
        <f>+#REF!</f>
        <v>#REF!</v>
      </c>
      <c r="D17" s="26" t="e">
        <f t="shared" si="9"/>
        <v>#REF!</v>
      </c>
      <c r="E17" s="36" t="e">
        <f t="shared" si="10"/>
        <v>#REF!</v>
      </c>
      <c r="G17" s="25" t="s">
        <v>23</v>
      </c>
      <c r="H17" s="26" t="e">
        <f>+#REF!</f>
        <v>#REF!</v>
      </c>
      <c r="I17" s="26" t="e">
        <f>+#REF!</f>
        <v>#REF!</v>
      </c>
      <c r="J17" s="26" t="e">
        <f t="shared" si="11"/>
        <v>#REF!</v>
      </c>
      <c r="K17" s="39" t="e">
        <f t="shared" si="12"/>
        <v>#REF!</v>
      </c>
      <c r="M17" s="25" t="s">
        <v>23</v>
      </c>
      <c r="N17" s="33" t="e">
        <f>+H17/B17</f>
        <v>#REF!</v>
      </c>
      <c r="O17" s="33" t="e">
        <f t="shared" si="14"/>
        <v>#REF!</v>
      </c>
      <c r="Q17" s="33"/>
      <c r="R17" s="65" t="e">
        <f t="shared" si="15"/>
        <v>#REF!</v>
      </c>
      <c r="S17"/>
      <c r="T17"/>
      <c r="W17" s="57" t="s">
        <v>23</v>
      </c>
      <c r="X17" s="62" t="e">
        <f t="shared" si="16"/>
        <v>#REF!</v>
      </c>
      <c r="Y17" s="62" t="e">
        <f t="shared" si="16"/>
        <v>#REF!</v>
      </c>
      <c r="Z17" s="62" t="e">
        <f t="shared" si="17"/>
        <v>#REF!</v>
      </c>
      <c r="AC17" s="75" t="s">
        <v>81</v>
      </c>
      <c r="AD17" s="98">
        <v>42.734876999999997</v>
      </c>
    </row>
    <row r="18" spans="1:30" ht="15" customHeight="1" x14ac:dyDescent="0.2">
      <c r="A18" s="25" t="s">
        <v>24</v>
      </c>
      <c r="B18" s="26" t="e">
        <f>+#REF!</f>
        <v>#REF!</v>
      </c>
      <c r="C18" s="26" t="e">
        <f>+#REF!</f>
        <v>#REF!</v>
      </c>
      <c r="D18" s="26" t="e">
        <f t="shared" si="9"/>
        <v>#REF!</v>
      </c>
      <c r="E18" s="36" t="e">
        <f t="shared" si="10"/>
        <v>#REF!</v>
      </c>
      <c r="G18" s="25" t="s">
        <v>24</v>
      </c>
      <c r="H18" s="26" t="e">
        <f>+#REF!</f>
        <v>#REF!</v>
      </c>
      <c r="I18" s="26" t="e">
        <f>+#REF!</f>
        <v>#REF!</v>
      </c>
      <c r="J18" s="26" t="e">
        <f t="shared" si="11"/>
        <v>#REF!</v>
      </c>
      <c r="K18" s="39" t="e">
        <f t="shared" si="12"/>
        <v>#REF!</v>
      </c>
      <c r="M18" s="25" t="s">
        <v>24</v>
      </c>
      <c r="N18" s="33" t="e">
        <f t="shared" si="13"/>
        <v>#REF!</v>
      </c>
      <c r="O18" s="33" t="e">
        <f t="shared" si="14"/>
        <v>#REF!</v>
      </c>
      <c r="Q18" s="33"/>
      <c r="R18" s="65" t="e">
        <f t="shared" si="15"/>
        <v>#REF!</v>
      </c>
      <c r="S18"/>
      <c r="T18"/>
      <c r="W18" s="58" t="s">
        <v>24</v>
      </c>
      <c r="X18" s="63" t="e">
        <f t="shared" si="16"/>
        <v>#REF!</v>
      </c>
      <c r="Y18" s="63" t="e">
        <f t="shared" si="16"/>
        <v>#REF!</v>
      </c>
      <c r="Z18" s="63" t="e">
        <f t="shared" si="17"/>
        <v>#REF!</v>
      </c>
      <c r="AC18" s="75" t="s">
        <v>82</v>
      </c>
      <c r="AD18" s="98">
        <v>28.367678000000002</v>
      </c>
    </row>
    <row r="19" spans="1:30" ht="15" customHeight="1" x14ac:dyDescent="0.25">
      <c r="A19" s="25" t="s">
        <v>25</v>
      </c>
      <c r="B19" s="26" t="e">
        <f>+#REF!</f>
        <v>#REF!</v>
      </c>
      <c r="C19" s="26" t="e">
        <f>+#REF!</f>
        <v>#REF!</v>
      </c>
      <c r="D19" s="26" t="e">
        <f t="shared" si="9"/>
        <v>#REF!</v>
      </c>
      <c r="E19" s="36" t="e">
        <f t="shared" si="10"/>
        <v>#REF!</v>
      </c>
      <c r="G19" s="25" t="s">
        <v>25</v>
      </c>
      <c r="H19" s="26" t="e">
        <f>+#REF!</f>
        <v>#REF!</v>
      </c>
      <c r="I19" s="26" t="e">
        <f>+#REF!</f>
        <v>#REF!</v>
      </c>
      <c r="J19" s="26" t="e">
        <f t="shared" si="11"/>
        <v>#REF!</v>
      </c>
      <c r="K19" s="39" t="e">
        <f t="shared" si="12"/>
        <v>#REF!</v>
      </c>
      <c r="M19" s="25" t="s">
        <v>25</v>
      </c>
      <c r="N19" s="33" t="e">
        <f t="shared" si="13"/>
        <v>#REF!</v>
      </c>
      <c r="O19" s="33" t="e">
        <f>+I19/C19</f>
        <v>#REF!</v>
      </c>
      <c r="Q19" s="33"/>
      <c r="R19" s="41" t="e">
        <f t="shared" si="15"/>
        <v>#REF!</v>
      </c>
      <c r="S19"/>
      <c r="T19"/>
      <c r="W19" s="57" t="s">
        <v>25</v>
      </c>
      <c r="X19" s="62" t="e">
        <f t="shared" si="16"/>
        <v>#REF!</v>
      </c>
      <c r="Y19" s="62" t="e">
        <f t="shared" si="16"/>
        <v>#REF!</v>
      </c>
      <c r="Z19" s="62" t="e">
        <f t="shared" si="17"/>
        <v>#REF!</v>
      </c>
      <c r="AC19" s="77" t="s">
        <v>56</v>
      </c>
      <c r="AD19" s="105">
        <f>SUM(AD14:AD18)</f>
        <v>266.28085900000002</v>
      </c>
    </row>
    <row r="20" spans="1:30" ht="15" customHeight="1" x14ac:dyDescent="0.2">
      <c r="A20" s="29" t="s">
        <v>26</v>
      </c>
      <c r="B20" s="30" t="e">
        <f>SUM(B15:B19)</f>
        <v>#REF!</v>
      </c>
      <c r="C20" s="30" t="e">
        <f>SUM(C15:C19)</f>
        <v>#REF!</v>
      </c>
      <c r="D20" s="30" t="e">
        <f t="shared" si="9"/>
        <v>#REF!</v>
      </c>
      <c r="E20" s="32" t="e">
        <f t="shared" si="10"/>
        <v>#REF!</v>
      </c>
      <c r="G20" s="29" t="s">
        <v>26</v>
      </c>
      <c r="H20" s="30" t="e">
        <f>SUM(H15:H19)</f>
        <v>#REF!</v>
      </c>
      <c r="I20" s="30" t="e">
        <f>SUM(I15:I19)</f>
        <v>#REF!</v>
      </c>
      <c r="J20" s="30" t="e">
        <f t="shared" si="11"/>
        <v>#REF!</v>
      </c>
      <c r="K20" s="32" t="e">
        <f t="shared" si="12"/>
        <v>#REF!</v>
      </c>
      <c r="M20" s="29" t="s">
        <v>26</v>
      </c>
      <c r="N20" s="34" t="e">
        <f t="shared" si="13"/>
        <v>#REF!</v>
      </c>
      <c r="O20" s="34" t="e">
        <f>+I20/C20</f>
        <v>#REF!</v>
      </c>
      <c r="Q20" s="33"/>
      <c r="R20" s="36" t="e">
        <f t="shared" si="15"/>
        <v>#REF!</v>
      </c>
      <c r="S20"/>
      <c r="T20"/>
      <c r="W20" s="59" t="s">
        <v>26</v>
      </c>
      <c r="X20" s="64" t="e">
        <f t="shared" si="16"/>
        <v>#REF!</v>
      </c>
      <c r="Y20" s="107" t="e">
        <f t="shared" si="16"/>
        <v>#REF!</v>
      </c>
      <c r="Z20" s="64" t="e">
        <f t="shared" si="17"/>
        <v>#REF!</v>
      </c>
    </row>
    <row r="21" spans="1:30" x14ac:dyDescent="0.2">
      <c r="S21"/>
      <c r="AC21" s="76">
        <v>380.74418388999902</v>
      </c>
      <c r="AD21" s="76">
        <v>353.43692216000005</v>
      </c>
    </row>
    <row r="22" spans="1:30" x14ac:dyDescent="0.2">
      <c r="S22"/>
    </row>
    <row r="23" spans="1:30" ht="15.75" customHeight="1" x14ac:dyDescent="0.25">
      <c r="A23" s="208" t="s">
        <v>39</v>
      </c>
      <c r="B23" s="208"/>
      <c r="C23" s="208"/>
      <c r="D23" s="209" t="s">
        <v>29</v>
      </c>
      <c r="E23" s="209" t="s">
        <v>27</v>
      </c>
      <c r="G23" s="208"/>
      <c r="H23" s="208"/>
      <c r="I23" s="208"/>
      <c r="J23" s="209"/>
      <c r="K23" s="209"/>
      <c r="M23" s="208" t="s">
        <v>36</v>
      </c>
      <c r="N23" s="208"/>
      <c r="O23" s="208"/>
      <c r="Q23" s="213"/>
      <c r="R23" s="209" t="s">
        <v>27</v>
      </c>
      <c r="T23" s="214" t="s">
        <v>41</v>
      </c>
      <c r="U23" s="214"/>
      <c r="W23" s="210" t="s">
        <v>35</v>
      </c>
      <c r="X23" s="210"/>
      <c r="Y23" s="210"/>
      <c r="Z23" s="210"/>
    </row>
    <row r="24" spans="1:30" ht="15.75" customHeight="1" x14ac:dyDescent="0.2">
      <c r="A24" s="28"/>
      <c r="B24" s="35">
        <v>2016</v>
      </c>
      <c r="C24" s="35">
        <v>2017</v>
      </c>
      <c r="D24" s="209"/>
      <c r="E24" s="209"/>
      <c r="G24" s="28"/>
      <c r="H24" s="35"/>
      <c r="I24" s="35"/>
      <c r="J24" s="209"/>
      <c r="K24" s="209"/>
      <c r="M24" s="28" t="s">
        <v>28</v>
      </c>
      <c r="N24" s="35">
        <v>2016</v>
      </c>
      <c r="O24" s="35">
        <v>2017</v>
      </c>
      <c r="Q24" s="213"/>
      <c r="R24" s="209"/>
      <c r="W24" s="56" t="s">
        <v>42</v>
      </c>
      <c r="X24" s="60">
        <v>2016</v>
      </c>
      <c r="Y24" s="60">
        <v>2017</v>
      </c>
      <c r="Z24" s="61" t="s">
        <v>27</v>
      </c>
    </row>
    <row r="25" spans="1:30" ht="15.75" customHeight="1" x14ac:dyDescent="0.2">
      <c r="A25" s="25" t="s">
        <v>21</v>
      </c>
      <c r="B25" s="26" t="e">
        <f>+B4-H4</f>
        <v>#REF!</v>
      </c>
      <c r="C25" s="26" t="e">
        <f>+C4-I4</f>
        <v>#REF!</v>
      </c>
      <c r="D25" s="37" t="e">
        <f t="shared" ref="D25:D30" si="18">+C25-B25</f>
        <v>#REF!</v>
      </c>
      <c r="E25" s="36" t="e">
        <f>+(C25-B25)/B25</f>
        <v>#REF!</v>
      </c>
      <c r="G25" s="25"/>
      <c r="H25" s="26"/>
      <c r="I25" s="26"/>
      <c r="J25" s="37"/>
      <c r="K25" s="36"/>
      <c r="M25" s="25" t="s">
        <v>21</v>
      </c>
      <c r="N25" s="33" t="e">
        <f>(1-N4)*N15</f>
        <v>#REF!</v>
      </c>
      <c r="O25" s="40" t="e">
        <f>(1-O4)*O15</f>
        <v>#REF!</v>
      </c>
      <c r="Q25" s="33"/>
      <c r="R25" s="164" t="e">
        <f>+O25-N25</f>
        <v>#REF!</v>
      </c>
      <c r="S25" s="44"/>
      <c r="W25" s="57" t="s">
        <v>21</v>
      </c>
      <c r="X25" s="62" t="e">
        <f>+N15</f>
        <v>#REF!</v>
      </c>
      <c r="Y25" s="62" t="e">
        <f>+O15</f>
        <v>#REF!</v>
      </c>
      <c r="Z25" s="62" t="e">
        <f>+Y25-X25</f>
        <v>#REF!</v>
      </c>
    </row>
    <row r="26" spans="1:30" ht="15.75" customHeight="1" x14ac:dyDescent="0.2">
      <c r="A26" s="25" t="s">
        <v>22</v>
      </c>
      <c r="B26" s="26" t="e">
        <f t="shared" ref="B26:C29" si="19">+B5-H5</f>
        <v>#REF!</v>
      </c>
      <c r="C26" s="26" t="e">
        <f t="shared" si="19"/>
        <v>#REF!</v>
      </c>
      <c r="D26" s="26" t="e">
        <f t="shared" si="18"/>
        <v>#REF!</v>
      </c>
      <c r="E26" s="36" t="e">
        <f t="shared" ref="E26:E30" si="20">+(C26-B26)/B26</f>
        <v>#REF!</v>
      </c>
      <c r="G26" s="25"/>
      <c r="H26" s="26"/>
      <c r="I26" s="26"/>
      <c r="J26" s="37"/>
      <c r="K26" s="31"/>
      <c r="M26" s="25" t="s">
        <v>22</v>
      </c>
      <c r="N26" s="33" t="e">
        <f t="shared" ref="N26:O30" si="21">(1-N5)*N16</f>
        <v>#REF!</v>
      </c>
      <c r="O26" s="40" t="e">
        <f t="shared" si="21"/>
        <v>#REF!</v>
      </c>
      <c r="Q26" s="33"/>
      <c r="R26" s="165" t="e">
        <f t="shared" ref="R26:R30" si="22">+O26-N26</f>
        <v>#REF!</v>
      </c>
      <c r="S26" s="44"/>
      <c r="W26" s="58" t="s">
        <v>22</v>
      </c>
      <c r="X26" s="63" t="e">
        <f t="shared" ref="X26:Y30" si="23">+N16</f>
        <v>#REF!</v>
      </c>
      <c r="Y26" s="63" t="e">
        <f t="shared" si="23"/>
        <v>#REF!</v>
      </c>
      <c r="Z26" s="63" t="e">
        <f t="shared" ref="Z26:Z30" si="24">+Y26-X26</f>
        <v>#REF!</v>
      </c>
    </row>
    <row r="27" spans="1:30" ht="15.75" customHeight="1" x14ac:dyDescent="0.2">
      <c r="A27" s="25" t="s">
        <v>23</v>
      </c>
      <c r="B27" s="26" t="e">
        <f t="shared" si="19"/>
        <v>#REF!</v>
      </c>
      <c r="C27" s="26" t="e">
        <f t="shared" si="19"/>
        <v>#REF!</v>
      </c>
      <c r="D27" s="26" t="e">
        <f t="shared" si="18"/>
        <v>#REF!</v>
      </c>
      <c r="E27" s="36" t="e">
        <f t="shared" si="20"/>
        <v>#REF!</v>
      </c>
      <c r="G27" s="25"/>
      <c r="H27" s="26"/>
      <c r="I27" s="26"/>
      <c r="J27" s="26"/>
      <c r="K27" s="39"/>
      <c r="M27" s="25" t="s">
        <v>23</v>
      </c>
      <c r="N27" s="33" t="e">
        <f t="shared" si="21"/>
        <v>#REF!</v>
      </c>
      <c r="O27" s="33" t="e">
        <f t="shared" si="21"/>
        <v>#REF!</v>
      </c>
      <c r="Q27" s="33"/>
      <c r="R27" s="46" t="e">
        <f>+O27-N27</f>
        <v>#REF!</v>
      </c>
      <c r="S27" s="44"/>
      <c r="T27" s="45"/>
      <c r="W27" s="57" t="s">
        <v>23</v>
      </c>
      <c r="X27" s="62" t="e">
        <f t="shared" si="23"/>
        <v>#REF!</v>
      </c>
      <c r="Y27" s="62" t="e">
        <f t="shared" si="23"/>
        <v>#REF!</v>
      </c>
      <c r="Z27" s="62" t="e">
        <f t="shared" si="24"/>
        <v>#REF!</v>
      </c>
    </row>
    <row r="28" spans="1:30" ht="15.75" customHeight="1" x14ac:dyDescent="0.2">
      <c r="A28" s="25" t="s">
        <v>24</v>
      </c>
      <c r="B28" s="26" t="e">
        <f t="shared" si="19"/>
        <v>#REF!</v>
      </c>
      <c r="C28" s="26" t="e">
        <f t="shared" si="19"/>
        <v>#REF!</v>
      </c>
      <c r="D28" s="26" t="e">
        <f t="shared" si="18"/>
        <v>#REF!</v>
      </c>
      <c r="E28" s="36" t="e">
        <f t="shared" si="20"/>
        <v>#REF!</v>
      </c>
      <c r="G28" s="25"/>
      <c r="H28" s="26"/>
      <c r="I28" s="26"/>
      <c r="J28" s="26"/>
      <c r="K28" s="31"/>
      <c r="M28" s="25" t="s">
        <v>24</v>
      </c>
      <c r="N28" s="33" t="e">
        <f t="shared" si="21"/>
        <v>#REF!</v>
      </c>
      <c r="O28" s="33" t="e">
        <f t="shared" si="21"/>
        <v>#REF!</v>
      </c>
      <c r="Q28" s="33"/>
      <c r="R28" s="165" t="e">
        <f>+O28-N28</f>
        <v>#REF!</v>
      </c>
      <c r="W28" s="58" t="s">
        <v>24</v>
      </c>
      <c r="X28" s="63" t="e">
        <f t="shared" si="23"/>
        <v>#REF!</v>
      </c>
      <c r="Y28" s="63" t="e">
        <f t="shared" si="23"/>
        <v>#REF!</v>
      </c>
      <c r="Z28" s="63" t="e">
        <f t="shared" si="24"/>
        <v>#REF!</v>
      </c>
    </row>
    <row r="29" spans="1:30" ht="15.75" customHeight="1" x14ac:dyDescent="0.2">
      <c r="A29" s="25" t="s">
        <v>25</v>
      </c>
      <c r="B29" s="26" t="e">
        <f t="shared" si="19"/>
        <v>#REF!</v>
      </c>
      <c r="C29" s="26" t="e">
        <f t="shared" si="19"/>
        <v>#REF!</v>
      </c>
      <c r="D29" s="26" t="e">
        <f t="shared" si="18"/>
        <v>#REF!</v>
      </c>
      <c r="E29" s="36" t="e">
        <f t="shared" si="20"/>
        <v>#REF!</v>
      </c>
      <c r="G29" s="25"/>
      <c r="H29" s="26"/>
      <c r="I29" s="26"/>
      <c r="J29" s="26"/>
      <c r="K29" s="31"/>
      <c r="M29" s="25" t="s">
        <v>25</v>
      </c>
      <c r="N29" s="33" t="e">
        <f>(1-N8)*N19</f>
        <v>#REF!</v>
      </c>
      <c r="O29" s="40" t="e">
        <f>(1-O8)*O19</f>
        <v>#REF!</v>
      </c>
      <c r="Q29" s="33"/>
      <c r="R29" s="164" t="e">
        <f t="shared" si="22"/>
        <v>#REF!</v>
      </c>
      <c r="W29" s="57" t="s">
        <v>25</v>
      </c>
      <c r="X29" s="62" t="e">
        <f t="shared" si="23"/>
        <v>#REF!</v>
      </c>
      <c r="Y29" s="62" t="e">
        <f t="shared" si="23"/>
        <v>#REF!</v>
      </c>
      <c r="Z29" s="62" t="e">
        <f t="shared" si="24"/>
        <v>#REF!</v>
      </c>
    </row>
    <row r="30" spans="1:30" ht="15.75" customHeight="1" x14ac:dyDescent="0.2">
      <c r="A30" s="29" t="s">
        <v>26</v>
      </c>
      <c r="B30" s="30" t="e">
        <f>SUM(B25:B29)</f>
        <v>#REF!</v>
      </c>
      <c r="C30" s="30" t="e">
        <f>SUM(C25:C29)</f>
        <v>#REF!</v>
      </c>
      <c r="D30" s="30" t="e">
        <f t="shared" si="18"/>
        <v>#REF!</v>
      </c>
      <c r="E30" s="32" t="e">
        <f t="shared" si="20"/>
        <v>#REF!</v>
      </c>
      <c r="G30" s="29"/>
      <c r="H30" s="30"/>
      <c r="I30" s="30"/>
      <c r="J30" s="30"/>
      <c r="K30" s="32"/>
      <c r="M30" s="29" t="s">
        <v>26</v>
      </c>
      <c r="N30" s="34" t="e">
        <f t="shared" si="21"/>
        <v>#REF!</v>
      </c>
      <c r="O30" s="34" t="e">
        <f>(1-O9)*O20</f>
        <v>#REF!</v>
      </c>
      <c r="Q30" s="34"/>
      <c r="R30" s="164" t="e">
        <f t="shared" si="22"/>
        <v>#REF!</v>
      </c>
      <c r="W30" s="59" t="s">
        <v>26</v>
      </c>
      <c r="X30" s="64" t="e">
        <f t="shared" si="23"/>
        <v>#REF!</v>
      </c>
      <c r="Y30" s="64" t="e">
        <f t="shared" si="23"/>
        <v>#REF!</v>
      </c>
      <c r="Z30" s="64" t="e">
        <f t="shared" si="24"/>
        <v>#REF!</v>
      </c>
    </row>
    <row r="31" spans="1:30" x14ac:dyDescent="0.2">
      <c r="N31" s="42"/>
    </row>
    <row r="33" spans="18:27" ht="15" x14ac:dyDescent="0.25">
      <c r="W33" s="210" t="s">
        <v>36</v>
      </c>
      <c r="X33" s="210"/>
      <c r="Y33" s="210"/>
      <c r="Z33" s="210"/>
    </row>
    <row r="34" spans="18:27" x14ac:dyDescent="0.2">
      <c r="W34" s="56" t="s">
        <v>42</v>
      </c>
      <c r="X34" s="60">
        <v>2016</v>
      </c>
      <c r="Y34" s="60">
        <v>2017</v>
      </c>
      <c r="Z34" s="61" t="s">
        <v>27</v>
      </c>
    </row>
    <row r="35" spans="18:27" x14ac:dyDescent="0.2">
      <c r="W35" s="57" t="s">
        <v>21</v>
      </c>
      <c r="X35" s="62" t="e">
        <f>+N25</f>
        <v>#REF!</v>
      </c>
      <c r="Y35" s="62" t="e">
        <f>+O25</f>
        <v>#REF!</v>
      </c>
      <c r="Z35" s="62" t="e">
        <f>+Y35-X35</f>
        <v>#REF!</v>
      </c>
      <c r="AA35" s="67" t="e">
        <f>+Y35-X35</f>
        <v>#REF!</v>
      </c>
    </row>
    <row r="36" spans="18:27" x14ac:dyDescent="0.2">
      <c r="W36" s="58" t="s">
        <v>22</v>
      </c>
      <c r="X36" s="63" t="e">
        <f t="shared" ref="X36:Y40" si="25">+N26</f>
        <v>#REF!</v>
      </c>
      <c r="Y36" s="63" t="e">
        <f t="shared" si="25"/>
        <v>#REF!</v>
      </c>
      <c r="Z36" s="63" t="e">
        <f t="shared" ref="Z36:Z40" si="26">+Y36-X36</f>
        <v>#REF!</v>
      </c>
      <c r="AA36" s="67" t="e">
        <f t="shared" ref="AA36:AA39" si="27">+Y36-X36</f>
        <v>#REF!</v>
      </c>
    </row>
    <row r="37" spans="18:27" x14ac:dyDescent="0.2">
      <c r="W37" s="57" t="s">
        <v>23</v>
      </c>
      <c r="X37" s="62" t="e">
        <f t="shared" si="25"/>
        <v>#REF!</v>
      </c>
      <c r="Y37" s="62" t="e">
        <f t="shared" si="25"/>
        <v>#REF!</v>
      </c>
      <c r="Z37" s="62" t="e">
        <f t="shared" si="26"/>
        <v>#REF!</v>
      </c>
      <c r="AA37" s="67" t="e">
        <f t="shared" si="27"/>
        <v>#REF!</v>
      </c>
    </row>
    <row r="38" spans="18:27" x14ac:dyDescent="0.2">
      <c r="W38" s="58" t="s">
        <v>24</v>
      </c>
      <c r="X38" s="63" t="e">
        <f t="shared" si="25"/>
        <v>#REF!</v>
      </c>
      <c r="Y38" s="63" t="e">
        <f t="shared" si="25"/>
        <v>#REF!</v>
      </c>
      <c r="Z38" s="63" t="e">
        <f t="shared" si="26"/>
        <v>#REF!</v>
      </c>
      <c r="AA38" s="67" t="e">
        <f t="shared" si="27"/>
        <v>#REF!</v>
      </c>
    </row>
    <row r="39" spans="18:27" x14ac:dyDescent="0.2">
      <c r="W39" s="57" t="s">
        <v>25</v>
      </c>
      <c r="X39" s="62" t="e">
        <f t="shared" si="25"/>
        <v>#REF!</v>
      </c>
      <c r="Y39" s="62" t="e">
        <f t="shared" si="25"/>
        <v>#REF!</v>
      </c>
      <c r="Z39" s="62" t="e">
        <f t="shared" si="26"/>
        <v>#REF!</v>
      </c>
      <c r="AA39" s="67" t="e">
        <f t="shared" si="27"/>
        <v>#REF!</v>
      </c>
    </row>
    <row r="40" spans="18:27" x14ac:dyDescent="0.2">
      <c r="W40" s="59" t="s">
        <v>26</v>
      </c>
      <c r="X40" s="64" t="e">
        <f t="shared" si="25"/>
        <v>#REF!</v>
      </c>
      <c r="Y40" s="64" t="e">
        <f t="shared" si="25"/>
        <v>#REF!</v>
      </c>
      <c r="Z40" s="64" t="e">
        <f t="shared" si="26"/>
        <v>#REF!</v>
      </c>
    </row>
    <row r="43" spans="18:27" x14ac:dyDescent="0.2">
      <c r="R43" s="109"/>
    </row>
    <row r="44" spans="18:27" x14ac:dyDescent="0.2">
      <c r="R44" s="109"/>
      <c r="S44" s="108"/>
      <c r="W44" s="56" t="s">
        <v>42</v>
      </c>
      <c r="X44" s="60">
        <v>2016</v>
      </c>
      <c r="Y44" s="60">
        <v>2017</v>
      </c>
      <c r="Z44" s="60" t="s">
        <v>29</v>
      </c>
    </row>
    <row r="45" spans="18:27" x14ac:dyDescent="0.2">
      <c r="W45" s="57" t="s">
        <v>21</v>
      </c>
      <c r="X45" s="68" t="e">
        <f>+#REF!</f>
        <v>#REF!</v>
      </c>
      <c r="Y45" s="68" t="e">
        <f>+#REF!</f>
        <v>#REF!</v>
      </c>
      <c r="Z45" s="68" t="e">
        <f>+Y45-X45</f>
        <v>#REF!</v>
      </c>
    </row>
    <row r="46" spans="18:27" x14ac:dyDescent="0.2">
      <c r="R46" s="109"/>
      <c r="W46" s="58" t="s">
        <v>23</v>
      </c>
      <c r="X46" s="69" t="e">
        <f>+#REF!</f>
        <v>#REF!</v>
      </c>
      <c r="Y46" s="69" t="e">
        <f>+#REF!</f>
        <v>#REF!</v>
      </c>
      <c r="Z46" s="69" t="e">
        <f t="shared" ref="Z46:Z50" si="28">+Y46-X46</f>
        <v>#REF!</v>
      </c>
    </row>
    <row r="47" spans="18:27" x14ac:dyDescent="0.2">
      <c r="W47" s="57" t="s">
        <v>24</v>
      </c>
      <c r="X47" s="68" t="e">
        <f>+#REF!</f>
        <v>#REF!</v>
      </c>
      <c r="Y47" s="68" t="e">
        <f>+#REF!</f>
        <v>#REF!</v>
      </c>
      <c r="Z47" s="68" t="e">
        <f t="shared" si="28"/>
        <v>#REF!</v>
      </c>
    </row>
    <row r="48" spans="18:27" x14ac:dyDescent="0.2">
      <c r="W48" s="58" t="s">
        <v>22</v>
      </c>
      <c r="X48" s="69" t="e">
        <f>+#REF!</f>
        <v>#REF!</v>
      </c>
      <c r="Y48" s="69" t="e">
        <f>+#REF!</f>
        <v>#REF!</v>
      </c>
      <c r="Z48" s="69" t="e">
        <f t="shared" si="28"/>
        <v>#REF!</v>
      </c>
    </row>
    <row r="49" spans="23:32" x14ac:dyDescent="0.2">
      <c r="W49" s="57" t="s">
        <v>25</v>
      </c>
      <c r="X49" s="68" t="e">
        <f>+#REF!</f>
        <v>#REF!</v>
      </c>
      <c r="Y49" s="68" t="e">
        <f>+#REF!</f>
        <v>#REF!</v>
      </c>
      <c r="Z49" s="68" t="e">
        <f t="shared" si="28"/>
        <v>#REF!</v>
      </c>
    </row>
    <row r="50" spans="23:32" x14ac:dyDescent="0.2">
      <c r="W50" s="59" t="s">
        <v>26</v>
      </c>
      <c r="X50" s="70" t="e">
        <f>SUM(X45:X49)</f>
        <v>#REF!</v>
      </c>
      <c r="Y50" s="70" t="e">
        <f>SUM(Y45:Y49)</f>
        <v>#REF!</v>
      </c>
      <c r="Z50" s="70" t="e">
        <f t="shared" si="28"/>
        <v>#REF!</v>
      </c>
    </row>
    <row r="53" spans="23:32" ht="13.5" thickBot="1" x14ac:dyDescent="0.25">
      <c r="X53" s="68"/>
      <c r="Y53" s="68"/>
    </row>
    <row r="54" spans="23:32" ht="14.25" thickTop="1" thickBot="1" x14ac:dyDescent="0.25">
      <c r="W54" s="151" t="s">
        <v>42</v>
      </c>
      <c r="X54" s="152" t="s">
        <v>50</v>
      </c>
    </row>
    <row r="55" spans="23:32" ht="14.25" thickTop="1" thickBot="1" x14ac:dyDescent="0.25">
      <c r="W55" s="153" t="s">
        <v>21</v>
      </c>
      <c r="X55" s="78">
        <v>125560620.43000001</v>
      </c>
      <c r="Y55">
        <f>+X55/1000000</f>
        <v>125.56062043</v>
      </c>
    </row>
    <row r="56" spans="23:32" ht="14.25" thickTop="1" thickBot="1" x14ac:dyDescent="0.25">
      <c r="W56" s="153" t="s">
        <v>23</v>
      </c>
      <c r="X56" s="78">
        <v>42491464.880000003</v>
      </c>
      <c r="Y56">
        <f t="shared" ref="Y56:Y60" si="29">+X56/1000000</f>
        <v>42.491464880000002</v>
      </c>
    </row>
    <row r="57" spans="23:32" ht="14.25" thickTop="1" thickBot="1" x14ac:dyDescent="0.25">
      <c r="W57" s="153" t="s">
        <v>54</v>
      </c>
      <c r="X57" s="78">
        <v>63723222.710000001</v>
      </c>
      <c r="Y57">
        <f t="shared" si="29"/>
        <v>63.723222710000002</v>
      </c>
    </row>
    <row r="58" spans="23:32" ht="14.25" thickTop="1" thickBot="1" x14ac:dyDescent="0.25">
      <c r="W58" s="153" t="s">
        <v>22</v>
      </c>
      <c r="X58" s="78">
        <v>70831972.129999995</v>
      </c>
      <c r="Y58">
        <f t="shared" si="29"/>
        <v>70.831972129999997</v>
      </c>
    </row>
    <row r="59" spans="23:32" ht="14.25" thickTop="1" thickBot="1" x14ac:dyDescent="0.25">
      <c r="W59" s="153" t="s">
        <v>55</v>
      </c>
      <c r="X59" s="78">
        <v>32341621.420000002</v>
      </c>
      <c r="Y59">
        <f t="shared" si="29"/>
        <v>32.341621420000003</v>
      </c>
    </row>
    <row r="60" spans="23:32" ht="14.25" thickTop="1" thickBot="1" x14ac:dyDescent="0.25">
      <c r="W60" s="153" t="s">
        <v>20</v>
      </c>
      <c r="X60" s="154">
        <v>334948901.56999999</v>
      </c>
      <c r="Y60">
        <f t="shared" si="29"/>
        <v>334.94890156999998</v>
      </c>
    </row>
    <row r="61" spans="23:32" ht="13.5" thickTop="1" x14ac:dyDescent="0.2"/>
    <row r="62" spans="23:32" x14ac:dyDescent="0.2">
      <c r="AD62" s="212" t="s">
        <v>51</v>
      </c>
      <c r="AE62" s="212"/>
    </row>
    <row r="63" spans="23:32" ht="25.5" x14ac:dyDescent="0.2">
      <c r="W63" s="71"/>
      <c r="AD63" s="73" t="s">
        <v>58</v>
      </c>
      <c r="AE63" s="72"/>
      <c r="AF63" s="79" t="s">
        <v>59</v>
      </c>
    </row>
    <row r="64" spans="23:32" ht="25.5" x14ac:dyDescent="0.2">
      <c r="AD64" s="73" t="s">
        <v>57</v>
      </c>
      <c r="AE64" s="80"/>
      <c r="AF64" s="79" t="s">
        <v>60</v>
      </c>
    </row>
    <row r="65" spans="23:30" x14ac:dyDescent="0.2">
      <c r="W65" s="208" t="s">
        <v>34</v>
      </c>
      <c r="X65" s="208"/>
      <c r="Y65" s="208"/>
      <c r="Z65" s="209" t="s">
        <v>27</v>
      </c>
    </row>
    <row r="66" spans="23:30" x14ac:dyDescent="0.2">
      <c r="W66" s="51" t="s">
        <v>42</v>
      </c>
      <c r="X66" s="66">
        <v>2016</v>
      </c>
      <c r="Y66" s="66">
        <v>2017</v>
      </c>
      <c r="Z66" s="209"/>
    </row>
    <row r="67" spans="23:30" x14ac:dyDescent="0.2">
      <c r="W67" s="25" t="s">
        <v>21</v>
      </c>
      <c r="X67" s="26" t="e">
        <f>+#REF!</f>
        <v>#REF!</v>
      </c>
      <c r="Y67" s="26" t="e">
        <f>+#REF!</f>
        <v>#REF!</v>
      </c>
      <c r="Z67" s="39">
        <v>5.068642249289735E-2</v>
      </c>
    </row>
    <row r="68" spans="23:30" x14ac:dyDescent="0.2">
      <c r="W68" s="25" t="s">
        <v>22</v>
      </c>
      <c r="X68" s="26" t="e">
        <f>+#REF!</f>
        <v>#REF!</v>
      </c>
      <c r="Y68" s="26" t="e">
        <f>+#REF!</f>
        <v>#REF!</v>
      </c>
      <c r="Z68" s="39">
        <v>0.1123482384363874</v>
      </c>
    </row>
    <row r="69" spans="23:30" x14ac:dyDescent="0.2">
      <c r="W69" s="25" t="s">
        <v>23</v>
      </c>
      <c r="X69" s="26" t="e">
        <f>+#REF!</f>
        <v>#REF!</v>
      </c>
      <c r="Y69" s="26" t="e">
        <f>+#REF!</f>
        <v>#REF!</v>
      </c>
      <c r="Z69" s="39">
        <v>0.1063260852500898</v>
      </c>
    </row>
    <row r="70" spans="23:30" x14ac:dyDescent="0.2">
      <c r="W70" s="25" t="s">
        <v>24</v>
      </c>
      <c r="X70" s="26" t="e">
        <f>+#REF!</f>
        <v>#REF!</v>
      </c>
      <c r="Y70" s="26" t="e">
        <f>+#REF!</f>
        <v>#REF!</v>
      </c>
      <c r="Z70" s="39">
        <v>5.6283751477131681E-2</v>
      </c>
    </row>
    <row r="71" spans="23:30" x14ac:dyDescent="0.2">
      <c r="W71" s="25" t="s">
        <v>25</v>
      </c>
      <c r="X71" s="26" t="e">
        <f>+#REF!</f>
        <v>#REF!</v>
      </c>
      <c r="Y71" s="26" t="e">
        <f>+#REF!</f>
        <v>#REF!</v>
      </c>
      <c r="Z71" s="39">
        <v>0.12270119660130366</v>
      </c>
    </row>
    <row r="72" spans="23:30" x14ac:dyDescent="0.2">
      <c r="W72" s="29" t="s">
        <v>26</v>
      </c>
      <c r="X72" s="30" t="e">
        <f>SUM(X67:X71)</f>
        <v>#REF!</v>
      </c>
      <c r="Y72" s="30" t="e">
        <f>SUM(Y67:Y71)</f>
        <v>#REF!</v>
      </c>
      <c r="Z72" s="32">
        <v>7.7887422918383381E-2</v>
      </c>
    </row>
    <row r="75" spans="23:30" x14ac:dyDescent="0.2">
      <c r="W75" s="208" t="s">
        <v>52</v>
      </c>
      <c r="X75" s="208"/>
      <c r="Y75" s="208"/>
      <c r="Z75" s="209" t="s">
        <v>27</v>
      </c>
    </row>
    <row r="76" spans="23:30" x14ac:dyDescent="0.2">
      <c r="W76" s="51" t="s">
        <v>42</v>
      </c>
      <c r="X76" s="66">
        <v>2016</v>
      </c>
      <c r="Y76" s="66">
        <v>2017</v>
      </c>
      <c r="Z76" s="209"/>
    </row>
    <row r="77" spans="23:30" x14ac:dyDescent="0.2">
      <c r="W77" s="25" t="s">
        <v>21</v>
      </c>
      <c r="X77" s="26" t="e">
        <f>+#REF!</f>
        <v>#REF!</v>
      </c>
      <c r="Y77" s="26" t="e">
        <f>+#REF!</f>
        <v>#REF!</v>
      </c>
      <c r="Z77" s="31" t="e">
        <f>+(Y77-X77)/X77</f>
        <v>#REF!</v>
      </c>
    </row>
    <row r="78" spans="23:30" x14ac:dyDescent="0.2">
      <c r="W78" s="25" t="s">
        <v>22</v>
      </c>
      <c r="X78" s="26" t="e">
        <f>+#REF!</f>
        <v>#REF!</v>
      </c>
      <c r="Y78" s="26" t="e">
        <f>+#REF!</f>
        <v>#REF!</v>
      </c>
      <c r="Z78" s="31" t="e">
        <f t="shared" ref="Z78:Z82" si="30">+(Y78-X78)/X78</f>
        <v>#REF!</v>
      </c>
    </row>
    <row r="79" spans="23:30" x14ac:dyDescent="0.2">
      <c r="W79" s="25" t="s">
        <v>23</v>
      </c>
      <c r="X79" s="26" t="e">
        <f>+#REF!</f>
        <v>#REF!</v>
      </c>
      <c r="Y79" s="26" t="e">
        <f>+#REF!</f>
        <v>#REF!</v>
      </c>
      <c r="Z79" s="31" t="e">
        <f t="shared" si="30"/>
        <v>#REF!</v>
      </c>
      <c r="AD79">
        <f>166*47</f>
        <v>7802</v>
      </c>
    </row>
    <row r="80" spans="23:30" x14ac:dyDescent="0.2">
      <c r="W80" s="25" t="s">
        <v>24</v>
      </c>
      <c r="X80" s="26" t="e">
        <f>+#REF!</f>
        <v>#REF!</v>
      </c>
      <c r="Y80" s="26" t="e">
        <f>+#REF!</f>
        <v>#REF!</v>
      </c>
      <c r="Z80" s="31" t="e">
        <f t="shared" si="30"/>
        <v>#REF!</v>
      </c>
    </row>
    <row r="81" spans="23:26" x14ac:dyDescent="0.2">
      <c r="W81" s="25" t="s">
        <v>25</v>
      </c>
      <c r="X81" s="26" t="e">
        <f>+#REF!</f>
        <v>#REF!</v>
      </c>
      <c r="Y81" s="26" t="e">
        <f>+#REF!</f>
        <v>#REF!</v>
      </c>
      <c r="Z81" s="31" t="e">
        <f t="shared" si="30"/>
        <v>#REF!</v>
      </c>
    </row>
    <row r="82" spans="23:26" x14ac:dyDescent="0.2">
      <c r="W82" s="29" t="s">
        <v>26</v>
      </c>
      <c r="X82" s="30" t="e">
        <f>SUM(X77:X81)</f>
        <v>#REF!</v>
      </c>
      <c r="Y82" s="30" t="e">
        <f>SUM(Y77:Y81)</f>
        <v>#REF!</v>
      </c>
      <c r="Z82" s="32" t="e">
        <f t="shared" si="30"/>
        <v>#REF!</v>
      </c>
    </row>
    <row r="88" spans="23:26" ht="13.5" x14ac:dyDescent="0.2">
      <c r="X88" s="81">
        <v>812.77</v>
      </c>
      <c r="Y88" s="81">
        <v>837.78</v>
      </c>
      <c r="Z88" s="82">
        <v>5.0999999999999997E-2</v>
      </c>
    </row>
    <row r="89" spans="23:26" ht="13.5" x14ac:dyDescent="0.2">
      <c r="X89" s="81">
        <v>391.52</v>
      </c>
      <c r="Y89" s="81">
        <v>416.25</v>
      </c>
      <c r="Z89" s="82">
        <v>0.112</v>
      </c>
    </row>
    <row r="90" spans="23:26" ht="13.5" x14ac:dyDescent="0.2">
      <c r="X90" s="81">
        <v>291.99</v>
      </c>
      <c r="Y90" s="81">
        <v>308.75</v>
      </c>
      <c r="Z90" s="82">
        <v>0.106</v>
      </c>
    </row>
    <row r="91" spans="23:26" ht="13.5" x14ac:dyDescent="0.2">
      <c r="X91" s="81">
        <v>330.65</v>
      </c>
      <c r="Y91" s="81">
        <v>350.2</v>
      </c>
      <c r="Z91" s="82">
        <v>5.6000000000000001E-2</v>
      </c>
    </row>
    <row r="92" spans="23:26" ht="13.5" x14ac:dyDescent="0.2">
      <c r="X92" s="81">
        <v>196.11</v>
      </c>
      <c r="Y92" s="81">
        <v>210.73</v>
      </c>
      <c r="Z92" s="82">
        <v>0.123</v>
      </c>
    </row>
    <row r="93" spans="23:26" ht="13.5" x14ac:dyDescent="0.2">
      <c r="X93" s="83">
        <v>2023.04</v>
      </c>
      <c r="Y93" s="83">
        <v>2123.71</v>
      </c>
      <c r="Z93" s="84">
        <v>7.8E-2</v>
      </c>
    </row>
  </sheetData>
  <mergeCells count="40">
    <mergeCell ref="T1:U1"/>
    <mergeCell ref="R2:R3"/>
    <mergeCell ref="R13:R14"/>
    <mergeCell ref="K2:K3"/>
    <mergeCell ref="K13:K14"/>
    <mergeCell ref="T12:U12"/>
    <mergeCell ref="A2:C2"/>
    <mergeCell ref="G2:I2"/>
    <mergeCell ref="A13:C13"/>
    <mergeCell ref="G13:I13"/>
    <mergeCell ref="Q2:Q3"/>
    <mergeCell ref="Q13:Q14"/>
    <mergeCell ref="M2:O2"/>
    <mergeCell ref="M13:O13"/>
    <mergeCell ref="D13:D14"/>
    <mergeCell ref="D2:D3"/>
    <mergeCell ref="J2:J3"/>
    <mergeCell ref="E2:E3"/>
    <mergeCell ref="E13:E14"/>
    <mergeCell ref="A23:C23"/>
    <mergeCell ref="D23:D24"/>
    <mergeCell ref="E23:E24"/>
    <mergeCell ref="G23:I23"/>
    <mergeCell ref="K23:K24"/>
    <mergeCell ref="J23:J24"/>
    <mergeCell ref="AB2:AF2"/>
    <mergeCell ref="AD62:AE62"/>
    <mergeCell ref="W65:Y65"/>
    <mergeCell ref="Z65:Z66"/>
    <mergeCell ref="J13:J14"/>
    <mergeCell ref="Q23:Q24"/>
    <mergeCell ref="T23:U23"/>
    <mergeCell ref="M23:O23"/>
    <mergeCell ref="R23:R24"/>
    <mergeCell ref="AC12:AD12"/>
    <mergeCell ref="W75:Y75"/>
    <mergeCell ref="Z75:Z76"/>
    <mergeCell ref="W33:Z33"/>
    <mergeCell ref="W23:Z23"/>
    <mergeCell ref="W13:Z13"/>
  </mergeCells>
  <conditionalFormatting sqref="R15:R20">
    <cfRule type="colorScale" priority="1">
      <colorScale>
        <cfvo type="num" val="0.95"/>
        <cfvo type="num" val="0.999"/>
        <cfvo type="num" val="1"/>
        <color rgb="FFFF0000"/>
        <color rgb="FFFFC0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Y50" formulaRange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96" bestFit="1" customWidth="1"/>
    <col min="2" max="3" width="15.5703125" style="96" customWidth="1"/>
    <col min="4" max="6" width="11.42578125" style="96"/>
    <col min="7" max="7" width="12" style="96" customWidth="1"/>
    <col min="8" max="8" width="14.85546875" style="96" bestFit="1" customWidth="1"/>
    <col min="9" max="9" width="13.85546875" style="96" bestFit="1" customWidth="1"/>
    <col min="10" max="10" width="13.5703125" style="96" bestFit="1" customWidth="1"/>
    <col min="11" max="11" width="14.140625" style="96" customWidth="1"/>
    <col min="12" max="16384" width="11.42578125" style="96"/>
  </cols>
  <sheetData>
    <row r="7" spans="1:15" x14ac:dyDescent="0.25">
      <c r="K7" s="76"/>
      <c r="L7" s="76"/>
    </row>
    <row r="8" spans="1:15" x14ac:dyDescent="0.25">
      <c r="B8" s="97">
        <v>42675</v>
      </c>
      <c r="C8" s="97">
        <v>42705</v>
      </c>
      <c r="D8" s="97">
        <v>42736</v>
      </c>
      <c r="E8" s="97">
        <v>42767</v>
      </c>
      <c r="F8" s="97">
        <v>42795</v>
      </c>
      <c r="G8" s="97">
        <v>42826</v>
      </c>
      <c r="H8" s="97">
        <v>42856</v>
      </c>
      <c r="I8" s="97">
        <v>42887</v>
      </c>
      <c r="J8" s="97">
        <v>42917</v>
      </c>
      <c r="K8" s="97">
        <v>42948</v>
      </c>
      <c r="L8" s="97">
        <v>42979</v>
      </c>
      <c r="M8" s="97">
        <v>43009</v>
      </c>
      <c r="N8" s="97">
        <v>43040</v>
      </c>
      <c r="O8" s="97">
        <v>43070</v>
      </c>
    </row>
    <row r="9" spans="1:15" x14ac:dyDescent="0.25">
      <c r="A9" s="96" t="s">
        <v>63</v>
      </c>
      <c r="B9" s="98">
        <v>311.03878577273701</v>
      </c>
      <c r="C9" s="96">
        <v>325.36</v>
      </c>
      <c r="D9" s="76">
        <v>302.25394277999902</v>
      </c>
      <c r="E9" s="76">
        <v>290.15321355999998</v>
      </c>
      <c r="F9" s="76">
        <v>317.30911283984904</v>
      </c>
      <c r="G9" s="76">
        <v>318.32705897599999</v>
      </c>
      <c r="H9" s="76">
        <v>346.93279548000004</v>
      </c>
      <c r="I9" s="76">
        <v>354.86207051300005</v>
      </c>
      <c r="J9" s="76">
        <v>372.35843649999998</v>
      </c>
      <c r="K9" s="76">
        <v>380.74418388999902</v>
      </c>
      <c r="L9" s="106" t="e">
        <f>+#REF!</f>
        <v>#REF!</v>
      </c>
      <c r="M9" s="106" t="e">
        <f>+#REF!</f>
        <v>#REF!</v>
      </c>
      <c r="N9" s="106" t="e">
        <f>+#REF!</f>
        <v>#REF!</v>
      </c>
      <c r="O9" s="106" t="e">
        <f>+#REF!</f>
        <v>#REF!</v>
      </c>
    </row>
    <row r="10" spans="1:15" x14ac:dyDescent="0.25">
      <c r="A10" s="96" t="s">
        <v>64</v>
      </c>
      <c r="B10" s="96">
        <v>250.758184</v>
      </c>
      <c r="C10" s="96">
        <v>227.44833399999999</v>
      </c>
      <c r="D10" s="98">
        <v>234.30887999999996</v>
      </c>
      <c r="E10" s="98">
        <v>221.735783</v>
      </c>
      <c r="F10" s="98">
        <v>219.80951400000001</v>
      </c>
      <c r="G10" s="98">
        <v>237.86428799999999</v>
      </c>
      <c r="H10" s="98">
        <v>237.038331</v>
      </c>
      <c r="I10" s="98">
        <v>264.40114399999999</v>
      </c>
      <c r="J10" s="98">
        <v>268.06940699999996</v>
      </c>
      <c r="K10" s="98">
        <v>281.76992999999999</v>
      </c>
      <c r="L10" s="106">
        <v>281.82021500000002</v>
      </c>
      <c r="M10" s="150" t="e">
        <f>+#REF!</f>
        <v>#REF!</v>
      </c>
      <c r="N10" s="150" t="e">
        <f>+#REF!</f>
        <v>#REF!</v>
      </c>
      <c r="O10" s="150" t="e">
        <f>+#REF!</f>
        <v>#REF!</v>
      </c>
    </row>
    <row r="11" spans="1:15" x14ac:dyDescent="0.25">
      <c r="A11" s="96" t="s">
        <v>65</v>
      </c>
      <c r="D11" s="98">
        <v>223.027512</v>
      </c>
      <c r="E11" s="98">
        <v>218.219773</v>
      </c>
      <c r="F11" s="98">
        <v>230.287655</v>
      </c>
      <c r="G11" s="98">
        <v>216.26522199999999</v>
      </c>
      <c r="H11" s="98">
        <v>236.436207</v>
      </c>
      <c r="I11" s="98">
        <v>239.49931980727698</v>
      </c>
      <c r="J11" s="98">
        <v>260.36488300000002</v>
      </c>
      <c r="K11" s="98">
        <v>275.296223</v>
      </c>
      <c r="L11" s="106">
        <v>267.50371000000001</v>
      </c>
      <c r="M11" s="106">
        <v>288.21183400000001</v>
      </c>
      <c r="N11" s="106">
        <v>267.50197199999997</v>
      </c>
      <c r="O11" s="106">
        <v>266.28085900000002</v>
      </c>
    </row>
    <row r="12" spans="1:15" x14ac:dyDescent="0.25">
      <c r="A12" s="96" t="s">
        <v>66</v>
      </c>
      <c r="D12" s="99">
        <f>+D11/D9</f>
        <v>0.73788123307405318</v>
      </c>
      <c r="E12" s="99">
        <f t="shared" ref="E12:M12" si="0">+E11/E9</f>
        <v>0.75208463253802615</v>
      </c>
      <c r="F12" s="99">
        <f t="shared" si="0"/>
        <v>0.72575178487303593</v>
      </c>
      <c r="G12" s="99">
        <f t="shared" si="0"/>
        <v>0.67938058013568092</v>
      </c>
      <c r="H12" s="99">
        <f t="shared" si="0"/>
        <v>0.68150434343596111</v>
      </c>
      <c r="I12" s="99">
        <f t="shared" si="0"/>
        <v>0.6749081959112988</v>
      </c>
      <c r="J12" s="99">
        <f t="shared" si="0"/>
        <v>0.69923186230802648</v>
      </c>
      <c r="K12" s="99">
        <f t="shared" si="0"/>
        <v>0.72304774346739842</v>
      </c>
      <c r="L12" s="99" t="e">
        <f t="shared" si="0"/>
        <v>#REF!</v>
      </c>
      <c r="M12" s="99" t="e">
        <f t="shared" si="0"/>
        <v>#REF!</v>
      </c>
      <c r="N12" s="99" t="e">
        <f t="shared" ref="N12:O12" si="1">+N11/N9</f>
        <v>#REF!</v>
      </c>
      <c r="O12" s="99" t="e">
        <f t="shared" si="1"/>
        <v>#REF!</v>
      </c>
    </row>
    <row r="13" spans="1:15" x14ac:dyDescent="0.25">
      <c r="A13" s="96" t="s">
        <v>67</v>
      </c>
      <c r="E13" s="99"/>
      <c r="F13" s="99">
        <f>+F11/D9</f>
        <v>0.76190124397357828</v>
      </c>
      <c r="G13" s="99">
        <f t="shared" ref="G13:M13" si="2">+G11/E9</f>
        <v>0.74534836042847796</v>
      </c>
      <c r="H13" s="99">
        <f t="shared" si="2"/>
        <v>0.74512895291265435</v>
      </c>
      <c r="I13" s="99">
        <f t="shared" si="2"/>
        <v>0.75236871341601474</v>
      </c>
      <c r="J13" s="99">
        <f t="shared" si="2"/>
        <v>0.75047642192422692</v>
      </c>
      <c r="K13" s="99">
        <f>+K11/I9</f>
        <v>0.77578373648675081</v>
      </c>
      <c r="L13" s="99">
        <f>+L11/J9</f>
        <v>0.71840378457492005</v>
      </c>
      <c r="M13" s="99">
        <f t="shared" si="2"/>
        <v>0.75696976131161975</v>
      </c>
      <c r="N13" s="99" t="e">
        <f>+N11/L9</f>
        <v>#REF!</v>
      </c>
      <c r="O13" s="99" t="e">
        <f>+O11/M9</f>
        <v>#REF!</v>
      </c>
    </row>
    <row r="34" spans="3:5" ht="21" x14ac:dyDescent="0.35">
      <c r="C34" s="100">
        <v>0.2918</v>
      </c>
      <c r="D34" s="100">
        <v>0.23069999999999999</v>
      </c>
      <c r="E34" s="100">
        <v>0.22989999999999999</v>
      </c>
    </row>
    <row r="35" spans="3:5" x14ac:dyDescent="0.25">
      <c r="C35" s="96">
        <v>45.163200000000003</v>
      </c>
      <c r="D35" s="96">
        <v>46.028199999999998</v>
      </c>
      <c r="E35" s="96">
        <v>47.6096</v>
      </c>
    </row>
    <row r="36" spans="3:5" x14ac:dyDescent="0.25">
      <c r="C36" s="98">
        <f>+C35*C34</f>
        <v>13.17862176</v>
      </c>
      <c r="D36" s="98">
        <f t="shared" ref="D36:E36" si="3">+D35*D34</f>
        <v>10.618705739999999</v>
      </c>
      <c r="E36" s="98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Enero-2018</vt:lpstr>
      <vt:lpstr>Hoja1</vt:lpstr>
      <vt:lpstr>Sectores</vt:lpstr>
      <vt:lpstr>Energia</vt:lpstr>
      <vt:lpstr>'Enero-2018'!Área_de_impresión</vt:lpstr>
      <vt:lpstr>'Enero-2018'!Títulos_a_imprimir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2018-02-08T19:23:33Z</dcterms:modified>
</cp:coreProperties>
</file>