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codeName="ThisWorkbook" defaultThemeVersion="166925"/>
  <mc:AlternateContent xmlns:mc="http://schemas.openxmlformats.org/markup-compatibility/2006">
    <mc:Choice Requires="x15">
      <x15ac:absPath xmlns:x15ac="http://schemas.microsoft.com/office/spreadsheetml/2010/11/ac" url="C:\Users\mcabreras\AppData\Local\Microsoft\Windows\INetCache\Content.Outlook\2HI23M7Z\"/>
    </mc:Choice>
  </mc:AlternateContent>
  <xr:revisionPtr revIDLastSave="0" documentId="13_ncr:1_{95A3E5AC-67A3-4BAA-BFDD-FADFE49354B2}" xr6:coauthVersionLast="36" xr6:coauthVersionMax="47" xr10:uidLastSave="{00000000-0000-0000-0000-000000000000}"/>
  <bookViews>
    <workbookView xWindow="-120" yWindow="-120" windowWidth="19440" windowHeight="15150" xr2:uid="{00000000-000D-0000-FFFF-FFFF00000000}"/>
  </bookViews>
  <sheets>
    <sheet name="Direción Comercial" sheetId="7" r:id="rId1"/>
    <sheet name="Dirección Comercial Sectores" sheetId="10" r:id="rId2"/>
    <sheet name="D. Compra de Energía y Re." sheetId="12" r:id="rId3"/>
    <sheet name="D.Comunicación Estratégica" sheetId="13" r:id="rId4"/>
    <sheet name="Dirección De Distribución" sheetId="14" r:id="rId5"/>
    <sheet name="Dirección de Finanzas" sheetId="15" r:id="rId6"/>
    <sheet name="Dirección Gestión Humana" sheetId="16" r:id="rId7"/>
    <sheet name="Dirección Gestión Social" sheetId="17" r:id="rId8"/>
    <sheet name="D. De Grandes Clientes y A." sheetId="18" r:id="rId9"/>
    <sheet name="Dirección de Logística" sheetId="19" r:id="rId10"/>
    <sheet name="Oficina Libre Acceso a la Inf." sheetId="20" r:id="rId11"/>
    <sheet name="D. Planificación y Control D. G" sheetId="21" r:id="rId12"/>
    <sheet name="D.de Proyectos Financiados" sheetId="22" r:id="rId13"/>
    <sheet name="D. de Redución de Pérdidas" sheetId="23" r:id="rId14"/>
    <sheet name="Dirección De Seguridad Física" sheetId="24" r:id="rId15"/>
    <sheet name="Dirección Servicios Generales" sheetId="25" r:id="rId16"/>
    <sheet name="D. Servicios Jurídicos" sheetId="26" r:id="rId17"/>
    <sheet name="Dirección De Tec. De la Inf." sheetId="27" r:id="rId18"/>
    <sheet name="Hoja1" sheetId="8" state="hidden" r:id="rId19"/>
  </sheets>
  <externalReferences>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xlnm._FilterDatabase" localSheetId="2" hidden="1">'D. Compra de Energía y Re.'!$A$4:$AF$19</definedName>
    <definedName name="_xlnm._FilterDatabase" localSheetId="8" hidden="1">'D. De Grandes Clientes y A.'!$A$4:$AF$38</definedName>
    <definedName name="_xlnm._FilterDatabase" localSheetId="13" hidden="1">'D. de Redución de Pérdidas'!$A$4:$AH$54</definedName>
    <definedName name="_xlnm._FilterDatabase" localSheetId="11" hidden="1">'D. Planificación y Control D. G'!$A$4:$AH$97</definedName>
    <definedName name="_xlnm._FilterDatabase" localSheetId="16" hidden="1">'D. Servicios Jurídicos'!$A$4:$AF$34</definedName>
    <definedName name="_xlnm._FilterDatabase" localSheetId="3" hidden="1">'D.Comunicación Estratégica'!$A$4:$AH$49</definedName>
    <definedName name="_xlnm._FilterDatabase" localSheetId="12" hidden="1">'D.de Proyectos Financiados'!$A$6:$AH$73</definedName>
    <definedName name="_xlnm._FilterDatabase" localSheetId="1" hidden="1">'Dirección Comercial Sectores'!$A$5:$AH$146</definedName>
    <definedName name="_xlnm._FilterDatabase" localSheetId="4" hidden="1">'Dirección De Distribución'!$A$4:$AF$116</definedName>
    <definedName name="_xlnm._FilterDatabase" localSheetId="5" hidden="1">'Dirección de Finanzas'!$A$4:$AE$43</definedName>
    <definedName name="_xlnm._FilterDatabase" localSheetId="9" hidden="1">'Dirección de Logística'!$A$4:$AH$44</definedName>
    <definedName name="_xlnm._FilterDatabase" localSheetId="14" hidden="1">'Dirección De Seguridad Física'!$A$4:$AF$13</definedName>
    <definedName name="_xlnm._FilterDatabase" localSheetId="17" hidden="1">'Dirección De Tec. De la Inf.'!$A$4:$AJ$66</definedName>
    <definedName name="_xlnm._FilterDatabase" localSheetId="6" hidden="1">'Dirección Gestión Humana'!$A$6:$AF$85</definedName>
    <definedName name="_xlnm._FilterDatabase" localSheetId="7" hidden="1">'Dirección Gestión Social'!$I$4:$AF$6</definedName>
    <definedName name="_xlnm._FilterDatabase" localSheetId="15" hidden="1">'Dirección Servicios Generales'!$A$4:$AF$66</definedName>
    <definedName name="_xlnm._FilterDatabase" localSheetId="0" hidden="1">'Direción Comercial'!$A$6:$CG$69</definedName>
    <definedName name="_xlnm._FilterDatabase" localSheetId="10" hidden="1">'Oficina Libre Acceso a la Inf.'!$A$4:$AG$16</definedName>
    <definedName name="_Toc339577478" localSheetId="2">'D. Compra de Energía y Re.'!#REF!</definedName>
    <definedName name="_Toc339577478" localSheetId="8">'D. De Grandes Clientes y A.'!#REF!</definedName>
    <definedName name="_Toc339577478" localSheetId="13">'D. de Redución de Pérdidas'!#REF!</definedName>
    <definedName name="_Toc339577478" localSheetId="11">'D. Planificación y Control D. G'!#REF!</definedName>
    <definedName name="_Toc339577478" localSheetId="16">'D. Servicios Jurídicos'!#REF!</definedName>
    <definedName name="_Toc339577478" localSheetId="3">'D.Comunicación Estratégica'!#REF!</definedName>
    <definedName name="_Toc339577478" localSheetId="12">'D.de Proyectos Financiados'!#REF!</definedName>
    <definedName name="_Toc339577478" localSheetId="4">'Dirección De Distribución'!#REF!</definedName>
    <definedName name="_Toc339577478" localSheetId="5">'Dirección de Finanzas'!#REF!</definedName>
    <definedName name="_Toc339577478" localSheetId="9">'Dirección de Logística'!#REF!</definedName>
    <definedName name="_Toc339577478" localSheetId="14">'Dirección De Seguridad Física'!#REF!</definedName>
    <definedName name="_Toc339577478" localSheetId="17">'Dirección De Tec. De la Inf.'!#REF!</definedName>
    <definedName name="_Toc339577478" localSheetId="6">'Dirección Gestión Humana'!#REF!</definedName>
    <definedName name="_Toc339577478" localSheetId="7">'Dirección Gestión Social'!#REF!</definedName>
    <definedName name="_Toc339577478" localSheetId="15">'Dirección Servicios Generales'!#REF!</definedName>
    <definedName name="_xlnm.Print_Area" localSheetId="2">'D. Compra de Energía y Re.'!$A$3:$AF$19</definedName>
    <definedName name="_xlnm.Print_Area" localSheetId="8">'D. De Grandes Clientes y A.'!$A$3:$AF$38</definedName>
    <definedName name="_xlnm.Print_Area" localSheetId="13">'D. de Redución de Pérdidas'!$A$1:$AH$31</definedName>
    <definedName name="_xlnm.Print_Area" localSheetId="11">'D. Planificación y Control D. G'!$A$3:$AH$48</definedName>
    <definedName name="_xlnm.Print_Area" localSheetId="16">'D. Servicios Jurídicos'!$A$3:$AF$34</definedName>
    <definedName name="_xlnm.Print_Area" localSheetId="3">'D.Comunicación Estratégica'!$A$1:$AH$49</definedName>
    <definedName name="_xlnm.Print_Area" localSheetId="12">'D.de Proyectos Financiados'!$A$1:$AH$80</definedName>
    <definedName name="_xlnm.Print_Area" localSheetId="4">'Dirección De Distribución'!$A$3:$AF$34</definedName>
    <definedName name="_xlnm.Print_Area" localSheetId="5">'Dirección de Finanzas'!$A$2:$AF$56</definedName>
    <definedName name="_xlnm.Print_Area" localSheetId="9">'Dirección de Logística'!$A$1:$AH$14</definedName>
    <definedName name="_xlnm.Print_Area" localSheetId="14">'Dirección De Seguridad Física'!$A$3:$AF$11</definedName>
    <definedName name="_xlnm.Print_Area" localSheetId="17">'Dirección De Tec. De la Inf.'!$A$2:$AI$38</definedName>
    <definedName name="_xlnm.Print_Area" localSheetId="6">'Dirección Gestión Humana'!$A$3:$Z$34</definedName>
    <definedName name="_xlnm.Print_Area" localSheetId="7">'Dirección Gestión Social'!$A$3:$AF$17</definedName>
    <definedName name="_xlnm.Print_Area" localSheetId="15">'Dirección Servicios Generales'!$A$1:$AF$8</definedName>
    <definedName name="_xlnm.Print_Area" localSheetId="10">'Oficina Libre Acceso a la Inf.'!$A$2:$AG$14</definedName>
    <definedName name="fechas_objetivos" localSheetId="2">'D. Compra de Energía y Re.'!$O$6:$Z$6</definedName>
    <definedName name="fechas_objetivos" localSheetId="8">'D. De Grandes Clientes y A.'!$O$6:$Z$6</definedName>
    <definedName name="fechas_objetivos" localSheetId="13">'D. de Redución de Pérdidas'!$O$6:$Z$6</definedName>
    <definedName name="fechas_objetivos" localSheetId="11">'D. Planificación y Control D. G'!$O$6:$Z$6</definedName>
    <definedName name="fechas_objetivos" localSheetId="16">'D. Servicios Jurídicos'!$O$6:$Z$6</definedName>
    <definedName name="fechas_objetivos" localSheetId="3">'D.Comunicación Estratégica'!$O$6:$Z$6</definedName>
    <definedName name="fechas_objetivos" localSheetId="12">'D.de Proyectos Financiados'!$O$6:$Z$6</definedName>
    <definedName name="fechas_objetivos" localSheetId="4">'Dirección De Distribución'!$O$6:$Z$6</definedName>
    <definedName name="fechas_objetivos" localSheetId="5">'Dirección de Finanzas'!$O$6:$Z$6</definedName>
    <definedName name="fechas_objetivos" localSheetId="9">'Dirección de Logística'!$O$6:$Z$6</definedName>
    <definedName name="fechas_objetivos" localSheetId="14">'Dirección De Seguridad Física'!$O$6:$Z$6</definedName>
    <definedName name="fechas_objetivos" localSheetId="17">'Dirección De Tec. De la Inf.'!$O$6:$Z$6</definedName>
    <definedName name="fechas_objetivos" localSheetId="6">'Dirección Gestión Humana'!$O$6:$Z$6</definedName>
    <definedName name="fechas_objetivos" localSheetId="7">'Dirección Gestión Social'!$O$6:$Z$6</definedName>
    <definedName name="fechas_objetivos" localSheetId="15">'Dirección Servicios Generales'!$O$6:$Z$6</definedName>
    <definedName name="fechas_objetivos" localSheetId="10">'Oficina Libre Acceso a la Inf.'!$O$6:$Z$6</definedName>
    <definedName name="fechas_objetivos">'Direción Comercial'!$O$6:$Z$6</definedName>
    <definedName name="fechas_resultados" localSheetId="2">'D. Compra de Energía y Re.'!#REF!</definedName>
    <definedName name="fechas_resultados" localSheetId="8">'D. De Grandes Clientes y A.'!#REF!</definedName>
    <definedName name="fechas_resultados" localSheetId="13">'D. de Redución de Pérdidas'!#REF!</definedName>
    <definedName name="fechas_resultados" localSheetId="11">'D. Planificación y Control D. G'!#REF!</definedName>
    <definedName name="fechas_resultados" localSheetId="16">'D. Servicios Jurídicos'!#REF!</definedName>
    <definedName name="fechas_resultados" localSheetId="3">'D.Comunicación Estratégica'!#REF!</definedName>
    <definedName name="fechas_resultados" localSheetId="12">'D.de Proyectos Financiados'!#REF!</definedName>
    <definedName name="fechas_resultados" localSheetId="4">'Dirección De Distribución'!#REF!</definedName>
    <definedName name="fechas_resultados" localSheetId="5">'Dirección de Finanzas'!#REF!</definedName>
    <definedName name="fechas_resultados" localSheetId="9">'Dirección de Logística'!#REF!</definedName>
    <definedName name="fechas_resultados" localSheetId="14">'Dirección De Seguridad Física'!#REF!</definedName>
    <definedName name="fechas_resultados" localSheetId="17">'Dirección De Tec. De la Inf.'!#REF!</definedName>
    <definedName name="fechas_resultados" localSheetId="6">'Dirección Gestión Humana'!#REF!</definedName>
    <definedName name="fechas_resultados" localSheetId="7">'Dirección Gestión Social'!#REF!</definedName>
    <definedName name="fechas_resultados" localSheetId="15">'Dirección Servicios Generales'!#REF!</definedName>
    <definedName name="fechas_resultados" localSheetId="10">'Oficina Libre Acceso a la Inf.'!#REF!</definedName>
    <definedName name="fechas_resultados">'Direción Comercial'!#REF!</definedName>
    <definedName name="listaAreaSoporte">[1]!tblAreaSoporte[Área Soporte]</definedName>
    <definedName name="listaEstrategias">[1]!tblEstrategias[Estrategias]</definedName>
    <definedName name="listaLineaBase">[1]!tblLineaBase[Línea Base]</definedName>
    <definedName name="listaObjetivosEstrategicos">[1]!tblObjetivosEstrategicos[Objetivo Estratégico]</definedName>
    <definedName name="listaProcesoCompra">[1]!tblProcesoCompra[Proceso de Compras]</definedName>
    <definedName name="listaRiesgos">[1]!tblRiesgos[Riesgos]</definedName>
    <definedName name="listaTipoActividad">[1]!tblTipoActividad[Tipo de Actividad]</definedName>
    <definedName name="listaUnidadMedidas">[1]!tblUnidadMedidas[Unidad de Medida]</definedName>
    <definedName name="listaValoracion">[1]!tblValoraciones[Valoración]</definedName>
    <definedName name="mes_actual" localSheetId="3">'D.Comunicación Estratégica'!$N$3</definedName>
    <definedName name="mes_actual" localSheetId="4">'Dirección De Distribución'!$N$2</definedName>
    <definedName name="mes_actual" localSheetId="10">'Oficina Libre Acceso a la Inf.'!$N$3</definedName>
    <definedName name="mes_actual">'Direción Comercial'!$N$2</definedName>
  </definedNames>
  <calcPr calcId="191029"/>
</workbook>
</file>

<file path=xl/calcChain.xml><?xml version="1.0" encoding="utf-8"?>
<calcChain xmlns="http://schemas.openxmlformats.org/spreadsheetml/2006/main">
  <c r="AG75" i="27" l="1"/>
  <c r="AG74" i="27"/>
  <c r="AG73" i="27"/>
  <c r="AG72" i="27"/>
  <c r="AG71" i="27"/>
  <c r="N66" i="27"/>
  <c r="N65" i="27"/>
  <c r="N64" i="27"/>
  <c r="N63" i="27"/>
  <c r="N62" i="27"/>
  <c r="N61" i="27"/>
  <c r="N60" i="27"/>
  <c r="N59" i="27"/>
  <c r="N58" i="27"/>
  <c r="N57" i="27"/>
  <c r="N56" i="27"/>
  <c r="N55" i="27"/>
  <c r="N54" i="27"/>
  <c r="N53" i="27"/>
  <c r="N52" i="27"/>
  <c r="N51" i="27"/>
  <c r="N50" i="27"/>
  <c r="N49" i="27"/>
  <c r="N48" i="27"/>
  <c r="N47" i="27"/>
  <c r="N46" i="27"/>
  <c r="N45" i="27"/>
  <c r="N44" i="27"/>
  <c r="N43" i="27"/>
  <c r="AB30" i="27"/>
  <c r="AC30" i="27" s="1"/>
  <c r="N24" i="27"/>
  <c r="N23" i="27"/>
  <c r="N22" i="27"/>
  <c r="N21" i="27"/>
  <c r="N20" i="27"/>
  <c r="N18" i="27"/>
  <c r="N17" i="27"/>
  <c r="N16" i="27"/>
  <c r="N15" i="27"/>
  <c r="AA9" i="27"/>
  <c r="AA15" i="27" l="1"/>
  <c r="AB15" i="27" s="1"/>
  <c r="AC15" i="27" s="1"/>
  <c r="AA13" i="27"/>
  <c r="AB13" i="27" s="1"/>
  <c r="AC13" i="27" s="1"/>
  <c r="AG76" i="27"/>
  <c r="AA31" i="27"/>
  <c r="AA35" i="27"/>
  <c r="AA39" i="27"/>
  <c r="AA10" i="27"/>
  <c r="AA14" i="27"/>
  <c r="AB14" i="27" s="1"/>
  <c r="AC14" i="27" s="1"/>
  <c r="AA18" i="27"/>
  <c r="AA20" i="27"/>
  <c r="AA24" i="27"/>
  <c r="AB24" i="27" s="1"/>
  <c r="AC24" i="27" s="1"/>
  <c r="AA26" i="27"/>
  <c r="AB26" i="27" s="1"/>
  <c r="AC26" i="27" s="1"/>
  <c r="AA28" i="27"/>
  <c r="AA30" i="27"/>
  <c r="AA33" i="27"/>
  <c r="AA37" i="27"/>
  <c r="AA41" i="27"/>
  <c r="AB41" i="27" s="1"/>
  <c r="AC41" i="27" s="1"/>
  <c r="AA7" i="27"/>
  <c r="AB7" i="27" s="1"/>
  <c r="AC7" i="27" s="1"/>
  <c r="AA11" i="27"/>
  <c r="AB11" i="27" s="1"/>
  <c r="AC11" i="27" s="1"/>
  <c r="AA19" i="27"/>
  <c r="AA23" i="27"/>
  <c r="AB23" i="27" s="1"/>
  <c r="AC23" i="27" s="1"/>
  <c r="AA32" i="27"/>
  <c r="AA34" i="27"/>
  <c r="AB34" i="27" s="1"/>
  <c r="AC34" i="27" s="1"/>
  <c r="AA36" i="27"/>
  <c r="AA38" i="27"/>
  <c r="AB38" i="27" s="1"/>
  <c r="AC38" i="27" s="1"/>
  <c r="AA40" i="27"/>
  <c r="AA42" i="27"/>
  <c r="AA46" i="27"/>
  <c r="AA50" i="27"/>
  <c r="AB50" i="27" s="1"/>
  <c r="AC50" i="27" s="1"/>
  <c r="AA54" i="27"/>
  <c r="AA58" i="27"/>
  <c r="AB58" i="27" s="1"/>
  <c r="AC58" i="27" s="1"/>
  <c r="AA62" i="27"/>
  <c r="AA66" i="27"/>
  <c r="AB66" i="27" s="1"/>
  <c r="AC66" i="27" s="1"/>
  <c r="AA8" i="27"/>
  <c r="AB8" i="27" s="1"/>
  <c r="AC8" i="27" s="1"/>
  <c r="AA12" i="27"/>
  <c r="AA25" i="27"/>
  <c r="AA27" i="27"/>
  <c r="AA29" i="27"/>
  <c r="AA45" i="27"/>
  <c r="AA49" i="27"/>
  <c r="AB49" i="27" s="1"/>
  <c r="AC49" i="27" s="1"/>
  <c r="AA53" i="27"/>
  <c r="AA57" i="27"/>
  <c r="AB57" i="27" s="1"/>
  <c r="AC57" i="27" s="1"/>
  <c r="AA61" i="27"/>
  <c r="AA65" i="27"/>
  <c r="AB65" i="27" s="1"/>
  <c r="AC65" i="27" s="1"/>
  <c r="AB20" i="27"/>
  <c r="AC20" i="27" s="1"/>
  <c r="AA16" i="27"/>
  <c r="AB16" i="27" s="1"/>
  <c r="AC16" i="27" s="1"/>
  <c r="AA21" i="27"/>
  <c r="AA43" i="27"/>
  <c r="AB43" i="27" s="1"/>
  <c r="AC43" i="27" s="1"/>
  <c r="AA47" i="27"/>
  <c r="AA51" i="27"/>
  <c r="AA55" i="27"/>
  <c r="AB55" i="27" s="1"/>
  <c r="AC55" i="27" s="1"/>
  <c r="AA59" i="27"/>
  <c r="AB59" i="27" s="1"/>
  <c r="AC59" i="27" s="1"/>
  <c r="AA63" i="27"/>
  <c r="AB63" i="27" s="1"/>
  <c r="AC63" i="27" s="1"/>
  <c r="AB9" i="27"/>
  <c r="AC9" i="27" s="1"/>
  <c r="AA17" i="27"/>
  <c r="AA22" i="27"/>
  <c r="AB22" i="27" s="1"/>
  <c r="AC22" i="27" s="1"/>
  <c r="AA44" i="27"/>
  <c r="AA48" i="27"/>
  <c r="AB48" i="27" s="1"/>
  <c r="AC48" i="27" s="1"/>
  <c r="AA52" i="27"/>
  <c r="AA56" i="27"/>
  <c r="AB56" i="27" s="1"/>
  <c r="AC56" i="27" s="1"/>
  <c r="AA60" i="27"/>
  <c r="AA64" i="27"/>
  <c r="AB64" i="27" s="1"/>
  <c r="AC64" i="27" s="1"/>
  <c r="AB10" i="27" l="1"/>
  <c r="AC10" i="27" s="1"/>
  <c r="AB27" i="27"/>
  <c r="AC27" i="27" s="1"/>
  <c r="AB31" i="27"/>
  <c r="AC31" i="27" s="1"/>
  <c r="AB53" i="27"/>
  <c r="AC53" i="27" s="1"/>
  <c r="AB19" i="27"/>
  <c r="AC19" i="27" s="1"/>
  <c r="AB54" i="27"/>
  <c r="AC54" i="27" s="1"/>
  <c r="AB32" i="27"/>
  <c r="AC32" i="27" s="1"/>
  <c r="AB51" i="27"/>
  <c r="AC51" i="27" s="1"/>
  <c r="AB25" i="27"/>
  <c r="AC25" i="27" s="1"/>
  <c r="AB42" i="27"/>
  <c r="AC42" i="27" s="1"/>
  <c r="AB28" i="27"/>
  <c r="AC28" i="27" s="1"/>
  <c r="AB61" i="27"/>
  <c r="AC61" i="27" s="1"/>
  <c r="AB45" i="27"/>
  <c r="AC45" i="27" s="1"/>
  <c r="AB29" i="27"/>
  <c r="AC29" i="27" s="1"/>
  <c r="AB37" i="27"/>
  <c r="AC37" i="27" s="1"/>
  <c r="AB40" i="27"/>
  <c r="AC40" i="27" s="1"/>
  <c r="AB39" i="27"/>
  <c r="AC39" i="27" s="1"/>
  <c r="AB60" i="27"/>
  <c r="AC60" i="27" s="1"/>
  <c r="AB52" i="27"/>
  <c r="AC52" i="27" s="1"/>
  <c r="AB44" i="27"/>
  <c r="AC44" i="27" s="1"/>
  <c r="AB18" i="27"/>
  <c r="AC18" i="27" s="1"/>
  <c r="AB12" i="27"/>
  <c r="AC12" i="27" s="1"/>
  <c r="AB47" i="27"/>
  <c r="AC47" i="27" s="1"/>
  <c r="AB21" i="27"/>
  <c r="AC21" i="27" s="1"/>
  <c r="AB62" i="27"/>
  <c r="AC62" i="27" s="1"/>
  <c r="AB46" i="27"/>
  <c r="AC46" i="27" s="1"/>
  <c r="AB36" i="27"/>
  <c r="AC36" i="27" s="1"/>
  <c r="AB33" i="27"/>
  <c r="AC33" i="27" s="1"/>
  <c r="AB35" i="27"/>
  <c r="AC35" i="27" s="1"/>
  <c r="AB17" i="27"/>
  <c r="AC17" i="27" s="1"/>
  <c r="AF74" i="27" l="1"/>
  <c r="AF73" i="27"/>
  <c r="AF71" i="27"/>
  <c r="AF76" i="27" s="1"/>
  <c r="AF72" i="27"/>
  <c r="AF75" i="27"/>
  <c r="AD44" i="26"/>
  <c r="AD43" i="26"/>
  <c r="AD42" i="26"/>
  <c r="AD41" i="26"/>
  <c r="AD45" i="26" s="1"/>
  <c r="N34" i="26"/>
  <c r="N33" i="26"/>
  <c r="N32" i="26"/>
  <c r="N31" i="26"/>
  <c r="N30" i="26"/>
  <c r="N29" i="26"/>
  <c r="N28" i="26"/>
  <c r="N26" i="26"/>
  <c r="N25" i="26"/>
  <c r="N24" i="26"/>
  <c r="N23" i="26"/>
  <c r="N22" i="26"/>
  <c r="N21" i="26"/>
  <c r="N20" i="26"/>
  <c r="N19" i="26"/>
  <c r="N18" i="26"/>
  <c r="N17" i="26"/>
  <c r="N16" i="26"/>
  <c r="N15" i="26"/>
  <c r="N14" i="26"/>
  <c r="N13" i="26"/>
  <c r="N12" i="26"/>
  <c r="N11" i="26"/>
  <c r="N10" i="26"/>
  <c r="N9" i="26"/>
  <c r="N8" i="26"/>
  <c r="N7" i="26"/>
  <c r="AC41" i="26" l="1"/>
  <c r="AC43" i="26" l="1"/>
  <c r="AC44" i="26"/>
  <c r="AC42" i="26"/>
  <c r="AC45" i="26" l="1"/>
  <c r="AE70" i="25"/>
  <c r="AE69" i="25"/>
  <c r="AE71" i="25" s="1"/>
  <c r="N66" i="25"/>
  <c r="G65" i="25"/>
  <c r="G64" i="25"/>
  <c r="G63" i="25"/>
  <c r="G62" i="25"/>
  <c r="N61" i="25"/>
  <c r="N60" i="25"/>
  <c r="N59" i="25"/>
  <c r="N58" i="25"/>
  <c r="N57" i="25"/>
  <c r="N56" i="25"/>
  <c r="N55" i="25"/>
  <c r="N54" i="25"/>
  <c r="N53" i="25"/>
  <c r="N52" i="25"/>
  <c r="N51" i="25"/>
  <c r="N50" i="25"/>
  <c r="N49" i="25"/>
  <c r="N48" i="25"/>
  <c r="N47" i="25"/>
  <c r="N46" i="25"/>
  <c r="N45" i="25"/>
  <c r="N44" i="25"/>
  <c r="N43" i="25"/>
  <c r="N40" i="25"/>
  <c r="N38" i="25"/>
  <c r="N37" i="25"/>
  <c r="N36" i="25"/>
  <c r="N35" i="25"/>
  <c r="N34" i="25"/>
  <c r="N33" i="25"/>
  <c r="N32" i="25"/>
  <c r="N31" i="25"/>
  <c r="N30" i="25"/>
  <c r="N29" i="25"/>
  <c r="N28" i="25"/>
  <c r="N27" i="25"/>
  <c r="N26" i="25"/>
  <c r="N25" i="25"/>
  <c r="N24" i="25"/>
  <c r="AF23" i="25"/>
  <c r="N23" i="25"/>
  <c r="N22" i="25"/>
  <c r="N21" i="25"/>
  <c r="N20" i="25"/>
  <c r="N19" i="25"/>
  <c r="N18" i="25"/>
  <c r="N17" i="25"/>
  <c r="N16" i="25"/>
  <c r="N15" i="25"/>
  <c r="N14" i="25"/>
  <c r="N13" i="25"/>
  <c r="N12" i="25"/>
  <c r="N11" i="25"/>
  <c r="N10" i="25"/>
  <c r="N9" i="25"/>
  <c r="N8" i="25"/>
  <c r="N7" i="25"/>
  <c r="AD69" i="25" l="1"/>
  <c r="AD70" i="25"/>
  <c r="AD71" i="25" l="1"/>
  <c r="AD18" i="24"/>
  <c r="AD17" i="24"/>
  <c r="AD16" i="24"/>
  <c r="AD19" i="24" s="1"/>
  <c r="N13" i="24"/>
  <c r="N12" i="24"/>
  <c r="N11" i="24"/>
  <c r="AC16" i="24" l="1"/>
  <c r="AC17" i="24" l="1"/>
  <c r="AC19" i="24" s="1"/>
  <c r="AC18" i="24"/>
  <c r="AF68" i="23"/>
  <c r="AF67" i="23"/>
  <c r="AF66" i="23"/>
  <c r="AF65" i="23"/>
  <c r="AF64" i="23"/>
  <c r="AF63" i="23"/>
  <c r="AF62" i="23"/>
  <c r="AF61" i="23"/>
  <c r="AF60" i="23"/>
  <c r="N54" i="23"/>
  <c r="N53" i="23"/>
  <c r="N52" i="23"/>
  <c r="N51" i="23"/>
  <c r="N50" i="23"/>
  <c r="N49" i="23"/>
  <c r="N48" i="23"/>
  <c r="N47" i="23"/>
  <c r="N46" i="23"/>
  <c r="N45" i="23"/>
  <c r="N44" i="23"/>
  <c r="N43" i="23"/>
  <c r="N42" i="23"/>
  <c r="N41" i="23"/>
  <c r="N40" i="23"/>
  <c r="N39" i="23"/>
  <c r="N38" i="23"/>
  <c r="N37" i="23"/>
  <c r="N36" i="23"/>
  <c r="U34" i="23"/>
  <c r="V34" i="23" s="1"/>
  <c r="W34" i="23" s="1"/>
  <c r="X34" i="23" s="1"/>
  <c r="Y34" i="23" s="1"/>
  <c r="Z34" i="23" s="1"/>
  <c r="N32" i="23"/>
  <c r="N31" i="23"/>
  <c r="N30" i="23"/>
  <c r="N29" i="23"/>
  <c r="N28" i="23"/>
  <c r="N27" i="23"/>
  <c r="N26" i="23"/>
  <c r="N25" i="23"/>
  <c r="N24" i="23"/>
  <c r="N23" i="23"/>
  <c r="N22" i="23"/>
  <c r="N21" i="23"/>
  <c r="N20" i="23"/>
  <c r="N19" i="23"/>
  <c r="N18" i="23"/>
  <c r="N17" i="23"/>
  <c r="N16" i="23"/>
  <c r="N15" i="23"/>
  <c r="N14" i="23"/>
  <c r="N13" i="23"/>
  <c r="N12" i="23"/>
  <c r="N11" i="23"/>
  <c r="N10" i="23"/>
  <c r="N9" i="23"/>
  <c r="N8" i="23"/>
  <c r="AF69" i="23" l="1"/>
  <c r="AA46" i="23"/>
  <c r="AB46" i="23" s="1"/>
  <c r="AA14" i="23"/>
  <c r="AB14" i="23" s="1"/>
  <c r="AA7" i="23"/>
  <c r="AB7" i="23" s="1"/>
  <c r="AA10" i="23"/>
  <c r="AB10" i="23" s="1"/>
  <c r="AA15" i="23"/>
  <c r="AB15" i="23" s="1"/>
  <c r="AA21" i="23"/>
  <c r="AB21" i="23" s="1"/>
  <c r="AA25" i="23"/>
  <c r="AB25" i="23" s="1"/>
  <c r="AA29" i="23" l="1"/>
  <c r="AB29" i="23" s="1"/>
  <c r="AA17" i="23"/>
  <c r="AB17" i="23" s="1"/>
  <c r="AA9" i="23"/>
  <c r="AB9" i="23" s="1"/>
  <c r="AA41" i="23"/>
  <c r="AB41" i="23" s="1"/>
  <c r="AA33" i="23"/>
  <c r="AB33" i="23" s="1"/>
  <c r="AA44" i="23"/>
  <c r="AB44" i="23" s="1"/>
  <c r="AA26" i="23"/>
  <c r="AB26" i="23" s="1"/>
  <c r="AA43" i="23"/>
  <c r="AB43" i="23" s="1"/>
  <c r="AE61" i="23" s="1"/>
  <c r="AA35" i="23"/>
  <c r="AB35" i="23" s="1"/>
  <c r="AA28" i="23"/>
  <c r="AB28" i="23" s="1"/>
  <c r="AA42" i="23"/>
  <c r="AB42" i="23" s="1"/>
  <c r="AA16" i="23"/>
  <c r="AB16" i="23" s="1"/>
  <c r="AA31" i="23"/>
  <c r="AB31" i="23" s="1"/>
  <c r="AA12" i="23"/>
  <c r="AB12" i="23" s="1"/>
  <c r="AA30" i="23"/>
  <c r="AB30" i="23" s="1"/>
  <c r="AA11" i="23"/>
  <c r="AB11" i="23" s="1"/>
  <c r="AA27" i="23"/>
  <c r="AB27" i="23" s="1"/>
  <c r="AA8" i="23"/>
  <c r="AB8" i="23" s="1"/>
  <c r="AA45" i="23"/>
  <c r="AB45" i="23" s="1"/>
  <c r="AA34" i="23"/>
  <c r="AB34" i="23" s="1"/>
  <c r="AA47" i="23"/>
  <c r="AB47" i="23" s="1"/>
  <c r="AE66" i="23" s="1"/>
  <c r="AA24" i="23"/>
  <c r="AB24" i="23" s="1"/>
  <c r="AE68" i="23"/>
  <c r="AA48" i="23"/>
  <c r="AB48" i="23" s="1"/>
  <c r="AA40" i="23"/>
  <c r="AB40" i="23" s="1"/>
  <c r="AA13" i="23"/>
  <c r="AB13" i="23" s="1"/>
  <c r="AE67" i="23" l="1"/>
  <c r="AE60" i="23"/>
  <c r="AE64" i="23"/>
  <c r="AE63" i="23"/>
  <c r="AE65" i="23"/>
  <c r="AE62" i="23"/>
  <c r="AE69" i="23" l="1"/>
  <c r="AF86" i="22"/>
  <c r="AF85" i="22"/>
  <c r="AF84" i="22"/>
  <c r="AF83" i="22"/>
  <c r="AF82" i="22"/>
  <c r="AF81" i="22"/>
  <c r="AF80" i="22"/>
  <c r="N73" i="22"/>
  <c r="N72" i="22"/>
  <c r="N71" i="22"/>
  <c r="N70" i="22"/>
  <c r="N69" i="22"/>
  <c r="N68" i="22"/>
  <c r="N67" i="22"/>
  <c r="N66" i="22"/>
  <c r="N65" i="22"/>
  <c r="N64" i="22"/>
  <c r="N63" i="22"/>
  <c r="N62" i="22"/>
  <c r="N61" i="22"/>
  <c r="N60" i="22"/>
  <c r="N59" i="22"/>
  <c r="N58" i="22"/>
  <c r="N57" i="22"/>
  <c r="N56" i="22"/>
  <c r="N55" i="22"/>
  <c r="N54" i="22"/>
  <c r="N53" i="22"/>
  <c r="N52" i="22"/>
  <c r="N51" i="22"/>
  <c r="N50" i="22"/>
  <c r="N49" i="22"/>
  <c r="N48" i="22"/>
  <c r="N47" i="22"/>
  <c r="N46" i="22"/>
  <c r="N45" i="22"/>
  <c r="N44" i="22"/>
  <c r="N43" i="22"/>
  <c r="N42" i="22"/>
  <c r="N41" i="22"/>
  <c r="N40" i="22"/>
  <c r="N39" i="22"/>
  <c r="N38" i="22"/>
  <c r="N37" i="22"/>
  <c r="N36" i="22"/>
  <c r="N35" i="22"/>
  <c r="N34" i="22"/>
  <c r="N33" i="22"/>
  <c r="N32" i="22"/>
  <c r="N31" i="22"/>
  <c r="N30" i="22"/>
  <c r="N29" i="22"/>
  <c r="N28" i="22"/>
  <c r="N27" i="22"/>
  <c r="N26" i="22"/>
  <c r="N25" i="22"/>
  <c r="N24" i="22"/>
  <c r="N23" i="22"/>
  <c r="N22" i="22"/>
  <c r="N21" i="22"/>
  <c r="N20" i="22"/>
  <c r="N19" i="22"/>
  <c r="N18" i="22"/>
  <c r="N17" i="22"/>
  <c r="N16" i="22"/>
  <c r="N15" i="22"/>
  <c r="N14" i="22"/>
  <c r="N13" i="22"/>
  <c r="N12" i="22"/>
  <c r="N11" i="22"/>
  <c r="N10" i="22"/>
  <c r="N9" i="22"/>
  <c r="N8" i="22"/>
  <c r="N7" i="22"/>
  <c r="AA44" i="22" l="1"/>
  <c r="AB44" i="22" s="1"/>
  <c r="AA30" i="22"/>
  <c r="AB30" i="22" s="1"/>
  <c r="AA52" i="22"/>
  <c r="AB52" i="22" s="1"/>
  <c r="AA49" i="22"/>
  <c r="AB49" i="22" s="1"/>
  <c r="AA35" i="22"/>
  <c r="AB35" i="22" s="1"/>
  <c r="AA27" i="22"/>
  <c r="AB27" i="22" s="1"/>
  <c r="AA48" i="22"/>
  <c r="AB48" i="22" s="1"/>
  <c r="AA14" i="22"/>
  <c r="AB14" i="22" s="1"/>
  <c r="AA19" i="22" l="1"/>
  <c r="AB19" i="22" s="1"/>
  <c r="AA34" i="22"/>
  <c r="AB34" i="22" s="1"/>
  <c r="AA41" i="22"/>
  <c r="AB41" i="22" s="1"/>
  <c r="AA57" i="22"/>
  <c r="AB57" i="22" s="1"/>
  <c r="AA32" i="22"/>
  <c r="AB32" i="22" s="1"/>
  <c r="AA70" i="22"/>
  <c r="AB70" i="22" s="1"/>
  <c r="AA7" i="22"/>
  <c r="AB7" i="22" s="1"/>
  <c r="AA63" i="22"/>
  <c r="AB63" i="22" s="1"/>
  <c r="AA71" i="22"/>
  <c r="AB71" i="22" s="1"/>
  <c r="AA26" i="22"/>
  <c r="AB26" i="22" s="1"/>
  <c r="AA8" i="22"/>
  <c r="AB8" i="22" s="1"/>
  <c r="AA68" i="22"/>
  <c r="AB68" i="22" s="1"/>
  <c r="AA31" i="22"/>
  <c r="AB31" i="22" s="1"/>
  <c r="AA24" i="22"/>
  <c r="AB24" i="22" s="1"/>
  <c r="AA64" i="22"/>
  <c r="AB64" i="22" s="1"/>
  <c r="AA69" i="22"/>
  <c r="AB69" i="22" s="1"/>
  <c r="AA42" i="22"/>
  <c r="AB42" i="22" s="1"/>
  <c r="AA50" i="22"/>
  <c r="AB50" i="22" s="1"/>
  <c r="AA58" i="22"/>
  <c r="AB58" i="22" s="1"/>
  <c r="AA38" i="22"/>
  <c r="AB38" i="22" s="1"/>
  <c r="AA56" i="22"/>
  <c r="AB56" i="22" s="1"/>
  <c r="AA33" i="22"/>
  <c r="AB33" i="22" s="1"/>
  <c r="AA43" i="22"/>
  <c r="AB43" i="22" s="1"/>
  <c r="AA51" i="22"/>
  <c r="AB51" i="22" s="1"/>
  <c r="AA39" i="22"/>
  <c r="AB39" i="22" s="1"/>
  <c r="AA45" i="22"/>
  <c r="AB45" i="22" s="1"/>
  <c r="AA53" i="22"/>
  <c r="AB53" i="22" s="1"/>
  <c r="AA20" i="22"/>
  <c r="AB20" i="22" s="1"/>
  <c r="AA36" i="22"/>
  <c r="AB36" i="22" s="1"/>
  <c r="AA66" i="22"/>
  <c r="AB66" i="22" s="1"/>
  <c r="AA25" i="22"/>
  <c r="AB25" i="22" s="1"/>
  <c r="AA61" i="22"/>
  <c r="AB61" i="22" s="1"/>
  <c r="AA67" i="22"/>
  <c r="AB67" i="22" s="1"/>
  <c r="AA73" i="22"/>
  <c r="AB73" i="22" s="1"/>
  <c r="AA9" i="22"/>
  <c r="AB9" i="22" s="1"/>
  <c r="AA65" i="22"/>
  <c r="AB65" i="22" s="1"/>
  <c r="AA46" i="22"/>
  <c r="AB46" i="22" s="1"/>
  <c r="AA54" i="22"/>
  <c r="AB54" i="22" s="1"/>
  <c r="AA60" i="22"/>
  <c r="AB60" i="22" s="1"/>
  <c r="AA13" i="22"/>
  <c r="AB13" i="22" s="1"/>
  <c r="AA21" i="22"/>
  <c r="AB21" i="22" s="1"/>
  <c r="AA37" i="22"/>
  <c r="AB37" i="22" s="1"/>
  <c r="AA47" i="22"/>
  <c r="AB47" i="22" s="1"/>
  <c r="AA55" i="22"/>
  <c r="AB55" i="22" s="1"/>
  <c r="AE82" i="22" l="1"/>
  <c r="AE80" i="22"/>
  <c r="AE83" i="22"/>
  <c r="AE84" i="22"/>
  <c r="AE81" i="22"/>
  <c r="AE85" i="22"/>
  <c r="AE86" i="22" l="1"/>
  <c r="AF103" i="21" l="1"/>
  <c r="AF102" i="21"/>
  <c r="N97" i="21"/>
  <c r="N96" i="21"/>
  <c r="N95" i="21"/>
  <c r="N94" i="21"/>
  <c r="N93" i="21"/>
  <c r="N92" i="21"/>
  <c r="N91" i="21"/>
  <c r="N90" i="21"/>
  <c r="N89" i="21"/>
  <c r="N88" i="21"/>
  <c r="N87" i="21"/>
  <c r="N86" i="21"/>
  <c r="N85" i="21"/>
  <c r="N82" i="21"/>
  <c r="N81" i="21"/>
  <c r="N80" i="21"/>
  <c r="N79" i="21"/>
  <c r="G76" i="21"/>
  <c r="G75" i="21"/>
  <c r="G74" i="21"/>
  <c r="AF101" i="21" s="1"/>
  <c r="N67" i="21"/>
  <c r="N66" i="21"/>
  <c r="N65" i="21"/>
  <c r="N3" i="21"/>
  <c r="AA94" i="21" l="1"/>
  <c r="AB94" i="21" s="1"/>
  <c r="AA95" i="21"/>
  <c r="AB95" i="21" s="1"/>
  <c r="AA29" i="21"/>
  <c r="AB29" i="21" s="1"/>
  <c r="AA74" i="21"/>
  <c r="AB74" i="21" s="1"/>
  <c r="AA92" i="21"/>
  <c r="AB92" i="21" s="1"/>
  <c r="AA65" i="21"/>
  <c r="AB65" i="21" s="1"/>
  <c r="AA25" i="21" l="1"/>
  <c r="AB25" i="21" s="1"/>
  <c r="AA18" i="21"/>
  <c r="AB18" i="21" s="1"/>
  <c r="AA67" i="21"/>
  <c r="AB67" i="21" s="1"/>
  <c r="AA90" i="21"/>
  <c r="AB90" i="21" s="1"/>
  <c r="AA23" i="21"/>
  <c r="AB23" i="21" s="1"/>
  <c r="AA61" i="21"/>
  <c r="AB61" i="21" s="1"/>
  <c r="AA79" i="21"/>
  <c r="AB79" i="21" s="1"/>
  <c r="AA71" i="21"/>
  <c r="AB71" i="21" s="1"/>
  <c r="AA88" i="21"/>
  <c r="AB88" i="21" s="1"/>
  <c r="AA19" i="21"/>
  <c r="AB19" i="21" s="1"/>
  <c r="AA31" i="21"/>
  <c r="AB31" i="21" s="1"/>
  <c r="AA7" i="21"/>
  <c r="AB7" i="21" s="1"/>
  <c r="AA15" i="21"/>
  <c r="AB15" i="21" s="1"/>
  <c r="AA38" i="21"/>
  <c r="AB38" i="21" s="1"/>
  <c r="AA93" i="21"/>
  <c r="AB93" i="21" s="1"/>
  <c r="AA78" i="21"/>
  <c r="AB78" i="21" s="1"/>
  <c r="AA89" i="21"/>
  <c r="AB89" i="21" s="1"/>
  <c r="AA77" i="21"/>
  <c r="AB77" i="21" s="1"/>
  <c r="AE101" i="21" l="1"/>
  <c r="AE102" i="21"/>
  <c r="AE103" i="21"/>
  <c r="AF19" i="20" l="1"/>
  <c r="AF21" i="20" s="1"/>
  <c r="N15" i="20"/>
  <c r="N14" i="20"/>
  <c r="N12" i="20"/>
  <c r="N11" i="20"/>
  <c r="N10" i="20"/>
  <c r="N9" i="20"/>
  <c r="N8" i="20"/>
  <c r="N3" i="20"/>
  <c r="AA9" i="20" l="1"/>
  <c r="AB9" i="20" s="1"/>
  <c r="AA8" i="20" l="1"/>
  <c r="AB8" i="20" s="1"/>
  <c r="AA11" i="20"/>
  <c r="AB11" i="20" s="1"/>
  <c r="AA12" i="20"/>
  <c r="AB12" i="20" s="1"/>
  <c r="AA7" i="20"/>
  <c r="AB7" i="20" s="1"/>
  <c r="AE19" i="20" l="1"/>
  <c r="AE21" i="20" s="1"/>
  <c r="AG54" i="19"/>
  <c r="AG52" i="19"/>
  <c r="AG55" i="19" s="1"/>
  <c r="AG51" i="19"/>
  <c r="N44" i="19"/>
  <c r="N43" i="19"/>
  <c r="N42" i="19"/>
  <c r="N41" i="19"/>
  <c r="N40" i="19"/>
  <c r="N34" i="19"/>
  <c r="N33" i="19"/>
  <c r="N32" i="19"/>
  <c r="N31" i="19"/>
  <c r="N30" i="19"/>
  <c r="N24" i="19"/>
  <c r="N23" i="19"/>
  <c r="N22" i="19"/>
  <c r="N21" i="19"/>
  <c r="N20" i="19"/>
  <c r="N19" i="19"/>
  <c r="N18" i="19"/>
  <c r="N17" i="19"/>
  <c r="N16" i="19"/>
  <c r="N15" i="19"/>
  <c r="N14" i="19"/>
  <c r="N10" i="19"/>
  <c r="N9" i="19"/>
  <c r="N3" i="19"/>
  <c r="AA32" i="19" l="1"/>
  <c r="AB32" i="19" s="1"/>
  <c r="AA24" i="19" l="1"/>
  <c r="AB24" i="19" s="1"/>
  <c r="AA7" i="19"/>
  <c r="AB7" i="19" s="1"/>
  <c r="AA21" i="19"/>
  <c r="AB21" i="19" s="1"/>
  <c r="AA34" i="19"/>
  <c r="AB34" i="19" s="1"/>
  <c r="AA33" i="19"/>
  <c r="AB33" i="19" s="1"/>
  <c r="AA31" i="19"/>
  <c r="AB31" i="19" s="1"/>
  <c r="AA22" i="19"/>
  <c r="AB22" i="19" s="1"/>
  <c r="AA17" i="19"/>
  <c r="AB17" i="19" s="1"/>
  <c r="AA9" i="19"/>
  <c r="AB9" i="19" s="1"/>
  <c r="AA11" i="19"/>
  <c r="AB11" i="19" s="1"/>
  <c r="AA36" i="19"/>
  <c r="AB36" i="19" s="1"/>
  <c r="AA23" i="19"/>
  <c r="AB23" i="19" s="1"/>
  <c r="AA14" i="19"/>
  <c r="AB14" i="19" s="1"/>
  <c r="AA20" i="19"/>
  <c r="AB20" i="19" s="1"/>
  <c r="AA8" i="19"/>
  <c r="AB8" i="19" s="1"/>
  <c r="AA35" i="19"/>
  <c r="AB35" i="19" s="1"/>
  <c r="AA12" i="19"/>
  <c r="AB12" i="19" s="1"/>
  <c r="AA18" i="19"/>
  <c r="AB18" i="19" s="1"/>
  <c r="AA19" i="19"/>
  <c r="AB19" i="19" s="1"/>
  <c r="AA15" i="19"/>
  <c r="AB15" i="19" s="1"/>
  <c r="AA30" i="19"/>
  <c r="AB30" i="19" s="1"/>
  <c r="AA13" i="19"/>
  <c r="AB13" i="19" s="1"/>
  <c r="AA10" i="19"/>
  <c r="AB10" i="19" s="1"/>
  <c r="AF54" i="19" l="1"/>
  <c r="AF51" i="19"/>
  <c r="AF52" i="19"/>
  <c r="AF55" i="19" l="1"/>
  <c r="AD48" i="18"/>
  <c r="AD47" i="18"/>
  <c r="AD49" i="18" s="1"/>
  <c r="AD46" i="18"/>
  <c r="N3" i="18"/>
  <c r="AC46" i="18" l="1"/>
  <c r="AC48" i="18"/>
  <c r="AC47" i="18"/>
  <c r="AC49" i="18" l="1"/>
  <c r="AD26" i="17"/>
  <c r="AD27" i="17" s="1"/>
  <c r="N14" i="17"/>
  <c r="N9" i="17"/>
  <c r="N7" i="17"/>
  <c r="N3" i="17"/>
  <c r="AC26" i="17" l="1"/>
  <c r="AC27" i="17" s="1"/>
  <c r="AD96" i="16"/>
  <c r="AD95" i="16"/>
  <c r="AD94" i="16"/>
  <c r="AD93" i="16"/>
  <c r="AD92" i="16"/>
  <c r="AD91" i="16"/>
  <c r="AD90" i="16"/>
  <c r="N84" i="16"/>
  <c r="N83" i="16"/>
  <c r="N80" i="16"/>
  <c r="N79" i="16"/>
  <c r="N78" i="16"/>
  <c r="N77" i="16"/>
  <c r="N76" i="16"/>
  <c r="G61" i="16"/>
  <c r="G60" i="16"/>
  <c r="G59" i="16"/>
  <c r="N3" i="16"/>
  <c r="AD97" i="16" l="1"/>
  <c r="AC92" i="16" l="1"/>
  <c r="AC91" i="16"/>
  <c r="AC93" i="16"/>
  <c r="AC95" i="16"/>
  <c r="AC96" i="16"/>
  <c r="AC94" i="16"/>
  <c r="AC90" i="16"/>
  <c r="AC97" i="16" l="1"/>
  <c r="AD48" i="15" l="1"/>
  <c r="AD47" i="15"/>
  <c r="AD49" i="15" s="1"/>
  <c r="AD46" i="15"/>
  <c r="N43" i="15"/>
  <c r="N42" i="15"/>
  <c r="N41" i="15"/>
  <c r="N40" i="15"/>
  <c r="N39" i="15"/>
  <c r="N38" i="15"/>
  <c r="N36" i="15"/>
  <c r="N35" i="15"/>
  <c r="N34" i="15"/>
  <c r="N33" i="15"/>
  <c r="N32" i="15"/>
  <c r="N31" i="15"/>
  <c r="N30" i="15"/>
  <c r="N28" i="15"/>
  <c r="N27" i="15"/>
  <c r="N26" i="15"/>
  <c r="N25" i="15"/>
  <c r="N24" i="15"/>
  <c r="N23" i="15"/>
  <c r="N22" i="15"/>
  <c r="N21" i="15"/>
  <c r="N20" i="15"/>
  <c r="N19" i="15"/>
  <c r="N18" i="15"/>
  <c r="N17" i="15"/>
  <c r="N16" i="15"/>
  <c r="N15" i="15"/>
  <c r="N14" i="15"/>
  <c r="N13" i="15"/>
  <c r="N12" i="15"/>
  <c r="N11" i="15"/>
  <c r="N10" i="15"/>
  <c r="N9" i="15"/>
  <c r="N8" i="15"/>
  <c r="N7" i="15"/>
  <c r="N3" i="15"/>
  <c r="AC46" i="15" l="1"/>
  <c r="AC48" i="15" l="1"/>
  <c r="AC47" i="15"/>
  <c r="AC49" i="15" l="1"/>
  <c r="AD133" i="14"/>
  <c r="AD132" i="14"/>
  <c r="AD131" i="14"/>
  <c r="AD130" i="14"/>
  <c r="AD129" i="14"/>
  <c r="AD128" i="14"/>
  <c r="AD127" i="14"/>
  <c r="AD126" i="14"/>
  <c r="AD125" i="14"/>
  <c r="AD124" i="14"/>
  <c r="AD123" i="14"/>
  <c r="AD134" i="14" s="1"/>
  <c r="N116" i="14"/>
  <c r="N115" i="14"/>
  <c r="N114" i="14"/>
  <c r="N113" i="14"/>
  <c r="N112" i="14"/>
  <c r="N111" i="14"/>
  <c r="N110" i="14"/>
  <c r="N109" i="14"/>
  <c r="N108" i="14"/>
  <c r="N107" i="14"/>
  <c r="N106" i="14"/>
  <c r="N105" i="14"/>
  <c r="N104" i="14"/>
  <c r="N103" i="14"/>
  <c r="N102" i="14"/>
  <c r="N101" i="14"/>
  <c r="N100" i="14"/>
  <c r="N99" i="14"/>
  <c r="N98" i="14"/>
  <c r="N97" i="14"/>
  <c r="N96" i="14"/>
  <c r="N95" i="14"/>
  <c r="N94" i="14"/>
  <c r="N93" i="14"/>
  <c r="N92" i="14"/>
  <c r="N91" i="14"/>
  <c r="N90" i="14"/>
  <c r="N89" i="14"/>
  <c r="N88" i="14"/>
  <c r="N87" i="14"/>
  <c r="N86" i="14"/>
  <c r="N85" i="14"/>
  <c r="N84" i="14"/>
  <c r="N83" i="14"/>
  <c r="N82" i="14"/>
  <c r="N81" i="14"/>
  <c r="N80" i="14"/>
  <c r="N79" i="14"/>
  <c r="N78" i="14"/>
  <c r="N77" i="14"/>
  <c r="N76" i="14"/>
  <c r="N75" i="14"/>
  <c r="N74" i="14"/>
  <c r="N68" i="14"/>
  <c r="N67" i="14"/>
  <c r="N66" i="14"/>
  <c r="N65" i="14"/>
  <c r="N64" i="14"/>
  <c r="N63" i="14"/>
  <c r="N62" i="14"/>
  <c r="N61" i="14"/>
  <c r="N56" i="14"/>
  <c r="N55" i="14"/>
  <c r="N54" i="14"/>
  <c r="N53"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 i="14"/>
  <c r="N8" i="14"/>
  <c r="N7" i="14"/>
  <c r="N3" i="14"/>
  <c r="AC132" i="14" l="1"/>
  <c r="AC131" i="14"/>
  <c r="AC129" i="14"/>
  <c r="AC126" i="14"/>
  <c r="AC123" i="14"/>
  <c r="AC128" i="14"/>
  <c r="AC124" i="14"/>
  <c r="AC125" i="14"/>
  <c r="AC127" i="14"/>
  <c r="AC133" i="14"/>
  <c r="AC130" i="14"/>
  <c r="AC134" i="14" l="1"/>
  <c r="AG57" i="13"/>
  <c r="AG56" i="13"/>
  <c r="AG58" i="13" s="1"/>
  <c r="N49" i="13"/>
  <c r="N48" i="13"/>
  <c r="N46" i="13"/>
  <c r="N45" i="13"/>
  <c r="N44" i="13"/>
  <c r="N43" i="13"/>
  <c r="N42" i="13"/>
  <c r="N41" i="13"/>
  <c r="N40" i="13"/>
  <c r="N39" i="13"/>
  <c r="N38" i="13"/>
  <c r="N37" i="13"/>
  <c r="N36" i="13"/>
  <c r="N35" i="13"/>
  <c r="N34" i="13"/>
  <c r="N33" i="13"/>
  <c r="N32" i="13"/>
  <c r="N31" i="13"/>
  <c r="N30" i="13"/>
  <c r="N29" i="13"/>
  <c r="N28" i="13"/>
  <c r="N27" i="13"/>
  <c r="N26" i="13"/>
  <c r="N25" i="13"/>
  <c r="N24" i="13"/>
  <c r="N23" i="13"/>
  <c r="N22" i="13"/>
  <c r="N21" i="13"/>
  <c r="N20" i="13"/>
  <c r="N19" i="13"/>
  <c r="N18" i="13"/>
  <c r="N17" i="13"/>
  <c r="N16" i="13"/>
  <c r="N15" i="13"/>
  <c r="N14" i="13"/>
  <c r="N13" i="13"/>
  <c r="N12" i="13"/>
  <c r="N11" i="13"/>
  <c r="N10" i="13"/>
  <c r="N9" i="13"/>
  <c r="N8" i="13"/>
  <c r="N7" i="13"/>
  <c r="AA14" i="13" l="1"/>
  <c r="AB14" i="13" s="1"/>
  <c r="AA30" i="13"/>
  <c r="AB30" i="13" s="1"/>
  <c r="AA46" i="13"/>
  <c r="AB46" i="13" s="1"/>
  <c r="AA48" i="13"/>
  <c r="AB48" i="13" s="1"/>
  <c r="AA49" i="13"/>
  <c r="AB49" i="13" s="1"/>
  <c r="AA9" i="13"/>
  <c r="AB9" i="13" s="1"/>
  <c r="AA13" i="13"/>
  <c r="AB13" i="13" s="1"/>
  <c r="AA25" i="13"/>
  <c r="AB25" i="13" s="1"/>
  <c r="AA29" i="13"/>
  <c r="AB29" i="13" s="1"/>
  <c r="AA40" i="13" l="1"/>
  <c r="AB40" i="13" s="1"/>
  <c r="AA32" i="13"/>
  <c r="AB32" i="13" s="1"/>
  <c r="AA24" i="13"/>
  <c r="AB24" i="13" s="1"/>
  <c r="AA16" i="13"/>
  <c r="AB16" i="13" s="1"/>
  <c r="AA8" i="13"/>
  <c r="AB8" i="13" s="1"/>
  <c r="AA43" i="13"/>
  <c r="AB43" i="13" s="1"/>
  <c r="AA35" i="13"/>
  <c r="AB35" i="13" s="1"/>
  <c r="AA27" i="13"/>
  <c r="AB27" i="13" s="1"/>
  <c r="AA19" i="13"/>
  <c r="AB19" i="13" s="1"/>
  <c r="AA11" i="13"/>
  <c r="AB11" i="13" s="1"/>
  <c r="AA33" i="13"/>
  <c r="AB33" i="13" s="1"/>
  <c r="AA34" i="13"/>
  <c r="AB34" i="13" s="1"/>
  <c r="AA18" i="13"/>
  <c r="AB18" i="13" s="1"/>
  <c r="AA21" i="13"/>
  <c r="AB21" i="13" s="1"/>
  <c r="AA38" i="13"/>
  <c r="AB38" i="13" s="1"/>
  <c r="AA22" i="13"/>
  <c r="AB22" i="13" s="1"/>
  <c r="AA44" i="13"/>
  <c r="AB44" i="13" s="1"/>
  <c r="AA36" i="13"/>
  <c r="AB36" i="13" s="1"/>
  <c r="AA28" i="13"/>
  <c r="AB28" i="13" s="1"/>
  <c r="AA20" i="13"/>
  <c r="AB20" i="13" s="1"/>
  <c r="AA12" i="13"/>
  <c r="AB12" i="13" s="1"/>
  <c r="AA39" i="13"/>
  <c r="AB39" i="13" s="1"/>
  <c r="AA31" i="13"/>
  <c r="AB31" i="13" s="1"/>
  <c r="AA23" i="13"/>
  <c r="AB23" i="13" s="1"/>
  <c r="AA15" i="13"/>
  <c r="AB15" i="13" s="1"/>
  <c r="AA7" i="13"/>
  <c r="AB7" i="13" s="1"/>
  <c r="AA26" i="13"/>
  <c r="AB26" i="13" s="1"/>
  <c r="AA10" i="13"/>
  <c r="AB10" i="13" s="1"/>
  <c r="AA17" i="13"/>
  <c r="AB17" i="13" s="1"/>
  <c r="AA37" i="13"/>
  <c r="AB37" i="13" s="1"/>
  <c r="AA45" i="13"/>
  <c r="AB45" i="13" s="1"/>
  <c r="AA42" i="13"/>
  <c r="AB42" i="13" s="1"/>
  <c r="AA41" i="13"/>
  <c r="AB41" i="13" s="1"/>
  <c r="AA47" i="13"/>
  <c r="AB47" i="13" s="1"/>
  <c r="AF56" i="13" l="1"/>
  <c r="AF58" i="13" s="1"/>
  <c r="AF57" i="13"/>
  <c r="AD28" i="12" l="1"/>
  <c r="AD27" i="12"/>
  <c r="AD26" i="12"/>
  <c r="AD29" i="12" s="1"/>
  <c r="N18" i="12"/>
  <c r="N17" i="12"/>
  <c r="N9" i="12"/>
  <c r="N8" i="12"/>
  <c r="AC28" i="12" l="1"/>
  <c r="AC27" i="12" l="1"/>
  <c r="AC26" i="12"/>
  <c r="N29" i="7"/>
  <c r="AC29" i="12" l="1"/>
  <c r="N14" i="7"/>
  <c r="N13" i="7"/>
  <c r="N12" i="7" l="1"/>
  <c r="N11" i="7"/>
  <c r="N10" i="7"/>
  <c r="N9" i="7"/>
  <c r="N8" i="7"/>
  <c r="N32" i="7" l="1"/>
  <c r="N30" i="7"/>
  <c r="AH77" i="7" l="1"/>
  <c r="AG157" i="10" l="1"/>
  <c r="AH85" i="7" s="1"/>
  <c r="AH80" i="7"/>
  <c r="AH79" i="7"/>
  <c r="AH78" i="7"/>
  <c r="AH75" i="7"/>
  <c r="AH74" i="7"/>
  <c r="AG156" i="10" l="1"/>
  <c r="AH84" i="7" s="1"/>
  <c r="AG154" i="10"/>
  <c r="AH82" i="7" s="1"/>
  <c r="AG155" i="10"/>
  <c r="AH83" i="7" s="1"/>
  <c r="AG153" i="10" l="1"/>
  <c r="AH81" i="7" s="1"/>
  <c r="AG158" i="10" l="1"/>
  <c r="N3" i="10" l="1"/>
  <c r="N3" i="7"/>
  <c r="AB13" i="7" l="1"/>
  <c r="AC13" i="7" s="1"/>
  <c r="AB14" i="7"/>
  <c r="AC14" i="7" s="1"/>
  <c r="AA12" i="7"/>
  <c r="AA8" i="7"/>
  <c r="AA11" i="7"/>
  <c r="AA10" i="7"/>
  <c r="AA9" i="7"/>
  <c r="AA43" i="7"/>
  <c r="AA44" i="7"/>
  <c r="AA45" i="7"/>
  <c r="AA78" i="10"/>
  <c r="AA7" i="7"/>
  <c r="AA22" i="7"/>
  <c r="AA31" i="7"/>
  <c r="AA39" i="7"/>
  <c r="AA50" i="7"/>
  <c r="AA58" i="7"/>
  <c r="AA66" i="7"/>
  <c r="AA15" i="7"/>
  <c r="AA19" i="7"/>
  <c r="AA23" i="7"/>
  <c r="AA27" i="7"/>
  <c r="AA32" i="7"/>
  <c r="AA36" i="7"/>
  <c r="AA40" i="7"/>
  <c r="AA47" i="7"/>
  <c r="AA51" i="7"/>
  <c r="AA55" i="7"/>
  <c r="AA59" i="7"/>
  <c r="AA63" i="7"/>
  <c r="AA67" i="7"/>
  <c r="AA18" i="7"/>
  <c r="AA26" i="7"/>
  <c r="AA35" i="7"/>
  <c r="AA46" i="7"/>
  <c r="AA54" i="7"/>
  <c r="AA62" i="7"/>
  <c r="AA16" i="7"/>
  <c r="AA20" i="7"/>
  <c r="AA24" i="7"/>
  <c r="AA28" i="7"/>
  <c r="AA33" i="7"/>
  <c r="AA37" i="7"/>
  <c r="AA41" i="7"/>
  <c r="AA48" i="7"/>
  <c r="AA52" i="7"/>
  <c r="AA56" i="7"/>
  <c r="AA60" i="7"/>
  <c r="AA64" i="7"/>
  <c r="AA68" i="7"/>
  <c r="AA17" i="7"/>
  <c r="AA21" i="7"/>
  <c r="AA25" i="7"/>
  <c r="AA29" i="7"/>
  <c r="AA34" i="7"/>
  <c r="AA38" i="7"/>
  <c r="AA42" i="7"/>
  <c r="AA49" i="7"/>
  <c r="AA53" i="7"/>
  <c r="AA57" i="7"/>
  <c r="AA61" i="7"/>
  <c r="AA65" i="7"/>
  <c r="AA69" i="7"/>
  <c r="AH76" i="7"/>
  <c r="AA146" i="10" l="1"/>
  <c r="AB15" i="7"/>
  <c r="AC15" i="7" s="1"/>
  <c r="AB16" i="7"/>
  <c r="AC16" i="7" s="1"/>
  <c r="AB8" i="7"/>
  <c r="AC8" i="7" s="1"/>
  <c r="AB25" i="7"/>
  <c r="AC25" i="7" s="1"/>
  <c r="AB12" i="7"/>
  <c r="AC12" i="7" s="1"/>
  <c r="AB20" i="7"/>
  <c r="AC20" i="7" s="1"/>
  <c r="AB23" i="7"/>
  <c r="AC23" i="7" s="1"/>
  <c r="AB19" i="7"/>
  <c r="AC19" i="7" s="1"/>
  <c r="AB26" i="7"/>
  <c r="AC26" i="7" s="1"/>
  <c r="AB9" i="7"/>
  <c r="AC9" i="7" s="1"/>
  <c r="AB21" i="7"/>
  <c r="AC21" i="7" s="1"/>
  <c r="AB24" i="7"/>
  <c r="AC24" i="7" s="1"/>
  <c r="AB18" i="7"/>
  <c r="AC18" i="7" s="1"/>
  <c r="AB22" i="7"/>
  <c r="AC22" i="7" s="1"/>
  <c r="AB10" i="7"/>
  <c r="AC10" i="7" s="1"/>
  <c r="AB17" i="7"/>
  <c r="AC17" i="7" s="1"/>
  <c r="AB11" i="7"/>
  <c r="AC11" i="7" s="1"/>
  <c r="AA142" i="10"/>
  <c r="AB142" i="10" s="1"/>
  <c r="AB43" i="7"/>
  <c r="AC43" i="7" s="1"/>
  <c r="AA82" i="10"/>
  <c r="AB82" i="10" s="1"/>
  <c r="AA86" i="10"/>
  <c r="AB86" i="10" s="1"/>
  <c r="AB45" i="7"/>
  <c r="AC45" i="7" s="1"/>
  <c r="AB44" i="7"/>
  <c r="AC44" i="7" s="1"/>
  <c r="AA84" i="10"/>
  <c r="AB84" i="10" s="1"/>
  <c r="AA143" i="10"/>
  <c r="AB143" i="10" s="1"/>
  <c r="AA83" i="10"/>
  <c r="AB83" i="10" s="1"/>
  <c r="AA140" i="10"/>
  <c r="AB140" i="10" s="1"/>
  <c r="AA81" i="10"/>
  <c r="AB81" i="10" s="1"/>
  <c r="AA9" i="10"/>
  <c r="AB9" i="10" s="1"/>
  <c r="AA11" i="10"/>
  <c r="AB11" i="10" s="1"/>
  <c r="AA43" i="10"/>
  <c r="AB43" i="10" s="1"/>
  <c r="AA80" i="10"/>
  <c r="AB80" i="10" s="1"/>
  <c r="AA144" i="10"/>
  <c r="AB144" i="10" s="1"/>
  <c r="AA85" i="10"/>
  <c r="AB85" i="10" s="1"/>
  <c r="AA75" i="10"/>
  <c r="AB75" i="10" s="1"/>
  <c r="AA91" i="10"/>
  <c r="AB91" i="10" s="1"/>
  <c r="AA107" i="10"/>
  <c r="AB107" i="10" s="1"/>
  <c r="AA123" i="10"/>
  <c r="AB123" i="10" s="1"/>
  <c r="AA8" i="10"/>
  <c r="AB8" i="10" s="1"/>
  <c r="AA24" i="10"/>
  <c r="AB24" i="10" s="1"/>
  <c r="AA40" i="10"/>
  <c r="AB40" i="10" s="1"/>
  <c r="AA56" i="10"/>
  <c r="AB56" i="10" s="1"/>
  <c r="AA72" i="10"/>
  <c r="AB72" i="10" s="1"/>
  <c r="AA88" i="10"/>
  <c r="AB88" i="10" s="1"/>
  <c r="AA104" i="10"/>
  <c r="AB104" i="10" s="1"/>
  <c r="AA120" i="10"/>
  <c r="AB120" i="10" s="1"/>
  <c r="AA136" i="10"/>
  <c r="AB136" i="10" s="1"/>
  <c r="AA25" i="10"/>
  <c r="AB25" i="10" s="1"/>
  <c r="AA41" i="10"/>
  <c r="AB41" i="10" s="1"/>
  <c r="AA57" i="10"/>
  <c r="AB57" i="10" s="1"/>
  <c r="AA73" i="10"/>
  <c r="AB73" i="10" s="1"/>
  <c r="AA89" i="10"/>
  <c r="AB89" i="10" s="1"/>
  <c r="AA105" i="10"/>
  <c r="AB105" i="10" s="1"/>
  <c r="AA121" i="10"/>
  <c r="AB121" i="10" s="1"/>
  <c r="AA27" i="10"/>
  <c r="AB27" i="10" s="1"/>
  <c r="AA59" i="10"/>
  <c r="AB59" i="10" s="1"/>
  <c r="AA14" i="10"/>
  <c r="AB14" i="10" s="1"/>
  <c r="AA95" i="10"/>
  <c r="AB95" i="10" s="1"/>
  <c r="AA111" i="10"/>
  <c r="AA127" i="10"/>
  <c r="AB127" i="10" s="1"/>
  <c r="AA93" i="10"/>
  <c r="AB93" i="10" s="1"/>
  <c r="AA109" i="10"/>
  <c r="AB109" i="10" s="1"/>
  <c r="AA125" i="10"/>
  <c r="AA138" i="10"/>
  <c r="AB138" i="10" s="1"/>
  <c r="AA90" i="10"/>
  <c r="AB90" i="10" s="1"/>
  <c r="AA106" i="10"/>
  <c r="AB106" i="10" s="1"/>
  <c r="AA122" i="10"/>
  <c r="AB122" i="10" s="1"/>
  <c r="AA92" i="10"/>
  <c r="AB92" i="10" s="1"/>
  <c r="AA108" i="10"/>
  <c r="AB108" i="10" s="1"/>
  <c r="AA124" i="10"/>
  <c r="AB124" i="10" s="1"/>
  <c r="AA94" i="10"/>
  <c r="AB94" i="10" s="1"/>
  <c r="AA110" i="10"/>
  <c r="AB110" i="10" s="1"/>
  <c r="AA126" i="10"/>
  <c r="AB126" i="10" s="1"/>
  <c r="AA139" i="10"/>
  <c r="AB139" i="10" s="1"/>
  <c r="AA145" i="10"/>
  <c r="AB145" i="10" s="1"/>
  <c r="AA137" i="10"/>
  <c r="AB137" i="10" s="1"/>
  <c r="AA99" i="10"/>
  <c r="AB99" i="10" s="1"/>
  <c r="AA115" i="10"/>
  <c r="AB115" i="10" s="1"/>
  <c r="AA131" i="10"/>
  <c r="AB131" i="10" s="1"/>
  <c r="AA96" i="10"/>
  <c r="AB96" i="10" s="1"/>
  <c r="AA112" i="10"/>
  <c r="AB112" i="10" s="1"/>
  <c r="AA128" i="10"/>
  <c r="AB128" i="10" s="1"/>
  <c r="AA97" i="10"/>
  <c r="AB97" i="10" s="1"/>
  <c r="AA113" i="10"/>
  <c r="AB113" i="10" s="1"/>
  <c r="AA129" i="10"/>
  <c r="AB129" i="10" s="1"/>
  <c r="AA98" i="10"/>
  <c r="AB98" i="10" s="1"/>
  <c r="AA114" i="10"/>
  <c r="AB114" i="10" s="1"/>
  <c r="AA130" i="10"/>
  <c r="AB130" i="10" s="1"/>
  <c r="AA79" i="10"/>
  <c r="AB79" i="10" s="1"/>
  <c r="AA77" i="10"/>
  <c r="AB77" i="10" s="1"/>
  <c r="AA141" i="10"/>
  <c r="AB141" i="10" s="1"/>
  <c r="AA87" i="10"/>
  <c r="AB87" i="10" s="1"/>
  <c r="AA103" i="10"/>
  <c r="AB103" i="10" s="1"/>
  <c r="AA119" i="10"/>
  <c r="AB119" i="10" s="1"/>
  <c r="AA135" i="10"/>
  <c r="AB135" i="10" s="1"/>
  <c r="AA100" i="10"/>
  <c r="AB100" i="10" s="1"/>
  <c r="AA116" i="10"/>
  <c r="AB116" i="10" s="1"/>
  <c r="AA132" i="10"/>
  <c r="AB132" i="10" s="1"/>
  <c r="AA101" i="10"/>
  <c r="AB101" i="10" s="1"/>
  <c r="AA117" i="10"/>
  <c r="AB117" i="10" s="1"/>
  <c r="AA133" i="10"/>
  <c r="AB133" i="10" s="1"/>
  <c r="AA102" i="10"/>
  <c r="AB102" i="10" s="1"/>
  <c r="AA118" i="10"/>
  <c r="AB118" i="10" s="1"/>
  <c r="AA134" i="10"/>
  <c r="AB134" i="10" s="1"/>
  <c r="AA31" i="10"/>
  <c r="AB31" i="10" s="1"/>
  <c r="AA63" i="10"/>
  <c r="AB63" i="10" s="1"/>
  <c r="AB111" i="10"/>
  <c r="AA29" i="10"/>
  <c r="AB29" i="10" s="1"/>
  <c r="AA45" i="10"/>
  <c r="AB45" i="10" s="1"/>
  <c r="AA61" i="10"/>
  <c r="AB61" i="10" s="1"/>
  <c r="AB125" i="10"/>
  <c r="AA18" i="10"/>
  <c r="AB18" i="10" s="1"/>
  <c r="AA42" i="10"/>
  <c r="AB42" i="10" s="1"/>
  <c r="AA74" i="10"/>
  <c r="AB74" i="10" s="1"/>
  <c r="AB78" i="10"/>
  <c r="AA15" i="10"/>
  <c r="AB15" i="10" s="1"/>
  <c r="AA47" i="10"/>
  <c r="AB47" i="10" s="1"/>
  <c r="AA12" i="10"/>
  <c r="AB12" i="10" s="1"/>
  <c r="AA28" i="10"/>
  <c r="AB28" i="10" s="1"/>
  <c r="AA44" i="10"/>
  <c r="AB44" i="10" s="1"/>
  <c r="AA60" i="10"/>
  <c r="AB60" i="10" s="1"/>
  <c r="AA76" i="10"/>
  <c r="AB76" i="10" s="1"/>
  <c r="AA26" i="10"/>
  <c r="AB26" i="10" s="1"/>
  <c r="AA46" i="10"/>
  <c r="AB46" i="10" s="1"/>
  <c r="AA62" i="10"/>
  <c r="AB62" i="10" s="1"/>
  <c r="AA22" i="10"/>
  <c r="AB22" i="10" s="1"/>
  <c r="AA19" i="10"/>
  <c r="AB19" i="10" s="1"/>
  <c r="AA35" i="10"/>
  <c r="AB35" i="10" s="1"/>
  <c r="AA51" i="10"/>
  <c r="AB51" i="10" s="1"/>
  <c r="AA67" i="10"/>
  <c r="AB67" i="10" s="1"/>
  <c r="AA21" i="10"/>
  <c r="AB21" i="10" s="1"/>
  <c r="AA16" i="10"/>
  <c r="AB16" i="10" s="1"/>
  <c r="AA32" i="10"/>
  <c r="AB32" i="10" s="1"/>
  <c r="AA48" i="10"/>
  <c r="AB48" i="10" s="1"/>
  <c r="AA64" i="10"/>
  <c r="AB64" i="10" s="1"/>
  <c r="AA33" i="10"/>
  <c r="AB33" i="10" s="1"/>
  <c r="AA49" i="10"/>
  <c r="AB49" i="10" s="1"/>
  <c r="AA65" i="10"/>
  <c r="AB65" i="10" s="1"/>
  <c r="AA34" i="10"/>
  <c r="AB34" i="10" s="1"/>
  <c r="AA50" i="10"/>
  <c r="AB50" i="10" s="1"/>
  <c r="AA66" i="10"/>
  <c r="AB66" i="10" s="1"/>
  <c r="AA58" i="10"/>
  <c r="AB58" i="10" s="1"/>
  <c r="AA10" i="10"/>
  <c r="AB10" i="10" s="1"/>
  <c r="AA30" i="10"/>
  <c r="AB30" i="10" s="1"/>
  <c r="AA23" i="10"/>
  <c r="AB23" i="10" s="1"/>
  <c r="AA39" i="10"/>
  <c r="AB39" i="10" s="1"/>
  <c r="AA55" i="10"/>
  <c r="AB55" i="10" s="1"/>
  <c r="AA71" i="10"/>
  <c r="AB71" i="10" s="1"/>
  <c r="AA20" i="10"/>
  <c r="AB20" i="10" s="1"/>
  <c r="AA36" i="10"/>
  <c r="AB36" i="10" s="1"/>
  <c r="AA52" i="10"/>
  <c r="AB52" i="10" s="1"/>
  <c r="AA68" i="10"/>
  <c r="AB68" i="10" s="1"/>
  <c r="AA13" i="10"/>
  <c r="AB13" i="10" s="1"/>
  <c r="AA37" i="10"/>
  <c r="AB37" i="10" s="1"/>
  <c r="AA53" i="10"/>
  <c r="AB53" i="10" s="1"/>
  <c r="AA69" i="10"/>
  <c r="AB69" i="10" s="1"/>
  <c r="AA17" i="10"/>
  <c r="AB17" i="10" s="1"/>
  <c r="AA38" i="10"/>
  <c r="AB38" i="10" s="1"/>
  <c r="AA54" i="10"/>
  <c r="AB54" i="10" s="1"/>
  <c r="AA70" i="10"/>
  <c r="AB70" i="10" s="1"/>
  <c r="AB146" i="10"/>
  <c r="AB59" i="7"/>
  <c r="AC59" i="7" s="1"/>
  <c r="AB62" i="7"/>
  <c r="AC62" i="7" s="1"/>
  <c r="AB61" i="7"/>
  <c r="AC61" i="7" s="1"/>
  <c r="AB51" i="7"/>
  <c r="AC51" i="7" s="1"/>
  <c r="AB60" i="7"/>
  <c r="AC60" i="7" s="1"/>
  <c r="AB58" i="7"/>
  <c r="AC58" i="7" s="1"/>
  <c r="AB63" i="7"/>
  <c r="AC63" i="7" s="1"/>
  <c r="AB50" i="7"/>
  <c r="AC50" i="7" s="1"/>
  <c r="AB49" i="7"/>
  <c r="AC49" i="7" s="1"/>
  <c r="AA7" i="10"/>
  <c r="AB7" i="10" s="1"/>
  <c r="AH86" i="7"/>
  <c r="AG77" i="7" l="1"/>
  <c r="AF157" i="10"/>
  <c r="AG85" i="7" s="1"/>
  <c r="AF156" i="10"/>
  <c r="AG84" i="7" s="1"/>
  <c r="AF154" i="10"/>
  <c r="AG82" i="7" s="1"/>
  <c r="AF155" i="10"/>
  <c r="AG83" i="7" s="1"/>
  <c r="AF153" i="10"/>
  <c r="AF158" i="10" l="1"/>
  <c r="AG81" i="7"/>
  <c r="AB46" i="7"/>
  <c r="AC46" i="7" s="1"/>
  <c r="AB47" i="7"/>
  <c r="AC47" i="7" s="1"/>
  <c r="AB48" i="7"/>
  <c r="AC48" i="7" s="1"/>
  <c r="AB67" i="7"/>
  <c r="AC67" i="7" s="1"/>
  <c r="AB7" i="7"/>
  <c r="AC7" i="7" s="1"/>
  <c r="N15" i="7"/>
  <c r="N67" i="7"/>
  <c r="N57" i="7"/>
  <c r="N56" i="7"/>
  <c r="N55" i="7"/>
  <c r="N48" i="7"/>
  <c r="N47" i="7"/>
  <c r="N46" i="7"/>
  <c r="N42" i="7"/>
  <c r="N41" i="7"/>
  <c r="N40" i="7"/>
  <c r="N39" i="7"/>
  <c r="N35" i="7"/>
  <c r="N34" i="7"/>
  <c r="N33" i="7"/>
  <c r="N28" i="7"/>
  <c r="N24" i="7"/>
  <c r="N21" i="7"/>
  <c r="N7" i="7"/>
  <c r="AG79" i="7" l="1"/>
  <c r="AB66" i="7"/>
  <c r="AC66" i="7" s="1"/>
  <c r="AB32" i="7"/>
  <c r="AC32" i="7" s="1"/>
  <c r="AB38" i="7"/>
  <c r="AB65" i="7"/>
  <c r="AC65" i="7" s="1"/>
  <c r="AB64" i="7"/>
  <c r="AC64" i="7" s="1"/>
  <c r="AB69" i="7"/>
  <c r="AC69" i="7" s="1"/>
  <c r="AB68" i="7"/>
  <c r="AC68" i="7" s="1"/>
  <c r="AB27" i="7"/>
  <c r="AC27" i="7" s="1"/>
  <c r="N146" i="10"/>
  <c r="N145" i="10"/>
  <c r="N144" i="10"/>
  <c r="N143" i="10"/>
  <c r="N142" i="10"/>
  <c r="N141" i="10"/>
  <c r="N140" i="10"/>
  <c r="N139" i="10"/>
  <c r="N138" i="10"/>
  <c r="N137" i="10"/>
  <c r="N136" i="10"/>
  <c r="N135" i="10"/>
  <c r="N134" i="10"/>
  <c r="N133" i="10"/>
  <c r="N132" i="10"/>
  <c r="N131" i="10"/>
  <c r="N130" i="10"/>
  <c r="N129" i="10"/>
  <c r="N128" i="10"/>
  <c r="N127" i="10"/>
  <c r="N126" i="10"/>
  <c r="N125" i="10"/>
  <c r="N124" i="10"/>
  <c r="N123" i="10"/>
  <c r="N122" i="10"/>
  <c r="N121" i="10"/>
  <c r="N120" i="10"/>
  <c r="N118" i="10"/>
  <c r="N117" i="10"/>
  <c r="N116" i="10"/>
  <c r="N115" i="10"/>
  <c r="N114" i="10"/>
  <c r="N113" i="10"/>
  <c r="N112" i="10"/>
  <c r="N111" i="10"/>
  <c r="N110" i="10"/>
  <c r="N109" i="10"/>
  <c r="N108" i="10"/>
  <c r="N107" i="10"/>
  <c r="N106" i="10"/>
  <c r="N105" i="10"/>
  <c r="N104" i="10"/>
  <c r="N103" i="10"/>
  <c r="N102" i="10"/>
  <c r="N101" i="10"/>
  <c r="N100" i="10"/>
  <c r="N98" i="10"/>
  <c r="N97" i="10"/>
  <c r="N96" i="10"/>
  <c r="N95" i="10"/>
  <c r="N94" i="10"/>
  <c r="N93" i="10"/>
  <c r="N92" i="10"/>
  <c r="N91" i="10"/>
  <c r="N90" i="10"/>
  <c r="N89" i="10"/>
  <c r="N88" i="10"/>
  <c r="N87" i="10"/>
  <c r="N86" i="10"/>
  <c r="N85" i="10"/>
  <c r="N84" i="10"/>
  <c r="N83" i="10"/>
  <c r="N82" i="10"/>
  <c r="N81" i="10"/>
  <c r="N80" i="10"/>
  <c r="N79" i="10"/>
  <c r="N78" i="10"/>
  <c r="N77" i="10"/>
  <c r="N76" i="10"/>
  <c r="N74" i="10"/>
  <c r="N72" i="10"/>
  <c r="N71" i="10"/>
  <c r="N70" i="10"/>
  <c r="N69" i="10"/>
  <c r="N68" i="10"/>
  <c r="N67" i="10"/>
  <c r="N66" i="10"/>
  <c r="N65" i="10"/>
  <c r="N64" i="10"/>
  <c r="N62" i="10"/>
  <c r="N61" i="10"/>
  <c r="N60" i="10"/>
  <c r="N59" i="10"/>
  <c r="N58" i="10"/>
  <c r="N57" i="10"/>
  <c r="N56" i="10"/>
  <c r="N55" i="10"/>
  <c r="N54" i="10"/>
  <c r="N52" i="10"/>
  <c r="N51" i="10"/>
  <c r="N49" i="10"/>
  <c r="N48" i="10"/>
  <c r="N47" i="10"/>
  <c r="N46" i="10"/>
  <c r="N45" i="10"/>
  <c r="N44" i="10"/>
  <c r="N43" i="10"/>
  <c r="N42" i="10"/>
  <c r="N41" i="10"/>
  <c r="N39" i="10"/>
  <c r="N38" i="10"/>
  <c r="N37" i="10"/>
  <c r="N36" i="10"/>
  <c r="N34" i="10"/>
  <c r="N32" i="10"/>
  <c r="N30" i="10"/>
  <c r="N29" i="10"/>
  <c r="N27" i="10"/>
  <c r="N26" i="10"/>
  <c r="N25" i="10"/>
  <c r="N24" i="10"/>
  <c r="N23" i="10"/>
  <c r="N22" i="10"/>
  <c r="N21" i="10"/>
  <c r="N20" i="10"/>
  <c r="N19" i="10"/>
  <c r="N18" i="10"/>
  <c r="N17" i="10"/>
  <c r="N16" i="10"/>
  <c r="N12" i="10"/>
  <c r="N10" i="10"/>
  <c r="N9" i="10"/>
  <c r="N7" i="10"/>
  <c r="A59" i="7"/>
  <c r="A60" i="7" s="1"/>
  <c r="N38" i="7"/>
  <c r="N36" i="7"/>
  <c r="A16" i="7"/>
  <c r="A17" i="7" s="1"/>
  <c r="AG78" i="7" l="1"/>
  <c r="AG74" i="7"/>
  <c r="A18" i="7"/>
  <c r="A19" i="7" s="1"/>
  <c r="A61" i="7"/>
  <c r="A62" i="7"/>
  <c r="A63" i="7" s="1"/>
  <c r="AC38" i="7"/>
  <c r="AG80" i="7" s="1"/>
  <c r="AG75" i="7" l="1"/>
  <c r="AG76" i="7"/>
  <c r="AG86"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Yudelkis Estéfany Santos Muñoz</author>
  </authors>
  <commentList>
    <comment ref="N3" authorId="0" shapeId="0" xr:uid="{65749AB1-E331-47B5-9841-43735B1587DA}">
      <text>
        <r>
          <rPr>
            <b/>
            <sz val="9"/>
            <color indexed="81"/>
            <rFont val="Tahoma"/>
            <family val="2"/>
          </rPr>
          <t>Autor:</t>
        </r>
        <r>
          <rPr>
            <sz val="9"/>
            <color indexed="81"/>
            <rFont val="Tahoma"/>
            <family val="2"/>
          </rPr>
          <t xml:space="preserve">
Primer día del mes</t>
        </r>
      </text>
    </comment>
    <comment ref="F22" authorId="1" shapeId="0" xr:uid="{B43E5DC6-4AA4-44EC-9272-9C096406CB0E}">
      <text>
        <r>
          <rPr>
            <b/>
            <sz val="9"/>
            <color indexed="81"/>
            <rFont val="Tahoma"/>
            <family val="2"/>
          </rPr>
          <t>Agregaremos descripción del POA de la Gerencia de Calidad y Procesos.</t>
        </r>
        <r>
          <rPr>
            <sz val="9"/>
            <color indexed="81"/>
            <rFont val="Tahoma"/>
            <family val="2"/>
          </rPr>
          <t xml:space="preserve">
</t>
        </r>
      </text>
    </comment>
    <comment ref="F23" authorId="1" shapeId="0" xr:uid="{B6FCA1A5-88AF-428D-ACF5-5D4758D49ED9}">
      <text>
        <r>
          <rPr>
            <b/>
            <sz val="9"/>
            <color indexed="81"/>
            <rFont val="Tahoma"/>
            <family val="2"/>
          </rPr>
          <t>Agregaremos descripción del POA de la Gerencia de Calidad y Procesos.</t>
        </r>
        <r>
          <rPr>
            <sz val="9"/>
            <color indexed="81"/>
            <rFont val="Tahoma"/>
            <family val="2"/>
          </rPr>
          <t xml:space="preserve">
</t>
        </r>
      </text>
    </comment>
    <comment ref="F24" authorId="1" shapeId="0" xr:uid="{0A62D8E6-4665-407B-804B-C97B5BBB2C5B}">
      <text>
        <r>
          <rPr>
            <b/>
            <sz val="9"/>
            <color indexed="81"/>
            <rFont val="Tahoma"/>
            <family val="2"/>
          </rPr>
          <t>Agregaremos descripción del POA de la Gerencia de Calidad y Procesos.</t>
        </r>
        <r>
          <rPr>
            <sz val="9"/>
            <color indexed="81"/>
            <rFont val="Tahoma"/>
            <family val="2"/>
          </rPr>
          <t xml:space="preserve">
</t>
        </r>
      </text>
    </comment>
    <comment ref="F25" authorId="1" shapeId="0" xr:uid="{B75A25D8-EA20-4E99-9C4D-CA73ECEB8C76}">
      <text>
        <r>
          <rPr>
            <b/>
            <sz val="9"/>
            <color indexed="81"/>
            <rFont val="Tahoma"/>
            <family val="2"/>
          </rPr>
          <t>Agregaremos descripción del POA de la Gerencia de Calidad y Procesos.</t>
        </r>
        <r>
          <rPr>
            <sz val="9"/>
            <color indexed="81"/>
            <rFont val="Tahoma"/>
            <family val="2"/>
          </rPr>
          <t xml:space="preserve">
</t>
        </r>
      </text>
    </comment>
    <comment ref="F26" authorId="1" shapeId="0" xr:uid="{2D94DF4B-3A9B-4136-A49C-F15A1798922B}">
      <text>
        <r>
          <rPr>
            <b/>
            <sz val="9"/>
            <color indexed="81"/>
            <rFont val="Tahoma"/>
            <family val="2"/>
          </rPr>
          <t>Agregaremos descripción del POA de la Gerencia de Calidad y Procesos.</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CC987DF3-7A5D-4E63-8EEA-07BB034FC43D}">
      <text>
        <r>
          <rPr>
            <b/>
            <sz val="9"/>
            <color indexed="81"/>
            <rFont val="Tahoma"/>
            <family val="2"/>
          </rPr>
          <t>Autor:</t>
        </r>
        <r>
          <rPr>
            <sz val="9"/>
            <color indexed="81"/>
            <rFont val="Tahoma"/>
            <family val="2"/>
          </rPr>
          <t xml:space="preserve">
Primer día del mes</t>
        </r>
      </text>
    </comment>
    <comment ref="G4" authorId="0" shapeId="0" xr:uid="{9941D776-9384-4068-9EDC-FF7C729ACC10}">
      <text>
        <r>
          <rPr>
            <b/>
            <sz val="14"/>
            <color indexed="81"/>
            <rFont val="Tahoma"/>
            <family val="2"/>
          </rPr>
          <t>1-3</t>
        </r>
      </text>
    </comment>
    <comment ref="K4" authorId="0" shapeId="0" xr:uid="{76BAF3B0-854E-4FE7-8AAF-0B795D98015B}">
      <text>
        <r>
          <rPr>
            <b/>
            <sz val="12"/>
            <color indexed="81"/>
            <rFont val="Tahoma"/>
            <family val="2"/>
          </rPr>
          <t>1.Más es más
2.Menos es más</t>
        </r>
      </text>
    </comment>
    <comment ref="L4" authorId="0" shapeId="0" xr:uid="{F289B465-0881-4ECB-87E4-A9A48BC3086F}">
      <text>
        <r>
          <rPr>
            <b/>
            <sz val="12"/>
            <color indexed="81"/>
            <rFont val="Tahoma"/>
            <family val="2"/>
          </rPr>
          <t>1. Acumulado
2. Puntual</t>
        </r>
      </text>
    </comment>
    <comment ref="M4" authorId="0" shapeId="0" xr:uid="{DA1F868B-2E9A-4814-9437-0667B9E42A6B}">
      <text>
        <r>
          <rPr>
            <b/>
            <sz val="12"/>
            <color indexed="81"/>
            <rFont val="Tahoma"/>
            <family val="2"/>
          </rPr>
          <t>Si
No</t>
        </r>
      </text>
    </comment>
    <comment ref="AC4" authorId="0" shapeId="0" xr:uid="{52FC8F2E-6A0D-477F-8427-A28E9D610898}">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L9" authorId="0" shapeId="0" xr:uid="{AB95F728-3C34-4331-BBC0-01904438C671}">
      <text>
        <r>
          <rPr>
            <sz val="9"/>
            <color indexed="81"/>
            <rFont val="Tahoma"/>
            <family val="2"/>
          </rPr>
          <t xml:space="preserve">Se cambió tipo actividad a puntual. 
</t>
        </r>
      </text>
    </comment>
    <comment ref="AC16" authorId="0" shapeId="0" xr:uid="{78356A3A-8B36-4596-B4CB-922F949E299E}">
      <text>
        <r>
          <rPr>
            <sz val="11"/>
            <color theme="1"/>
            <rFont val="Calibri"/>
            <family val="2"/>
            <scheme val="minor"/>
          </rPr>
          <t xml:space="preserve">
Se agregó correos enviados a contabilidad como evidencia también. </t>
        </r>
      </text>
    </comment>
    <comment ref="L18" authorId="0" shapeId="0" xr:uid="{CAC52834-6D45-4239-8FF3-867544717CA1}">
      <text>
        <r>
          <rPr>
            <sz val="11"/>
            <color theme="1"/>
            <rFont val="Calibri"/>
            <family val="2"/>
            <scheme val="minor"/>
          </rPr>
          <t xml:space="preserve">
Comentario:
    Evaluar que sea puntual .
Grisel:
Entendemos debe ser acumulada, porque se pueden dar situaciones externas a Compras que retrasen la publicación.</t>
        </r>
      </text>
    </comment>
    <comment ref="D25" authorId="0" shapeId="0" xr:uid="{D2DC753B-7BA8-4D1E-985B-1EFB43F0CF84}">
      <text>
        <r>
          <rPr>
            <b/>
            <sz val="9"/>
            <color indexed="81"/>
            <rFont val="Tahoma"/>
            <family val="2"/>
          </rPr>
          <t>Autor:</t>
        </r>
        <r>
          <rPr>
            <sz val="9"/>
            <color indexed="81"/>
            <rFont val="Tahoma"/>
            <family val="2"/>
          </rPr>
          <t xml:space="preserve">
A definir cantidades con el pacc</t>
        </r>
      </text>
    </comment>
    <comment ref="N25" authorId="0" shapeId="0" xr:uid="{A6419269-27DD-4DAE-A605-ECBED419DFD2}">
      <text>
        <r>
          <rPr>
            <b/>
            <sz val="9"/>
            <color indexed="81"/>
            <rFont val="Tahoma"/>
            <family val="2"/>
          </rPr>
          <t>Autor:</t>
        </r>
        <r>
          <rPr>
            <sz val="9"/>
            <color indexed="81"/>
            <rFont val="Tahoma"/>
            <family val="2"/>
          </rPr>
          <t xml:space="preserve">
Definir meta??</t>
        </r>
      </text>
    </comment>
    <comment ref="N26" authorId="0" shapeId="0" xr:uid="{EEFDBCA3-DEE5-41DF-AC66-8EF6215E8F63}">
      <text>
        <r>
          <rPr>
            <b/>
            <sz val="9"/>
            <color indexed="81"/>
            <rFont val="Tahoma"/>
            <family val="2"/>
          </rPr>
          <t>Autor:</t>
        </r>
        <r>
          <rPr>
            <sz val="9"/>
            <color indexed="81"/>
            <rFont val="Tahoma"/>
            <family val="2"/>
          </rPr>
          <t xml:space="preserve">
Definir meta??</t>
        </r>
      </text>
    </comment>
    <comment ref="N27" authorId="0" shapeId="0" xr:uid="{935A050F-7553-4B6C-9CDD-C6EB0B9B48C3}">
      <text>
        <r>
          <rPr>
            <b/>
            <sz val="9"/>
            <color indexed="81"/>
            <rFont val="Tahoma"/>
            <family val="2"/>
          </rPr>
          <t>Autor:</t>
        </r>
        <r>
          <rPr>
            <sz val="9"/>
            <color indexed="81"/>
            <rFont val="Tahoma"/>
            <family val="2"/>
          </rPr>
          <t xml:space="preserve">
Definir meta??</t>
        </r>
      </text>
    </comment>
    <comment ref="N28" authorId="0" shapeId="0" xr:uid="{B4BD7A51-C789-4A38-9466-5F4FBED2EAD1}">
      <text>
        <r>
          <rPr>
            <b/>
            <sz val="9"/>
            <color indexed="81"/>
            <rFont val="Tahoma"/>
            <family val="2"/>
          </rPr>
          <t>Autor:</t>
        </r>
        <r>
          <rPr>
            <sz val="9"/>
            <color indexed="81"/>
            <rFont val="Tahoma"/>
            <family val="2"/>
          </rPr>
          <t xml:space="preserve">
Definir meta??</t>
        </r>
      </text>
    </comment>
    <comment ref="N29" authorId="0" shapeId="0" xr:uid="{76D950AD-82CD-44BB-B0E1-24B63749B015}">
      <text>
        <r>
          <rPr>
            <b/>
            <sz val="9"/>
            <color indexed="81"/>
            <rFont val="Tahoma"/>
            <family val="2"/>
          </rPr>
          <t>Autor:</t>
        </r>
        <r>
          <rPr>
            <sz val="9"/>
            <color indexed="81"/>
            <rFont val="Tahoma"/>
            <family val="2"/>
          </rPr>
          <t xml:space="preserve">
Definir meta??</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DA739C9A-5A5C-4585-AA96-850FACCF198D}">
      <text>
        <r>
          <rPr>
            <b/>
            <sz val="9"/>
            <color indexed="81"/>
            <rFont val="Tahoma"/>
            <family val="2"/>
          </rPr>
          <t>Autor:</t>
        </r>
        <r>
          <rPr>
            <sz val="9"/>
            <color indexed="81"/>
            <rFont val="Tahoma"/>
            <family val="2"/>
          </rPr>
          <t xml:space="preserve">
Primer día del mes</t>
        </r>
      </text>
    </comment>
    <comment ref="G4" authorId="0" shapeId="0" xr:uid="{BA9FC1E3-C8ED-4E18-949C-88AF450EF046}">
      <text>
        <r>
          <rPr>
            <b/>
            <sz val="14"/>
            <color indexed="81"/>
            <rFont val="Tahoma"/>
            <family val="2"/>
          </rPr>
          <t>1-3</t>
        </r>
      </text>
    </comment>
    <comment ref="K4" authorId="0" shapeId="0" xr:uid="{98E81217-7423-47A6-B98C-34DB115DDC9B}">
      <text>
        <r>
          <rPr>
            <b/>
            <sz val="12"/>
            <color indexed="81"/>
            <rFont val="Tahoma"/>
            <family val="2"/>
          </rPr>
          <t>1.Más es más
2.Menos es más</t>
        </r>
      </text>
    </comment>
    <comment ref="L4" authorId="0" shapeId="0" xr:uid="{3A83C0D4-FBB0-4D39-9A99-E0754CC231CF}">
      <text>
        <r>
          <rPr>
            <b/>
            <sz val="12"/>
            <color indexed="81"/>
            <rFont val="Tahoma"/>
            <family val="2"/>
          </rPr>
          <t>1. Acumulado
2. Puntual</t>
        </r>
      </text>
    </comment>
    <comment ref="M4" authorId="0" shapeId="0" xr:uid="{8FA2D188-F96F-4FCA-B281-2DDCDD102A7B}">
      <text>
        <r>
          <rPr>
            <b/>
            <sz val="12"/>
            <color indexed="81"/>
            <rFont val="Tahoma"/>
            <family val="2"/>
          </rPr>
          <t>Si
No</t>
        </r>
      </text>
    </comment>
    <comment ref="AC4" authorId="0" shapeId="0" xr:uid="{173D77EA-29DF-4160-B501-8BB5D9608E87}">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28C968FE-401F-4623-8FEF-7971BD5322D5}">
      <text>
        <r>
          <rPr>
            <b/>
            <sz val="9"/>
            <color indexed="81"/>
            <rFont val="Tahoma"/>
            <family val="2"/>
          </rPr>
          <t>Autor:</t>
        </r>
        <r>
          <rPr>
            <sz val="9"/>
            <color indexed="81"/>
            <rFont val="Tahoma"/>
            <family val="2"/>
          </rPr>
          <t xml:space="preserve">
Primer día del mes</t>
        </r>
      </text>
    </comment>
    <comment ref="I7" authorId="0" shapeId="0" xr:uid="{BA355724-FCA9-4379-AF59-C23D2103860B}">
      <text>
        <r>
          <rPr>
            <b/>
            <sz val="9"/>
            <color indexed="81"/>
            <rFont val="Tahoma"/>
            <family val="2"/>
          </rPr>
          <t>Autor:</t>
        </r>
        <r>
          <rPr>
            <sz val="9"/>
            <color indexed="81"/>
            <rFont val="Tahoma"/>
            <family val="2"/>
          </rPr>
          <t xml:space="preserve">
fure modificado el indicador de desempeño</t>
        </r>
      </text>
    </comment>
    <comment ref="E62" authorId="0" shapeId="0" xr:uid="{E534F91F-92FD-4194-8DEE-00293D11DE2F}">
      <text>
        <r>
          <rPr>
            <b/>
            <sz val="9"/>
            <color indexed="81"/>
            <rFont val="Tahoma"/>
            <family val="2"/>
          </rPr>
          <t xml:space="preserve">Aumentar la meta de esta actividad solo tienen planificado 1 sola promoción en todo el año. </t>
        </r>
      </text>
    </comment>
    <comment ref="F62" authorId="0" shapeId="0" xr:uid="{5599491A-02F4-4D50-AA62-84CA824C3179}">
      <text>
        <r>
          <rPr>
            <b/>
            <sz val="9"/>
            <color indexed="81"/>
            <rFont val="Tahoma"/>
            <family val="2"/>
          </rPr>
          <t xml:space="preserve">Especificar en la descripción de qué manera en cuales vías estarían promoviendo el OTRS, por correo, teams, comunicados, charlas, etc. </t>
        </r>
      </text>
    </comment>
    <comment ref="O71" authorId="0" shapeId="0" xr:uid="{943CB7B3-1761-40E6-B684-9B8950A4A361}">
      <text>
        <r>
          <rPr>
            <b/>
            <sz val="9"/>
            <color indexed="81"/>
            <rFont val="Tahoma"/>
            <family val="2"/>
          </rPr>
          <t>Autor:</t>
        </r>
        <r>
          <rPr>
            <sz val="9"/>
            <color indexed="81"/>
            <rFont val="Tahoma"/>
            <family val="2"/>
          </rPr>
          <t xml:space="preserve">
informe estadísticas institucionales</t>
        </r>
      </text>
    </comment>
    <comment ref="P71" authorId="0" shapeId="0" xr:uid="{0C3BAD07-7C54-4457-9752-A692AAC4C598}">
      <text>
        <r>
          <rPr>
            <b/>
            <sz val="9"/>
            <color indexed="81"/>
            <rFont val="Tahoma"/>
            <family val="2"/>
          </rPr>
          <t>Autor:</t>
        </r>
        <r>
          <rPr>
            <sz val="9"/>
            <color indexed="81"/>
            <rFont val="Tahoma"/>
            <family val="2"/>
          </rPr>
          <t xml:space="preserve">
Memoria Rendición de cuentas en el Portal</t>
        </r>
      </text>
    </comment>
    <comment ref="R71" authorId="0" shapeId="0" xr:uid="{F440CA01-042C-4DC9-A015-AC66493A23A0}">
      <text>
        <r>
          <rPr>
            <b/>
            <sz val="9"/>
            <color indexed="81"/>
            <rFont val="Tahoma"/>
            <family val="2"/>
          </rPr>
          <t>Autor:</t>
        </r>
        <r>
          <rPr>
            <sz val="9"/>
            <color indexed="81"/>
            <rFont val="Tahoma"/>
            <family val="2"/>
          </rPr>
          <t xml:space="preserve">
informe estadísticas institucionales</t>
        </r>
      </text>
    </comment>
    <comment ref="U71" authorId="0" shapeId="0" xr:uid="{E7CF7D38-4203-4718-ACE3-F0320232C2E4}">
      <text>
        <r>
          <rPr>
            <b/>
            <sz val="9"/>
            <color indexed="81"/>
            <rFont val="Tahoma"/>
            <family val="2"/>
          </rPr>
          <t>Autor:</t>
        </r>
        <r>
          <rPr>
            <sz val="9"/>
            <color indexed="81"/>
            <rFont val="Tahoma"/>
            <family val="2"/>
          </rPr>
          <t xml:space="preserve">
informe estadísticas institucionales</t>
        </r>
      </text>
    </comment>
    <comment ref="X71" authorId="0" shapeId="0" xr:uid="{FBCC1DC2-1D03-4ABC-9F79-C404F863DEF2}">
      <text>
        <r>
          <rPr>
            <b/>
            <sz val="9"/>
            <color indexed="81"/>
            <rFont val="Tahoma"/>
            <family val="2"/>
          </rPr>
          <t>Autor:</t>
        </r>
        <r>
          <rPr>
            <sz val="9"/>
            <color indexed="81"/>
            <rFont val="Tahoma"/>
            <family val="2"/>
          </rPr>
          <t xml:space="preserve">
informe estadísticas institucionales</t>
        </r>
      </text>
    </comment>
    <comment ref="P72" authorId="0" shapeId="0" xr:uid="{7B157999-583A-4AD4-A933-3E84D915905F}">
      <text>
        <r>
          <rPr>
            <b/>
            <sz val="9"/>
            <color indexed="81"/>
            <rFont val="Tahoma"/>
            <family val="2"/>
          </rPr>
          <t>Autor:</t>
        </r>
        <r>
          <rPr>
            <sz val="9"/>
            <color indexed="81"/>
            <rFont val="Tahoma"/>
            <family val="2"/>
          </rPr>
          <t xml:space="preserve">
Memoria portal institucional</t>
        </r>
      </text>
    </comment>
    <comment ref="Z72" authorId="0" shapeId="0" xr:uid="{8CEE6AA0-B809-4173-B036-D5606A0E9E05}">
      <text>
        <r>
          <rPr>
            <b/>
            <sz val="9"/>
            <color indexed="81"/>
            <rFont val="Tahoma"/>
            <family val="2"/>
          </rPr>
          <t>Autor:</t>
        </r>
        <r>
          <rPr>
            <sz val="9"/>
            <color indexed="81"/>
            <rFont val="Tahoma"/>
            <family val="2"/>
          </rPr>
          <t xml:space="preserve">
Memoria CUEDES
</t>
        </r>
      </text>
    </comment>
    <comment ref="W82" authorId="0" shapeId="0" xr:uid="{CF36BB5E-C999-4B82-B377-F035062AE31E}">
      <text>
        <r>
          <rPr>
            <sz val="9"/>
            <color indexed="81"/>
            <rFont val="Tahoma"/>
            <family val="2"/>
          </rPr>
          <t xml:space="preserve">Evaluar esta meta propuesta. 
</t>
        </r>
      </text>
    </comment>
    <comment ref="E94" authorId="0" shapeId="0" xr:uid="{95B3EFBC-5C4D-40CE-97BC-3238B316D108}">
      <text>
        <r>
          <rPr>
            <b/>
            <sz val="9"/>
            <color indexed="81"/>
            <rFont val="Tahoma"/>
            <family val="2"/>
          </rPr>
          <t xml:space="preserve">Evaluar con Yahaira si esta actividad será realizada en el 2022. 
</t>
        </r>
        <r>
          <rPr>
            <sz val="9"/>
            <color indexed="81"/>
            <rFont val="Tahoma"/>
            <family val="2"/>
          </rPr>
          <t xml:space="preserve">
</t>
        </r>
      </text>
    </comment>
    <comment ref="D97" authorId="0" shapeId="0" xr:uid="{0AEDA756-0AE8-448E-8D18-AA50BBC49107}">
      <text>
        <r>
          <rPr>
            <sz val="9"/>
            <color indexed="81"/>
            <rFont val="Tahoma"/>
            <family val="2"/>
          </rPr>
          <t xml:space="preserve">Yahaira favor validar que estén todas las áreas que manejen presupuesto incluidas.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8" authorId="0" shapeId="0" xr:uid="{53922799-8B26-4620-B750-E7BAE1171798}">
      <text>
        <r>
          <rPr>
            <sz val="11"/>
            <color theme="1"/>
            <rFont val="Calibri"/>
            <family val="2"/>
            <scheme val="minor"/>
          </rPr>
          <t xml:space="preserve">
</t>
        </r>
        <r>
          <rPr>
            <b/>
            <sz val="11"/>
            <color theme="1"/>
            <rFont val="Calibri"/>
            <family val="2"/>
            <scheme val="minor"/>
          </rPr>
          <t xml:space="preserve">Observación: </t>
        </r>
        <r>
          <rPr>
            <sz val="11"/>
            <color theme="1"/>
            <rFont val="Calibri"/>
            <family val="2"/>
            <scheme val="minor"/>
          </rPr>
          <t xml:space="preserve">
    ¿Por qué en los últimos meses no se especifica metas? alguna connotación especial?
</t>
        </r>
        <r>
          <rPr>
            <b/>
            <sz val="11"/>
            <color theme="1"/>
            <rFont val="Calibri"/>
            <family val="2"/>
            <scheme val="minor"/>
          </rPr>
          <t xml:space="preserve">
Respuesta del área: La terminación de la ejecución de los proyectos, se prevé para el  mes de Julio 2022, por lo que a partir de agosto no será necesario reunirse con los contratistas.</t>
        </r>
      </text>
    </comment>
    <comment ref="N9" authorId="0" shapeId="0" xr:uid="{465628A0-33F6-4EFB-A9DC-582D62D703FB}">
      <text>
        <r>
          <rPr>
            <sz val="14"/>
            <color theme="1"/>
            <rFont val="Calibri"/>
            <family val="2"/>
            <scheme val="minor"/>
          </rPr>
          <t xml:space="preserve">
</t>
        </r>
        <r>
          <rPr>
            <b/>
            <sz val="14"/>
            <color theme="1"/>
            <rFont val="Calibri"/>
            <family val="2"/>
            <scheme val="minor"/>
          </rPr>
          <t xml:space="preserve">
Observación: </t>
        </r>
        <r>
          <rPr>
            <sz val="14"/>
            <color theme="1"/>
            <rFont val="Calibri"/>
            <family val="2"/>
            <scheme val="minor"/>
          </rPr>
          <t xml:space="preserve">
    Evaluar meta, por debajo del 2021 (96). 
</t>
        </r>
        <r>
          <rPr>
            <b/>
            <sz val="14"/>
            <color theme="1"/>
            <rFont val="Calibri"/>
            <family val="2"/>
            <scheme val="minor"/>
          </rPr>
          <t xml:space="preserve">Respuesta del área: Para este año se consolidaron la información de todos los proyectos, en solo dos informes (1. Avance de Obra y 2. Indicadores de Rendimiento). </t>
        </r>
      </text>
    </comment>
    <comment ref="N11" authorId="0" shapeId="0" xr:uid="{EFF20D47-6F77-4C3A-B5C9-0B2F81BC4801}">
      <text>
        <r>
          <rPr>
            <b/>
            <sz val="11"/>
            <color indexed="81"/>
            <rFont val="Tahoma"/>
            <family val="2"/>
          </rPr>
          <t>Observación:</t>
        </r>
        <r>
          <rPr>
            <sz val="11"/>
            <color indexed="81"/>
            <rFont val="Tahoma"/>
            <family val="2"/>
          </rPr>
          <t xml:space="preserve">
Evaluar  metas propuestas y replantear la frecuencia de estas.  </t>
        </r>
        <r>
          <rPr>
            <sz val="9"/>
            <color indexed="81"/>
            <rFont val="Tahoma"/>
            <family val="2"/>
          </rPr>
          <t xml:space="preserve">
Evaluar menta, 2021 (12). 
</t>
        </r>
        <r>
          <rPr>
            <b/>
            <sz val="9"/>
            <color indexed="81"/>
            <rFont val="Tahoma"/>
            <family val="2"/>
          </rPr>
          <t xml:space="preserve">
Respuesta del área: </t>
        </r>
        <r>
          <rPr>
            <sz val="9"/>
            <color indexed="81"/>
            <rFont val="Tahoma"/>
            <family val="2"/>
          </rPr>
          <t xml:space="preserve">Esta actividad se planifica justamente un año luego de la finalización del proyecto, por lo que este año 2022 se esta programando los proyectos finalizados en 2021. Ya los finalizados en 2022 se estarán programando para el año 2023. </t>
        </r>
      </text>
    </comment>
    <comment ref="N12" authorId="0" shapeId="0" xr:uid="{FFF62F21-C926-44E1-9CCD-273F5DF468CE}">
      <text>
        <r>
          <rPr>
            <sz val="11"/>
            <color theme="1"/>
            <rFont val="Calibri"/>
            <family val="2"/>
            <scheme val="minor"/>
          </rPr>
          <t xml:space="preserve">
</t>
        </r>
        <r>
          <rPr>
            <b/>
            <sz val="11"/>
            <color theme="1"/>
            <rFont val="Calibri"/>
            <family val="2"/>
            <scheme val="minor"/>
          </rPr>
          <t>Comentario:</t>
        </r>
        <r>
          <rPr>
            <sz val="11"/>
            <color theme="1"/>
            <rFont val="Calibri"/>
            <family val="2"/>
            <scheme val="minor"/>
          </rPr>
          <t xml:space="preserve">
    Evaluar meta, muy por de bajo, meta 2021 (22). 
</t>
        </r>
        <r>
          <rPr>
            <b/>
            <sz val="11"/>
            <color theme="1"/>
            <rFont val="Calibri"/>
            <family val="2"/>
            <scheme val="minor"/>
          </rPr>
          <t xml:space="preserve">
Respuesta del área: Actividad renombrada. Se prevé la medición de sólo dos (2) proyectos multilaterales:
- La Angelina (Circuito COTU103) | Provincia Sánchez Ramírez
- Garitas (Circuito SANC103) | Provincia Samaná.</t>
        </r>
      </text>
    </comment>
    <comment ref="G25" authorId="0" shapeId="0" xr:uid="{C5D5A05C-FF0B-4901-AF2A-28E17C709615}">
      <text>
        <r>
          <rPr>
            <sz val="11"/>
            <color theme="1"/>
            <rFont val="Calibri"/>
            <family val="2"/>
            <scheme val="minor"/>
          </rPr>
          <t xml:space="preserve">
Comentario:
    Evaluar posibilidad de cambiar la valoración de 1 a 2.</t>
        </r>
      </text>
    </comment>
    <comment ref="N29" authorId="0" shapeId="0" xr:uid="{79660773-436F-4BD3-BC69-99AE762CD0B2}">
      <text>
        <r>
          <rPr>
            <sz val="11"/>
            <color theme="1"/>
            <rFont val="Calibri"/>
            <family val="2"/>
            <scheme val="minor"/>
          </rPr>
          <t xml:space="preserve">
</t>
        </r>
        <r>
          <rPr>
            <b/>
            <sz val="11"/>
            <color theme="1"/>
            <rFont val="Calibri"/>
            <family val="2"/>
            <scheme val="minor"/>
          </rPr>
          <t>Comentario:</t>
        </r>
        <r>
          <rPr>
            <sz val="11"/>
            <color theme="1"/>
            <rFont val="Calibri"/>
            <family val="2"/>
            <scheme val="minor"/>
          </rPr>
          <t xml:space="preserve">
    Se realizará solo tres diseño? en el año completo,
</t>
        </r>
        <r>
          <rPr>
            <b/>
            <sz val="11"/>
            <color theme="1"/>
            <rFont val="Calibri"/>
            <family val="2"/>
            <scheme val="minor"/>
          </rPr>
          <t>Respuesta del área: Solo se diseñarán 3 proyectos, cuyo alcance será 135 Km a diseñar.</t>
        </r>
        <r>
          <rPr>
            <sz val="11"/>
            <color theme="1"/>
            <rFont val="Calibri"/>
            <family val="2"/>
            <scheme val="minor"/>
          </rPr>
          <t xml:space="preserve">
</t>
        </r>
      </text>
    </comment>
    <comment ref="N30" authorId="0" shapeId="0" xr:uid="{258401AF-66E2-40F7-A1BA-9D3206E82F17}">
      <text>
        <r>
          <rPr>
            <b/>
            <sz val="11"/>
            <color theme="1"/>
            <rFont val="Calibri"/>
            <family val="2"/>
            <scheme val="minor"/>
          </rPr>
          <t>Comentario:</t>
        </r>
        <r>
          <rPr>
            <sz val="11"/>
            <color theme="1"/>
            <rFont val="Calibri"/>
            <family val="2"/>
            <scheme val="minor"/>
          </rPr>
          <t xml:space="preserve">
    Evaluar que todas las metas tiene ejecución solo los primeros seis meses.
</t>
        </r>
        <r>
          <rPr>
            <b/>
            <sz val="11"/>
            <color theme="1"/>
            <rFont val="Calibri"/>
            <family val="2"/>
            <scheme val="minor"/>
          </rPr>
          <t xml:space="preserve">
Respuesta del área: Correcto, este replanteo corresponde al polígono 6 del Lote 10, El mismo se ejecutará en el primer semestre del año. </t>
        </r>
      </text>
    </comment>
    <comment ref="N31" authorId="0" shapeId="0" xr:uid="{DDA22345-C9AB-425C-9134-C5EAB7FC3EF6}">
      <text>
        <r>
          <rPr>
            <sz val="9"/>
            <color indexed="81"/>
            <rFont val="Tahoma"/>
            <family val="2"/>
          </rPr>
          <t xml:space="preserve">El área señala que la Cantidad prevista se queda tal cual, dada la reducción en las cantidades de proyectos a ejecutar.
</t>
        </r>
      </text>
    </comment>
    <comment ref="N32" authorId="0" shapeId="0" xr:uid="{959A493B-6855-4009-8D62-C5497362D3B1}">
      <text>
        <r>
          <rPr>
            <sz val="9"/>
            <color indexed="81"/>
            <rFont val="Tahoma"/>
            <family val="2"/>
          </rPr>
          <t>El área indica lo siguiente: 
Cantidad prevista se queda tal cual, dada la reducción en las cantidades de proyectos a ejecutar.</t>
        </r>
      </text>
    </comment>
    <comment ref="N33" authorId="0" shapeId="0" xr:uid="{26A10AEA-452B-4AC0-9FD7-0DE3D8C7463E}">
      <text>
        <r>
          <rPr>
            <sz val="9"/>
            <color indexed="81"/>
            <rFont val="Tahoma"/>
            <family val="2"/>
          </rPr>
          <t>El área indica lo siguiente: 
Cantidad prevista se queda tal cual, dada la reducción en las cantidades de proyectos a ejecutar.</t>
        </r>
      </text>
    </comment>
    <comment ref="N34" authorId="0" shapeId="0" xr:uid="{FF090E68-7B4D-40B5-8623-F6386DE6A199}">
      <text>
        <r>
          <rPr>
            <sz val="9"/>
            <color indexed="81"/>
            <rFont val="Tahoma"/>
            <family val="2"/>
          </rPr>
          <t>El área indica lo siguiente: Cantidad prevista se queda tal cual, dada la reducción en las cantidades de proyectos a ejecutar.</t>
        </r>
      </text>
    </comment>
    <comment ref="N35" authorId="0" shapeId="0" xr:uid="{3DA2A0DE-F83A-42B1-BDFA-93F3F828CFFD}">
      <text>
        <r>
          <rPr>
            <sz val="9"/>
            <color indexed="81"/>
            <rFont val="Tahoma"/>
            <family val="2"/>
          </rPr>
          <t xml:space="preserve">El área indica lo siguiente: Cantidad prevista se queda tal cual, dada la reducción en las cantidades de proyectos a ejecutar.
</t>
        </r>
      </text>
    </comment>
    <comment ref="N36" authorId="0" shapeId="0" xr:uid="{C43A4E7E-9A6A-4F98-86AC-5FEB31AE0A86}">
      <text>
        <r>
          <rPr>
            <sz val="9"/>
            <color indexed="81"/>
            <rFont val="Tahoma"/>
            <family val="2"/>
          </rPr>
          <t>El área indica lo siguiente: 
Cantidad prevista se queda tal cual, dada la reducción en las cantidades de proyectos a ejecutar.</t>
        </r>
      </text>
    </comment>
    <comment ref="N37" authorId="0" shapeId="0" xr:uid="{26886FD3-8175-4592-8D44-B7F60F0B5E9D}">
      <text>
        <r>
          <rPr>
            <sz val="9"/>
            <color indexed="81"/>
            <rFont val="Tahoma"/>
            <family val="2"/>
          </rPr>
          <t xml:space="preserve">El área indica que: Cantidad prevista se queda tal cual, dada la reducción en las cantidades de proyectos a ejecutar.
</t>
        </r>
      </text>
    </comment>
    <comment ref="N38" authorId="0" shapeId="0" xr:uid="{87B368C7-9BBF-4C08-96A8-50C4EBB9BF2F}">
      <text>
        <r>
          <rPr>
            <sz val="9"/>
            <color indexed="81"/>
            <rFont val="Tahoma"/>
            <family val="2"/>
          </rPr>
          <t>El área indica que la cantidad prevista se queda tal cual, dada la reducción en las cantidades de proyectos a ejecutar.</t>
        </r>
      </text>
    </comment>
    <comment ref="N39" authorId="0" shapeId="0" xr:uid="{83323C03-C2B9-490B-8749-3B8AE6A89690}">
      <text>
        <r>
          <rPr>
            <sz val="9"/>
            <color indexed="81"/>
            <rFont val="Tahoma"/>
            <family val="2"/>
          </rPr>
          <t>El área indica lo siguiente Cantidad prevista se queda tal cual, dada la reducción en las cantidades de proyectos a ejecutar.</t>
        </r>
      </text>
    </comment>
    <comment ref="N40" authorId="0" shapeId="0" xr:uid="{69501ECA-B7D8-425E-90E3-40E39E8F897F}">
      <text>
        <r>
          <rPr>
            <sz val="9"/>
            <color indexed="81"/>
            <rFont val="Tahoma"/>
            <family val="2"/>
          </rPr>
          <t xml:space="preserve">El área indica que: Cantidad prevista se queda tal cual, dada la reducción en las cantidades de proyectos a ejecutar.
</t>
        </r>
      </text>
    </comment>
    <comment ref="N41" authorId="0" shapeId="0" xr:uid="{1989F01F-7F5F-495B-BBA6-0167C0889447}">
      <text>
        <r>
          <rPr>
            <sz val="9"/>
            <color indexed="81"/>
            <rFont val="Tahoma"/>
            <family val="2"/>
          </rPr>
          <t xml:space="preserve">El área indica lo siguiente: Cantidad prevista se queda tal cual, dada la reducción en las cantidades de proyectos a ejecutar.
</t>
        </r>
      </text>
    </comment>
    <comment ref="N42" authorId="0" shapeId="0" xr:uid="{F25EBE2D-9CF4-45A2-8163-A1DCC9D0E05D}">
      <text>
        <r>
          <rPr>
            <sz val="9"/>
            <color indexed="81"/>
            <rFont val="Tahoma"/>
            <family val="2"/>
          </rPr>
          <t>El área indica que la cantidad prevista se queda tal cual, dada la reducción en las cantidades de proyectos a ejecutar.</t>
        </r>
      </text>
    </comment>
    <comment ref="N43" authorId="0" shapeId="0" xr:uid="{0899A0BF-B275-45C1-8E51-956C7DE69EF5}">
      <text>
        <r>
          <rPr>
            <sz val="9"/>
            <color indexed="81"/>
            <rFont val="Tahoma"/>
            <family val="2"/>
          </rPr>
          <t xml:space="preserve">El área indica lo siguiente: Cantidad prevista se queda tal cual, dada la reducción en las cantidades de proyectos a ejecutar.
</t>
        </r>
      </text>
    </comment>
    <comment ref="N44" authorId="0" shapeId="0" xr:uid="{5BED3D7A-F642-44E7-9BFD-4D9BF13780C2}">
      <text>
        <r>
          <rPr>
            <sz val="9"/>
            <color indexed="81"/>
            <rFont val="Tahoma"/>
            <family val="2"/>
          </rPr>
          <t xml:space="preserve">El área indica lo siguiente: Cantidad prevista se queda tal cual, dada la reducción en las cantidades de proyectos a ejecutar.
</t>
        </r>
      </text>
    </comment>
    <comment ref="N45" authorId="0" shapeId="0" xr:uid="{8FB70B5A-9314-48E2-8372-EE7E27370C3D}">
      <text>
        <r>
          <rPr>
            <b/>
            <sz val="9"/>
            <color indexed="81"/>
            <rFont val="Tahoma"/>
            <family val="2"/>
          </rPr>
          <t xml:space="preserve">Comentario: 
</t>
        </r>
        <r>
          <rPr>
            <sz val="9"/>
            <color indexed="81"/>
            <rFont val="Tahoma"/>
            <family val="2"/>
          </rPr>
          <t>La meta anterior es de 184 inspecciones, el área indica que se redujo la cantidad de proyectos y por eso se harán menos inspecciones.</t>
        </r>
        <r>
          <rPr>
            <b/>
            <sz val="9"/>
            <color indexed="81"/>
            <rFont val="Tahoma"/>
            <family val="2"/>
          </rPr>
          <t xml:space="preserve"> 
Respuesta del área: 
</t>
        </r>
        <r>
          <rPr>
            <sz val="9"/>
            <color indexed="81"/>
            <rFont val="Tahoma"/>
            <family val="2"/>
          </rPr>
          <t>Valoración modificada a 3. Se redujeron las cantidad de proyectos, así mismo se redujo en un 50% el personal contratados por los Bancos.</t>
        </r>
      </text>
    </comment>
    <comment ref="N46" authorId="0" shapeId="0" xr:uid="{D82FFDA5-209D-4C20-8A96-C1DFB9B2A9CA}">
      <text>
        <r>
          <rPr>
            <b/>
            <sz val="12"/>
            <color indexed="81"/>
            <rFont val="Tahoma"/>
            <family val="2"/>
          </rPr>
          <t xml:space="preserve">Comentario: 
</t>
        </r>
        <r>
          <rPr>
            <sz val="12"/>
            <color indexed="81"/>
            <rFont val="Tahoma"/>
            <family val="2"/>
          </rPr>
          <t xml:space="preserve">Evaluar esta meta, ya que es inferior a la del 2021 que es de 92. </t>
        </r>
        <r>
          <rPr>
            <sz val="9"/>
            <color indexed="81"/>
            <rFont val="Tahoma"/>
            <family val="2"/>
          </rPr>
          <t xml:space="preserve">
</t>
        </r>
        <r>
          <rPr>
            <b/>
            <sz val="9"/>
            <color indexed="81"/>
            <rFont val="Tahoma"/>
            <family val="2"/>
          </rPr>
          <t xml:space="preserve">Respuesta del área: </t>
        </r>
        <r>
          <rPr>
            <sz val="9"/>
            <color indexed="81"/>
            <rFont val="Tahoma"/>
            <family val="2"/>
          </rPr>
          <t>Se redujeron las cantidad de proyectos, así mismo se redujo en un 50% el personal contratados por los Bancos.</t>
        </r>
      </text>
    </comment>
    <comment ref="N47" authorId="0" shapeId="0" xr:uid="{9E50C00C-DC05-41C1-8081-5BDFB39C14A1}">
      <text>
        <r>
          <rPr>
            <b/>
            <sz val="12"/>
            <color indexed="81"/>
            <rFont val="Tahoma"/>
            <family val="2"/>
          </rPr>
          <t>Comentario:</t>
        </r>
        <r>
          <rPr>
            <sz val="12"/>
            <color indexed="81"/>
            <rFont val="Tahoma"/>
            <family val="2"/>
          </rPr>
          <t xml:space="preserve"> Evaluar porqué se redujo esta meta en un 50%. 
La meta 2021 es de 24 capacitaciones.</t>
        </r>
        <r>
          <rPr>
            <b/>
            <sz val="9"/>
            <color indexed="81"/>
            <rFont val="Tahoma"/>
            <family val="2"/>
          </rPr>
          <t xml:space="preserve"> 
Respuesta del área: </t>
        </r>
        <r>
          <rPr>
            <sz val="9"/>
            <color indexed="81"/>
            <rFont val="Tahoma"/>
            <family val="2"/>
          </rPr>
          <t>Se redujeron las cantidad de proyectos, así mismo se redujo en un 50% el personal contratados por los Bancos.</t>
        </r>
      </text>
    </comment>
    <comment ref="N48" authorId="0" shapeId="0" xr:uid="{9487B0BF-B07E-46DF-9A61-BDE83296C2B3}">
      <text>
        <r>
          <rPr>
            <sz val="12"/>
            <color indexed="81"/>
            <rFont val="Tahoma"/>
            <family val="2"/>
          </rPr>
          <t xml:space="preserve">Evaluar esta meta es menor que la del 2021  la cual es de 80. 
</t>
        </r>
        <r>
          <rPr>
            <b/>
            <sz val="12"/>
            <color indexed="81"/>
            <rFont val="Tahoma"/>
            <family val="2"/>
          </rPr>
          <t xml:space="preserve">
Respuesta del área:</t>
        </r>
        <r>
          <rPr>
            <sz val="12"/>
            <color indexed="81"/>
            <rFont val="Tahoma"/>
            <family val="2"/>
          </rPr>
          <t xml:space="preserve"> Se redujeron las cantidad de proyectos, así mismo se redujo en un 50% el personal contratados por los Bancos.</t>
        </r>
      </text>
    </comment>
    <comment ref="N49" authorId="0" shapeId="0" xr:uid="{56CF965F-092A-4955-9DB2-076723ACADA9}">
      <text>
        <r>
          <rPr>
            <b/>
            <sz val="9"/>
            <color indexed="81"/>
            <rFont val="Tahoma"/>
            <family val="2"/>
          </rPr>
          <t>Comentario:</t>
        </r>
        <r>
          <rPr>
            <sz val="9"/>
            <color indexed="81"/>
            <rFont val="Tahoma"/>
            <family val="2"/>
          </rPr>
          <t xml:space="preserve"> Evaluar la meta es menor al 2021.
</t>
        </r>
        <r>
          <rPr>
            <b/>
            <sz val="9"/>
            <color indexed="81"/>
            <rFont val="Tahoma"/>
            <family val="2"/>
          </rPr>
          <t>Respuesta del área:</t>
        </r>
        <r>
          <rPr>
            <sz val="9"/>
            <color indexed="81"/>
            <rFont val="Tahoma"/>
            <family val="2"/>
          </rPr>
          <t xml:space="preserve"> 
Valoración modificada a 3. Se redujeron las cantidad de proyectos, así mismo se redujo en un 50% el personal contratados por los Bancos.</t>
        </r>
      </text>
    </comment>
    <comment ref="N51" authorId="0" shapeId="0" xr:uid="{B6045F15-DFD4-4509-A4C2-1F5F9E4A9321}">
      <text>
        <r>
          <rPr>
            <b/>
            <sz val="11"/>
            <color theme="1"/>
            <rFont val="Calibri"/>
            <family val="2"/>
            <scheme val="minor"/>
          </rPr>
          <t>Comentario:</t>
        </r>
        <r>
          <rPr>
            <sz val="11"/>
            <color theme="1"/>
            <rFont val="Calibri"/>
            <family val="2"/>
            <scheme val="minor"/>
          </rPr>
          <t xml:space="preserve">
    Evaluar menta, por de bajo del 2021 (13,200). 
</t>
        </r>
        <r>
          <rPr>
            <b/>
            <sz val="11"/>
            <color theme="1"/>
            <rFont val="Calibri"/>
            <family val="2"/>
            <scheme val="minor"/>
          </rPr>
          <t xml:space="preserve">Respuesta del área: </t>
        </r>
        <r>
          <rPr>
            <sz val="11"/>
            <color theme="1"/>
            <rFont val="Calibri"/>
            <family val="2"/>
            <scheme val="minor"/>
          </rPr>
          <t>Se redujeron las cantidad de proyectos, así mismo se redujo en un 50% el personal contratados por los Bancos.</t>
        </r>
      </text>
    </comment>
    <comment ref="N52" authorId="0" shapeId="0" xr:uid="{79CABA05-D1E9-48BB-9A2B-B4FF05DAE4BD}">
      <text>
        <r>
          <rPr>
            <b/>
            <sz val="9"/>
            <color indexed="81"/>
            <rFont val="Tahoma"/>
            <family val="2"/>
          </rPr>
          <t>Autor:</t>
        </r>
        <r>
          <rPr>
            <sz val="9"/>
            <color indexed="81"/>
            <rFont val="Tahoma"/>
            <family val="2"/>
          </rPr>
          <t xml:space="preserve">
Evaluar meta, 2021 (15,200). 
</t>
        </r>
        <r>
          <rPr>
            <b/>
            <sz val="9"/>
            <color indexed="81"/>
            <rFont val="Tahoma"/>
            <family val="2"/>
          </rPr>
          <t>Respuesta del área</t>
        </r>
        <r>
          <rPr>
            <sz val="9"/>
            <color indexed="81"/>
            <rFont val="Tahoma"/>
            <family val="2"/>
          </rPr>
          <t>: Se redujeron las cantidad de proyectos, así mismo se redujo en un 50% el personal contratados por los Bancos.</t>
        </r>
      </text>
    </comment>
    <comment ref="G53" authorId="0" shapeId="0" xr:uid="{15B271C7-BF51-456E-BCC6-C7F74F2E5151}">
      <text>
        <r>
          <rPr>
            <sz val="11"/>
            <color theme="1"/>
            <rFont val="Calibri"/>
            <family val="2"/>
            <scheme val="minor"/>
          </rPr>
          <t xml:space="preserve">
</t>
        </r>
        <r>
          <rPr>
            <b/>
            <sz val="11"/>
            <color theme="1"/>
            <rFont val="Calibri"/>
            <family val="2"/>
            <scheme val="minor"/>
          </rPr>
          <t>Comentario:</t>
        </r>
        <r>
          <rPr>
            <sz val="11"/>
            <color theme="1"/>
            <rFont val="Calibri"/>
            <family val="2"/>
            <scheme val="minor"/>
          </rPr>
          <t xml:space="preserve">
    Evaluar posibilidad de cambiar valoración a 2. 
</t>
        </r>
        <r>
          <rPr>
            <b/>
            <sz val="11"/>
            <color theme="1"/>
            <rFont val="Calibri"/>
            <family val="2"/>
            <scheme val="minor"/>
          </rPr>
          <t xml:space="preserve">
Respuesta del área: </t>
        </r>
        <r>
          <rPr>
            <sz val="11"/>
            <color theme="1"/>
            <rFont val="Calibri"/>
            <family val="2"/>
            <scheme val="minor"/>
          </rPr>
          <t xml:space="preserve">El área indica que se mantiene la valoración porque estas reuniones son vitales para la sensibilización del personal para poder iniciar y desarrollar los proyectos sin inconvenientes con los comunitarios. </t>
        </r>
      </text>
    </comment>
    <comment ref="N60" authorId="0" shapeId="0" xr:uid="{A4EA5D8A-75D9-440C-B7A1-10F4A0959A89}">
      <text>
        <r>
          <rPr>
            <b/>
            <sz val="11"/>
            <color theme="1"/>
            <rFont val="Calibri"/>
            <family val="2"/>
            <scheme val="minor"/>
          </rPr>
          <t>Comentario:</t>
        </r>
        <r>
          <rPr>
            <sz val="11"/>
            <color theme="1"/>
            <rFont val="Calibri"/>
            <family val="2"/>
            <scheme val="minor"/>
          </rPr>
          <t xml:space="preserve">
    Evaluar si es posible incrementar, igual al 2021.
</t>
        </r>
        <r>
          <rPr>
            <b/>
            <sz val="11"/>
            <color theme="1"/>
            <rFont val="Calibri"/>
            <family val="2"/>
            <scheme val="minor"/>
          </rPr>
          <t xml:space="preserve">Respuesta del área: </t>
        </r>
        <r>
          <rPr>
            <sz val="11"/>
            <color theme="1"/>
            <rFont val="Calibri"/>
            <family val="2"/>
            <scheme val="minor"/>
          </rPr>
          <t xml:space="preserve">No se aumenta porque la estrategia de contenidos se comparte con Edesur y Ede Este en @redelectricard y se debe esperar que una distribuidora publique para seguir con el calendario. Y no se cuenta con los recursos disponible para aumentar la meta  dispuesta para el 2022.
</t>
        </r>
      </text>
    </comment>
    <comment ref="N61" authorId="0" shapeId="0" xr:uid="{DA380A41-956E-4277-B3C3-7B067BD5190F}">
      <text>
        <r>
          <rPr>
            <sz val="11"/>
            <color theme="1"/>
            <rFont val="Calibri"/>
            <family val="2"/>
            <scheme val="minor"/>
          </rPr>
          <t xml:space="preserve">
</t>
        </r>
        <r>
          <rPr>
            <b/>
            <sz val="11"/>
            <color theme="1"/>
            <rFont val="Calibri"/>
            <family val="2"/>
            <scheme val="minor"/>
          </rPr>
          <t>Comentario:</t>
        </r>
        <r>
          <rPr>
            <sz val="11"/>
            <color theme="1"/>
            <rFont val="Calibri"/>
            <family val="2"/>
            <scheme val="minor"/>
          </rPr>
          <t xml:space="preserve">
    Evaluar incrementar meta, igual al 2021. 
</t>
        </r>
        <r>
          <rPr>
            <b/>
            <sz val="11"/>
            <color theme="1"/>
            <rFont val="Calibri"/>
            <family val="2"/>
            <scheme val="minor"/>
          </rPr>
          <t>Respuesta del área:</t>
        </r>
        <r>
          <rPr>
            <sz val="11"/>
            <color theme="1"/>
            <rFont val="Calibri"/>
            <family val="2"/>
            <scheme val="minor"/>
          </rPr>
          <t xml:space="preserve"> Los murales se actualizan mensualmente y los boletines son cuatrimestrales.</t>
        </r>
      </text>
    </comment>
    <comment ref="N62" authorId="0" shapeId="0" xr:uid="{F2B6F398-1769-4E71-8632-4D756A41B4E7}">
      <text>
        <r>
          <rPr>
            <sz val="12"/>
            <color indexed="81"/>
            <rFont val="Tahoma"/>
            <family val="2"/>
          </rPr>
          <t xml:space="preserve">
</t>
        </r>
        <r>
          <rPr>
            <b/>
            <sz val="12"/>
            <color indexed="81"/>
            <rFont val="Tahoma"/>
            <family val="2"/>
          </rPr>
          <t>Comentario</t>
        </r>
        <r>
          <rPr>
            <sz val="12"/>
            <color indexed="81"/>
            <rFont val="Tahoma"/>
            <family val="2"/>
          </rPr>
          <t xml:space="preserve">: Evaluar esta meta, está muy encima de la del año 2021 (2,400). O confirmar si está correcta. 
</t>
        </r>
        <r>
          <rPr>
            <b/>
            <sz val="12"/>
            <color indexed="81"/>
            <rFont val="Tahoma"/>
            <family val="2"/>
          </rPr>
          <t xml:space="preserve">Respuesta del área: </t>
        </r>
        <r>
          <rPr>
            <sz val="12"/>
            <color indexed="81"/>
            <rFont val="Tahoma"/>
            <family val="2"/>
          </rPr>
          <t xml:space="preserve">Meta total prevista se queda tal cual, sólo se trabajará con los proyectos en ejecución y posterior término de la cartera OFID-3. </t>
        </r>
      </text>
    </comment>
    <comment ref="N63" authorId="0" shapeId="0" xr:uid="{4238B54A-DFFB-49DB-BC8C-295EB6CBBC3A}">
      <text>
        <r>
          <rPr>
            <b/>
            <sz val="9"/>
            <color indexed="81"/>
            <rFont val="Tahoma"/>
            <family val="2"/>
          </rPr>
          <t>Comentario:</t>
        </r>
        <r>
          <rPr>
            <sz val="9"/>
            <color indexed="81"/>
            <rFont val="Tahoma"/>
            <family val="2"/>
          </rPr>
          <t xml:space="preserve"> Evaluar esta meta, está muy encima de la del año 2021 (7,300). O confirmar si está correcta. 
</t>
        </r>
        <r>
          <rPr>
            <b/>
            <sz val="9"/>
            <color indexed="81"/>
            <rFont val="Tahoma"/>
            <family val="2"/>
          </rPr>
          <t>Respuesta del área:</t>
        </r>
        <r>
          <rPr>
            <sz val="9"/>
            <color indexed="81"/>
            <rFont val="Tahoma"/>
            <family val="2"/>
          </rPr>
          <t xml:space="preserve"> Meta total prevista se queda tal cual, sólo se trabajará con los proyectos en ejecución y posterior término de la cartera OFID-3. </t>
        </r>
      </text>
    </comment>
    <comment ref="N64" authorId="0" shapeId="0" xr:uid="{33E700A9-3D7F-4D8F-B366-57A8C7D6CA34}">
      <text>
        <r>
          <rPr>
            <sz val="9"/>
            <color indexed="81"/>
            <rFont val="Tahoma"/>
            <family val="2"/>
          </rPr>
          <t xml:space="preserve">Evaluar esta meta, está muy debajo de la del año 2021 (18,195). O confirmar si está correcta.  
</t>
        </r>
      </text>
    </comment>
    <comment ref="N65" authorId="0" shapeId="0" xr:uid="{0AF4FDBD-5ED5-4A2D-A650-626328CDF4D5}">
      <text>
        <r>
          <rPr>
            <b/>
            <sz val="9"/>
            <color indexed="81"/>
            <rFont val="Tahoma"/>
            <family val="2"/>
          </rPr>
          <t>Comentario:</t>
        </r>
        <r>
          <rPr>
            <sz val="9"/>
            <color indexed="81"/>
            <rFont val="Tahoma"/>
            <family val="2"/>
          </rPr>
          <t xml:space="preserve"> Evaluar esta meta, está muy debajo de la del año 2021 (130). O confirmar si está correcta. 
</t>
        </r>
        <r>
          <rPr>
            <b/>
            <sz val="9"/>
            <color indexed="81"/>
            <rFont val="Tahoma"/>
            <family val="2"/>
          </rPr>
          <t xml:space="preserve">Respuesta del área: </t>
        </r>
        <r>
          <rPr>
            <sz val="9"/>
            <color indexed="81"/>
            <rFont val="Tahoma"/>
            <family val="2"/>
          </rPr>
          <t>Está correcta.</t>
        </r>
      </text>
    </comment>
    <comment ref="N66" authorId="0" shapeId="0" xr:uid="{9BCC130D-4202-4C36-9540-7FC25D21AE22}">
      <text>
        <r>
          <rPr>
            <sz val="9"/>
            <color indexed="81"/>
            <rFont val="Tahoma"/>
            <family val="2"/>
          </rPr>
          <t xml:space="preserve">Comentario: Evaluar esta meta, está muy por debajo de la del año 2021 (3,509). O confirmar si está correcta. 
</t>
        </r>
        <r>
          <rPr>
            <b/>
            <sz val="9"/>
            <color indexed="81"/>
            <rFont val="Tahoma"/>
            <family val="2"/>
          </rPr>
          <t xml:space="preserve">Respuesta del área: </t>
        </r>
        <r>
          <rPr>
            <sz val="9"/>
            <color indexed="81"/>
            <rFont val="Tahoma"/>
            <family val="2"/>
          </rPr>
          <t>Meta total prevista se queda tal cual, sólo se trabajará con los proyectos en ejecución y posterior término de la cartera OFID-3</t>
        </r>
      </text>
    </comment>
    <comment ref="N67" authorId="0" shapeId="0" xr:uid="{BC3A5A8A-6ABD-48D6-858D-8059461F54E5}">
      <text>
        <r>
          <rPr>
            <sz val="9"/>
            <color indexed="81"/>
            <rFont val="Tahoma"/>
            <family val="2"/>
          </rPr>
          <t xml:space="preserve">
Evaluar esta meta, está muy por debajo de la del año 2021 (379). O confirmar si está correcta. 
</t>
        </r>
        <r>
          <rPr>
            <b/>
            <sz val="9"/>
            <color indexed="81"/>
            <rFont val="Tahoma"/>
            <family val="2"/>
          </rPr>
          <t xml:space="preserve">Respuesta del área: </t>
        </r>
        <r>
          <rPr>
            <sz val="9"/>
            <color indexed="81"/>
            <rFont val="Tahoma"/>
            <family val="2"/>
          </rPr>
          <t>Meta total prevista se queda tal cual, sólo se trabajará con los proyectos en ejecución y posterior término de la cartera OFID-3</t>
        </r>
      </text>
    </comment>
    <comment ref="N68" authorId="0" shapeId="0" xr:uid="{137EAD8A-A7C3-4AD4-9794-86284491E5F9}">
      <text>
        <r>
          <rPr>
            <b/>
            <sz val="9"/>
            <color indexed="81"/>
            <rFont val="Tahoma"/>
            <family val="2"/>
          </rPr>
          <t xml:space="preserve">Respuesta del área: </t>
        </r>
        <r>
          <rPr>
            <sz val="9"/>
            <color indexed="81"/>
            <rFont val="Tahoma"/>
            <family val="2"/>
          </rPr>
          <t xml:space="preserve">Valoración se queda en 1 dada la naturaleza de la actividad.
</t>
        </r>
      </text>
    </comment>
    <comment ref="N71" authorId="0" shapeId="0" xr:uid="{92C64B08-7113-4AA1-B517-A442028792B7}">
      <text>
        <r>
          <rPr>
            <b/>
            <sz val="9"/>
            <color indexed="81"/>
            <rFont val="Tahoma"/>
            <family val="2"/>
          </rPr>
          <t xml:space="preserve">El área indica lo siguiente: </t>
        </r>
        <r>
          <rPr>
            <sz val="9"/>
            <color indexed="81"/>
            <rFont val="Tahoma"/>
            <family val="2"/>
          </rPr>
          <t>Valoración se queda en 1 dada la naturaleza de la actividad.
Meta total prevista se queda tal cual, sólo se trabajará con los proyectos en ejecución y posterior término de la cartera OFID-3.</t>
        </r>
        <r>
          <rPr>
            <b/>
            <sz val="9"/>
            <color indexed="81"/>
            <rFont val="Tahoma"/>
            <family val="2"/>
          </rPr>
          <t xml:space="preserve">
</t>
        </r>
      </text>
    </comment>
    <comment ref="N72" authorId="0" shapeId="0" xr:uid="{C5643EDD-B94C-4887-AB42-58C015E01692}">
      <text>
        <r>
          <rPr>
            <sz val="9"/>
            <color indexed="81"/>
            <rFont val="Tahoma"/>
            <family val="2"/>
          </rPr>
          <t xml:space="preserve">El área indica lo siguiente: 
Valoración se queda en 1 dada la naturaleza de la actividad.
Meta total prevista se queda tal cual, sólo se trabajará con los proyectos en ejecución y posterior término de la cartera OFID-3.
</t>
        </r>
      </text>
    </comment>
    <comment ref="N73" authorId="0" shapeId="0" xr:uid="{4CF4C5E7-8FD6-4814-ACF7-0B5CEAA6150F}">
      <text>
        <r>
          <rPr>
            <sz val="9"/>
            <color indexed="81"/>
            <rFont val="Tahoma"/>
            <family val="2"/>
          </rPr>
          <t xml:space="preserve">Evaluar esta meta, está muy por debajo de la del año 2021 (3,509). O confirmar si está correcta. 
Respuesta del área: 
Meta total prevista se queda tal cual, sólo se trabajará con los proyectos en ejecución y posterior término de la cartera OFID-3. 
Valoración se queda en 1 dada la naturaleza de la actividad.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4" authorId="0" shapeId="0" xr:uid="{BF3F7F74-EBA7-4119-A87A-8EAB43C1B9B6}">
      <text>
        <r>
          <rPr>
            <b/>
            <sz val="14"/>
            <color indexed="81"/>
            <rFont val="Tahoma"/>
            <family val="2"/>
          </rPr>
          <t>1-3</t>
        </r>
      </text>
    </comment>
    <comment ref="K4" authorId="0" shapeId="0" xr:uid="{957952AC-84AE-4784-9D6C-465D93ECB6C6}">
      <text>
        <r>
          <rPr>
            <b/>
            <sz val="12"/>
            <color indexed="81"/>
            <rFont val="Tahoma"/>
            <family val="2"/>
          </rPr>
          <t>1.Más es más
2.Menos es más</t>
        </r>
      </text>
    </comment>
    <comment ref="L4" authorId="0" shapeId="0" xr:uid="{7D8C083D-3888-462F-8873-773D7A3B9009}">
      <text>
        <r>
          <rPr>
            <b/>
            <sz val="12"/>
            <color indexed="81"/>
            <rFont val="Tahoma"/>
            <family val="2"/>
          </rPr>
          <t>1. Acumulado
2. Puntual</t>
        </r>
      </text>
    </comment>
    <comment ref="M4" authorId="0" shapeId="0" xr:uid="{DDC495C9-B503-45F7-9C08-4FA8B7A55B09}">
      <text>
        <r>
          <rPr>
            <b/>
            <sz val="12"/>
            <color indexed="81"/>
            <rFont val="Tahoma"/>
            <family val="2"/>
          </rPr>
          <t>Si
No</t>
        </r>
      </text>
    </comment>
    <comment ref="AC4" authorId="0" shapeId="0" xr:uid="{AD70C4DA-1879-4A87-9C25-AC04B885BBFE}">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A1DEB8CE-1822-441F-8D8E-A1376CE9F713}">
      <text>
        <r>
          <rPr>
            <b/>
            <sz val="9"/>
            <color indexed="81"/>
            <rFont val="Tahoma"/>
            <family val="2"/>
          </rPr>
          <t>Autor:</t>
        </r>
        <r>
          <rPr>
            <sz val="9"/>
            <color indexed="81"/>
            <rFont val="Tahoma"/>
            <family val="2"/>
          </rPr>
          <t xml:space="preserve">
Primer día del mes</t>
        </r>
      </text>
    </comment>
    <comment ref="G4" authorId="0" shapeId="0" xr:uid="{E468DB4A-B8C3-4FC1-8588-D854777BDA78}">
      <text>
        <r>
          <rPr>
            <b/>
            <sz val="14"/>
            <color indexed="81"/>
            <rFont val="Tahoma"/>
            <family val="2"/>
          </rPr>
          <t>1-3</t>
        </r>
      </text>
    </comment>
    <comment ref="K4" authorId="0" shapeId="0" xr:uid="{CC580A71-DA62-45FF-839B-7D76B314886E}">
      <text>
        <r>
          <rPr>
            <b/>
            <sz val="12"/>
            <color indexed="81"/>
            <rFont val="Tahoma"/>
            <family val="2"/>
          </rPr>
          <t>1.Más es más
2.Menos es más</t>
        </r>
      </text>
    </comment>
    <comment ref="L4" authorId="0" shapeId="0" xr:uid="{14B1B061-778D-478A-89AD-807F0AE71E68}">
      <text>
        <r>
          <rPr>
            <b/>
            <sz val="12"/>
            <color indexed="81"/>
            <rFont val="Tahoma"/>
            <family val="2"/>
          </rPr>
          <t>1. Acumulado
2. Puntual</t>
        </r>
      </text>
    </comment>
    <comment ref="M4" authorId="0" shapeId="0" xr:uid="{6A981944-222A-45D5-93BD-7BA716256EC5}">
      <text>
        <r>
          <rPr>
            <b/>
            <sz val="12"/>
            <color indexed="81"/>
            <rFont val="Tahoma"/>
            <family val="2"/>
          </rPr>
          <t>Si
No</t>
        </r>
      </text>
    </comment>
    <comment ref="AA4" authorId="0" shapeId="0" xr:uid="{C2499670-846A-457B-8DD5-F5FA080D834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G7" authorId="0" shapeId="0" xr:uid="{19B21A43-1781-4823-89E3-C9CCB76747AC}">
      <text>
        <r>
          <rPr>
            <b/>
            <sz val="9"/>
            <color indexed="81"/>
            <rFont val="Tahoma"/>
            <family val="2"/>
          </rPr>
          <t>Autor:</t>
        </r>
        <r>
          <rPr>
            <sz val="9"/>
            <color indexed="81"/>
            <rFont val="Tahoma"/>
            <family val="2"/>
          </rPr>
          <t xml:space="preserve">
Sugerimos Evaluar esta valoración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14E61D2E-A5A6-4D51-950F-9A17F46D32EC}">
      <text>
        <r>
          <rPr>
            <b/>
            <sz val="9"/>
            <color indexed="81"/>
            <rFont val="Tahoma"/>
            <family val="2"/>
          </rPr>
          <t>Autor:</t>
        </r>
        <r>
          <rPr>
            <sz val="9"/>
            <color indexed="81"/>
            <rFont val="Tahoma"/>
            <family val="2"/>
          </rPr>
          <t xml:space="preserve">
Primer día del mes</t>
        </r>
      </text>
    </comment>
    <comment ref="G4" authorId="0" shapeId="0" xr:uid="{470590F7-E92C-49F8-9525-9C191647C181}">
      <text>
        <r>
          <rPr>
            <b/>
            <sz val="14"/>
            <color indexed="81"/>
            <rFont val="Tahoma"/>
            <family val="2"/>
          </rPr>
          <t>1-3</t>
        </r>
      </text>
    </comment>
    <comment ref="K4" authorId="0" shapeId="0" xr:uid="{FAE5D3CB-8BC4-4131-B50A-7DFE60C9EDB7}">
      <text>
        <r>
          <rPr>
            <b/>
            <sz val="12"/>
            <color indexed="81"/>
            <rFont val="Tahoma"/>
            <family val="2"/>
          </rPr>
          <t>1.Más es más
2.Menos es más</t>
        </r>
      </text>
    </comment>
    <comment ref="L4" authorId="0" shapeId="0" xr:uid="{A6C95679-358E-4DCB-80B6-C1EAE72EAFCB}">
      <text>
        <r>
          <rPr>
            <b/>
            <sz val="12"/>
            <color indexed="81"/>
            <rFont val="Tahoma"/>
            <family val="2"/>
          </rPr>
          <t>1. Acumulado
2. Puntual</t>
        </r>
      </text>
    </comment>
    <comment ref="M4" authorId="0" shapeId="0" xr:uid="{00D66FB6-4045-4CE9-B2A5-263C7D05E158}">
      <text>
        <r>
          <rPr>
            <b/>
            <sz val="12"/>
            <color indexed="81"/>
            <rFont val="Tahoma"/>
            <family val="2"/>
          </rPr>
          <t>Si
No</t>
        </r>
      </text>
    </comment>
    <comment ref="AA4" authorId="0" shapeId="0" xr:uid="{3F4FF0B7-47A7-4DCE-A920-3F3E58758CD5}">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F8" authorId="0" shapeId="0" xr:uid="{3790B2E4-7DBB-4203-9496-9A3C203897DA}">
      <text>
        <r>
          <rPr>
            <sz val="11"/>
            <color theme="1"/>
            <rFont val="Calibri"/>
            <family val="2"/>
            <scheme val="minor"/>
          </rPr>
          <t xml:space="preserve">
Comentario:
    Evaluar que la capacitación sea una sub actividad por la importancia del tema.</t>
        </r>
      </text>
    </comment>
    <comment ref="L8" authorId="0" shapeId="0" xr:uid="{661C4E0B-93D5-4479-98E4-93C01324064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Evaluar que sea puntual, ya que corresponde al indicador cantidad de informes.</t>
        </r>
      </text>
    </comment>
    <comment ref="E65" authorId="0" shapeId="0" xr:uid="{87DC623C-C6D4-481E-BC5A-0D7EDED20737}">
      <text>
        <r>
          <rPr>
            <sz val="9"/>
            <color indexed="81"/>
            <rFont val="Tahoma"/>
            <family val="2"/>
          </rPr>
          <t xml:space="preserve">Se agregó TDR para los servicios. </t>
        </r>
      </text>
    </comment>
    <comment ref="D66" authorId="0" shapeId="0" xr:uid="{F4548EE1-3431-4E6F-A66D-11546306BAF8}">
      <text>
        <r>
          <rPr>
            <sz val="11"/>
            <color indexed="81"/>
            <rFont val="Tahoma"/>
            <family val="2"/>
          </rPr>
          <t>Esta actividad depende del cierre de contrato de alquiler del solar para el parqueo.</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A4EFF438-6E6B-4C21-BEAA-98A5A78ABE4A}">
      <text>
        <r>
          <rPr>
            <b/>
            <sz val="9"/>
            <color indexed="81"/>
            <rFont val="Tahoma"/>
            <family val="2"/>
          </rPr>
          <t>Autor:</t>
        </r>
        <r>
          <rPr>
            <sz val="9"/>
            <color indexed="81"/>
            <rFont val="Tahoma"/>
            <family val="2"/>
          </rPr>
          <t xml:space="preserve">
Primer día del mes</t>
        </r>
      </text>
    </comment>
    <comment ref="G4" authorId="0" shapeId="0" xr:uid="{8F862A2B-B816-49DB-A515-8421CA58E6F4}">
      <text>
        <r>
          <rPr>
            <b/>
            <sz val="14"/>
            <color indexed="81"/>
            <rFont val="Tahoma"/>
            <family val="2"/>
          </rPr>
          <t>1-3</t>
        </r>
      </text>
    </comment>
    <comment ref="I4" authorId="0" shapeId="0" xr:uid="{D39B6A0D-BA7D-4B5C-8B5B-2B0FBA253610}">
      <text>
        <r>
          <rPr>
            <b/>
            <sz val="9"/>
            <color indexed="81"/>
            <rFont val="Tahoma"/>
            <family val="2"/>
          </rPr>
          <t xml:space="preserve">Yudelkis Santos Muñoz: 
</t>
        </r>
        <r>
          <rPr>
            <b/>
            <sz val="16"/>
            <color indexed="81"/>
            <rFont val="Tahoma"/>
            <family val="2"/>
          </rPr>
          <t xml:space="preserve">
Marielis sugiero la posibilidad de utilizar una de las dos palabras  métricas o indicador.
</t>
        </r>
        <r>
          <rPr>
            <sz val="16"/>
            <color indexed="81"/>
            <rFont val="Tahoma"/>
            <family val="2"/>
          </rPr>
          <t xml:space="preserve">
</t>
        </r>
      </text>
    </comment>
    <comment ref="K4" authorId="0" shapeId="0" xr:uid="{254DA3A2-290B-40C3-8260-DE7A7FEE3ED8}">
      <text>
        <r>
          <rPr>
            <b/>
            <sz val="12"/>
            <color indexed="81"/>
            <rFont val="Tahoma"/>
            <family val="2"/>
          </rPr>
          <t>1.Más es más
2.Menos es más</t>
        </r>
      </text>
    </comment>
    <comment ref="L4" authorId="0" shapeId="0" xr:uid="{639219A7-8BA2-44F6-B09B-9937F7F8877A}">
      <text>
        <r>
          <rPr>
            <b/>
            <sz val="12"/>
            <color indexed="81"/>
            <rFont val="Tahoma"/>
            <family val="2"/>
          </rPr>
          <t>1. Acumulado
2. Puntual</t>
        </r>
      </text>
    </comment>
    <comment ref="M4" authorId="0" shapeId="0" xr:uid="{FA5588D0-44CE-40BC-AA97-B095EF0E0381}">
      <text>
        <r>
          <rPr>
            <b/>
            <sz val="12"/>
            <color indexed="81"/>
            <rFont val="Tahoma"/>
            <family val="2"/>
          </rPr>
          <t>Si
No</t>
        </r>
      </text>
    </comment>
    <comment ref="AA4" authorId="0" shapeId="0" xr:uid="{0A6DDEEB-823C-4077-8D1B-F193FCBC7E8D}">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A23" authorId="0" shapeId="0" xr:uid="{090CA3CE-039E-4539-B09D-8264D042874D}">
      <text>
        <r>
          <rPr>
            <b/>
            <sz val="9"/>
            <color indexed="81"/>
            <rFont val="Tahoma"/>
            <family val="2"/>
          </rPr>
          <t>Autor:</t>
        </r>
        <r>
          <rPr>
            <sz val="9"/>
            <color indexed="81"/>
            <rFont val="Tahoma"/>
            <family val="2"/>
          </rPr>
          <t xml:space="preserve">
sugerimos este objetivo Estratégico para las actividades plasmadas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
  </authors>
  <commentList>
    <comment ref="N3" authorId="0" shapeId="0" xr:uid="{17A64337-636D-47E9-8311-A39127145326}">
      <text>
        <r>
          <rPr>
            <sz val="11"/>
            <color rgb="FF000000"/>
            <rFont val="Calibri"/>
            <family val="2"/>
            <charset val="1"/>
          </rPr>
          <t xml:space="preserve">Autor:
</t>
        </r>
        <r>
          <rPr>
            <sz val="9"/>
            <color rgb="FF000000"/>
            <rFont val="Tahoma"/>
            <family val="2"/>
            <charset val="1"/>
          </rPr>
          <t>Primer día del mes</t>
        </r>
      </text>
    </comment>
    <comment ref="G4" authorId="0" shapeId="0" xr:uid="{9A88E526-548E-4615-99F6-CFB39903A977}">
      <text>
        <r>
          <rPr>
            <b/>
            <sz val="14"/>
            <color rgb="FF000000"/>
            <rFont val="Tahoma"/>
            <family val="2"/>
            <charset val="1"/>
          </rPr>
          <t>1-3</t>
        </r>
      </text>
    </comment>
    <comment ref="K4" authorId="0" shapeId="0" xr:uid="{D66A8717-4271-4C65-8A96-1B942533F1B9}">
      <text>
        <r>
          <rPr>
            <b/>
            <sz val="12"/>
            <color rgb="FF000000"/>
            <rFont val="Tahoma"/>
            <family val="2"/>
            <charset val="1"/>
          </rPr>
          <t>1.Más es más
2.Menos es más</t>
        </r>
      </text>
    </comment>
    <comment ref="L4" authorId="0" shapeId="0" xr:uid="{368B29EC-C672-4137-A72F-22908D24BE15}">
      <text>
        <r>
          <rPr>
            <b/>
            <sz val="12"/>
            <color rgb="FF000000"/>
            <rFont val="Tahoma"/>
            <family val="2"/>
            <charset val="1"/>
          </rPr>
          <t>1. Acumulado
2. Puntual</t>
        </r>
      </text>
    </comment>
    <comment ref="M4" authorId="0" shapeId="0" xr:uid="{84A6D30C-E2EE-4E99-9596-FFA6D33FA38E}">
      <text>
        <r>
          <rPr>
            <b/>
            <sz val="12"/>
            <color rgb="FF000000"/>
            <rFont val="Tahoma"/>
            <family val="2"/>
            <charset val="1"/>
          </rPr>
          <t>Si
No</t>
        </r>
      </text>
    </comment>
    <comment ref="AD4" authorId="0" shapeId="0" xr:uid="{39992452-2680-4B2C-9061-2D9DA24554CF}">
      <text>
        <r>
          <rPr>
            <sz val="11"/>
            <color rgb="FF000000"/>
            <rFont val="Calibri"/>
            <family val="2"/>
            <charset val="1"/>
          </rPr>
          <t xml:space="preserve">Informes
Correos Electrónicos
Documentos
Aplicación
Contratos
Formularios
Fotos
Listados de Asistencia
</t>
        </r>
      </text>
    </comment>
    <comment ref="D21" authorId="0" shapeId="0" xr:uid="{BE446376-E15B-4E36-AFD5-4769F5FF5ED5}">
      <text>
        <r>
          <rPr>
            <sz val="11"/>
            <color rgb="FF000000"/>
            <rFont val="Calibri"/>
            <family val="2"/>
            <charset val="1"/>
          </rPr>
          <t xml:space="preserve">Autor:
</t>
        </r>
        <r>
          <rPr>
            <sz val="9"/>
            <color rgb="FF000000"/>
            <rFont val="Tahoma"/>
            <family val="2"/>
            <charset val="1"/>
          </rPr>
          <t xml:space="preserve">
favor especificar mejor esta actividad e indicar que es el SDP?</t>
        </r>
      </text>
    </comment>
    <comment ref="D22" authorId="0" shapeId="0" xr:uid="{030BB584-B68D-4133-8B3C-6E956547D70F}">
      <text>
        <r>
          <rPr>
            <sz val="11"/>
            <color rgb="FF000000"/>
            <rFont val="Calibri"/>
            <family val="2"/>
            <charset val="1"/>
          </rPr>
          <t xml:space="preserve">Autor:
</t>
        </r>
        <r>
          <rPr>
            <sz val="14"/>
            <color rgb="FF000000"/>
            <rFont val="Tahoma"/>
            <family val="2"/>
            <charset val="1"/>
          </rPr>
          <t xml:space="preserve">¿Por qué tanto tiempo para la ejecución de los porcentajes de avance?
</t>
        </r>
        <r>
          <rPr>
            <sz val="9"/>
            <color rgb="FF000000"/>
            <rFont val="Tahoma"/>
            <family val="2"/>
            <charset val="1"/>
          </rPr>
          <t xml:space="preserve">
</t>
        </r>
        <r>
          <rPr>
            <sz val="14"/>
            <color rgb="FF000000"/>
            <rFont val="Tahoma"/>
            <family val="2"/>
            <charset val="1"/>
          </rPr>
          <t xml:space="preserve">Debe estar la ejecución con menos distancia entre % de avance. 
 Indicar las actividades para ir completando cada % de avance.  </t>
        </r>
      </text>
    </comment>
    <comment ref="D31" authorId="0" shapeId="0" xr:uid="{6B54C19C-F71D-473A-B711-34F3BC8F3448}">
      <text>
        <r>
          <rPr>
            <sz val="11"/>
            <color rgb="FF000000"/>
            <rFont val="Calibri"/>
            <family val="2"/>
            <charset val="1"/>
          </rPr>
          <t xml:space="preserve">Autor:
</t>
        </r>
        <r>
          <rPr>
            <sz val="12"/>
            <color rgb="FF000000"/>
            <rFont val="Tahoma"/>
            <family val="2"/>
            <charset val="1"/>
          </rPr>
          <t>Por qué para final de año? Se realizara a final de año por este sistema se esta implementado en un piloto para más adelante ser desplegado en todo Edenorte.</t>
        </r>
      </text>
    </comment>
    <comment ref="E31" authorId="0" shapeId="0" xr:uid="{E1396EC6-BF7B-4DA0-A757-E14166EB1F10}">
      <text>
        <r>
          <rPr>
            <sz val="11"/>
            <color rgb="FF000000"/>
            <rFont val="Calibri"/>
            <family val="2"/>
            <charset val="1"/>
          </rPr>
          <t>Indicar el</t>
        </r>
        <r>
          <rPr>
            <b/>
            <sz val="9"/>
            <color rgb="FF000000"/>
            <rFont val="Tahoma"/>
            <family val="2"/>
            <charset val="1"/>
          </rPr>
          <t xml:space="preserve"> </t>
        </r>
        <r>
          <rPr>
            <sz val="10"/>
            <color rgb="FF000000"/>
            <rFont val="Tahoma"/>
            <family val="2"/>
            <charset val="1"/>
          </rPr>
          <t xml:space="preserve">porcentaje de avance de cada subactividad conforme a las metas colocadas. 
</t>
        </r>
      </text>
    </comment>
    <comment ref="D44" authorId="0" shapeId="0" xr:uid="{8C3E1243-7E73-4FB4-B051-9B519FC85F1B}">
      <text>
        <r>
          <rPr>
            <b/>
            <sz val="9"/>
            <color rgb="FF000000"/>
            <rFont val="Tahoma"/>
            <family val="2"/>
            <charset val="1"/>
          </rPr>
          <t xml:space="preserve">
ser mas especifco en esta actividad.</t>
        </r>
      </text>
    </comment>
    <comment ref="E45" authorId="0" shapeId="0" xr:uid="{B5EFC80B-DD98-4780-9DF7-D2A9834AE9CF}">
      <text>
        <r>
          <rPr>
            <sz val="9"/>
            <color rgb="FF000000"/>
            <rFont val="Tahoma"/>
            <family val="2"/>
            <charset val="1"/>
          </rPr>
          <t xml:space="preserve">Favor agregar cuáles tareas van a hacer para lograr un 75% y cváles para el otro 25% restante. 
</t>
        </r>
      </text>
    </comment>
    <comment ref="D47" authorId="0" shapeId="0" xr:uid="{80B79A6D-3245-4AC2-9438-A9387FA3DF2A}">
      <text>
        <r>
          <rPr>
            <sz val="11"/>
            <color rgb="FF000000"/>
            <rFont val="Calibri"/>
            <family val="2"/>
            <charset val="1"/>
          </rPr>
          <t xml:space="preserve">Autor:
</t>
        </r>
        <r>
          <rPr>
            <sz val="12"/>
            <color rgb="FF000000"/>
            <rFont val="Tahoma"/>
            <family val="2"/>
            <charset val="1"/>
          </rPr>
          <t>Si requiere una gestión de compras debería tener un presupuesto asignado, no veo solicitud de monto.
Dicha actividad requiere de presupuesto.</t>
        </r>
      </text>
    </comment>
    <comment ref="E64" authorId="0" shapeId="0" xr:uid="{D3CE8C45-547E-49D8-822D-C7CEBB938EC4}">
      <text>
        <r>
          <rPr>
            <sz val="11"/>
            <color rgb="FF000000"/>
            <rFont val="Calibri"/>
            <family val="2"/>
            <charset val="1"/>
          </rPr>
          <t xml:space="preserve">Comentario:
</t>
        </r>
        <r>
          <rPr>
            <sz val="11"/>
            <color rgb="FF000000"/>
            <rFont val="Tahoma"/>
            <family val="2"/>
            <charset val="1"/>
          </rPr>
          <t>Para mayor información acerca de este proceso contactar al Gerente de Validación de Cobranzas de las Dirección de Finanzas.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6187000D-ACCC-4314-86DA-072FCA81E38D}">
      <text>
        <r>
          <rPr>
            <b/>
            <sz val="9"/>
            <color indexed="81"/>
            <rFont val="Tahoma"/>
            <family val="2"/>
          </rPr>
          <t>Autor:</t>
        </r>
        <r>
          <rPr>
            <sz val="9"/>
            <color indexed="81"/>
            <rFont val="Tahoma"/>
            <family val="2"/>
          </rPr>
          <t xml:space="preserve">
Primer día del mes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4F29BAFE-8F34-4523-82C9-3FD1D4E0505E}">
      <text>
        <r>
          <rPr>
            <b/>
            <sz val="9"/>
            <color indexed="81"/>
            <rFont val="Tahoma"/>
            <family val="2"/>
          </rPr>
          <t>Autor:</t>
        </r>
        <r>
          <rPr>
            <sz val="9"/>
            <color indexed="81"/>
            <rFont val="Tahoma"/>
            <family val="2"/>
          </rPr>
          <t xml:space="preserve">
Primer día del mes</t>
        </r>
      </text>
    </comment>
    <comment ref="G4" authorId="0" shapeId="0" xr:uid="{10075A12-C74B-47FB-B3C0-8BFFE1A00CEB}">
      <text>
        <r>
          <rPr>
            <b/>
            <sz val="14"/>
            <color indexed="81"/>
            <rFont val="Tahoma"/>
            <family val="2"/>
          </rPr>
          <t>1-3</t>
        </r>
      </text>
    </comment>
    <comment ref="I4" authorId="0" shapeId="0" xr:uid="{6EAB0134-28FA-47BC-8AEE-6A6C2D675557}">
      <text>
        <r>
          <rPr>
            <b/>
            <sz val="9"/>
            <color indexed="81"/>
            <rFont val="Tahoma"/>
            <family val="2"/>
          </rPr>
          <t xml:space="preserve">Yudelkis Santos Muñoz: 
</t>
        </r>
        <r>
          <rPr>
            <b/>
            <sz val="16"/>
            <color indexed="81"/>
            <rFont val="Tahoma"/>
            <family val="2"/>
          </rPr>
          <t xml:space="preserve">
Marielis sugiero la posibilidad de utilizar una de las dos palabras  métricas o indicador.
</t>
        </r>
        <r>
          <rPr>
            <sz val="16"/>
            <color indexed="81"/>
            <rFont val="Tahoma"/>
            <family val="2"/>
          </rPr>
          <t xml:space="preserve">
</t>
        </r>
      </text>
    </comment>
    <comment ref="K4" authorId="0" shapeId="0" xr:uid="{02FBC666-EADF-44C2-BCB0-CF504127544F}">
      <text>
        <r>
          <rPr>
            <b/>
            <sz val="12"/>
            <color indexed="81"/>
            <rFont val="Tahoma"/>
            <family val="2"/>
          </rPr>
          <t>1.Más es más
2.Menos es más</t>
        </r>
      </text>
    </comment>
    <comment ref="L4" authorId="0" shapeId="0" xr:uid="{D0436D99-DA50-4788-A48F-44843489645D}">
      <text>
        <r>
          <rPr>
            <b/>
            <sz val="12"/>
            <color indexed="81"/>
            <rFont val="Tahoma"/>
            <family val="2"/>
          </rPr>
          <t>1. Acumulado
2. Puntual</t>
        </r>
      </text>
    </comment>
    <comment ref="M4" authorId="0" shapeId="0" xr:uid="{0FA3A51A-9542-4150-BF07-B829AAD17EA5}">
      <text>
        <r>
          <rPr>
            <b/>
            <sz val="12"/>
            <color indexed="81"/>
            <rFont val="Tahoma"/>
            <family val="2"/>
          </rPr>
          <t>Si
No</t>
        </r>
      </text>
    </comment>
    <comment ref="AA4" authorId="0" shapeId="0" xr:uid="{8BFE4301-3C6F-4D53-A3AC-8A1AB5EA2919}">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D82D87F3-19E3-4E18-9161-B1FBEAC0DFA5}">
      <text>
        <r>
          <rPr>
            <b/>
            <sz val="9"/>
            <color indexed="81"/>
            <rFont val="Tahoma"/>
            <family val="2"/>
          </rPr>
          <t>Autor:</t>
        </r>
        <r>
          <rPr>
            <sz val="9"/>
            <color indexed="81"/>
            <rFont val="Tahoma"/>
            <family val="2"/>
          </rPr>
          <t xml:space="preserve">
Primer día del mes</t>
        </r>
      </text>
    </comment>
    <comment ref="G4" authorId="0" shapeId="0" xr:uid="{93C7DDD5-4D0E-477A-A53D-FEBC408CC221}">
      <text>
        <r>
          <rPr>
            <b/>
            <sz val="14"/>
            <color indexed="81"/>
            <rFont val="Tahoma"/>
            <family val="2"/>
          </rPr>
          <t>1-3</t>
        </r>
      </text>
    </comment>
    <comment ref="I4" authorId="0" shapeId="0" xr:uid="{231A9D2E-305B-4B42-8A29-0D7E68A73CC1}">
      <text>
        <r>
          <rPr>
            <b/>
            <sz val="9"/>
            <color indexed="81"/>
            <rFont val="Tahoma"/>
            <family val="2"/>
          </rPr>
          <t xml:space="preserve">Yudelkis Santos Muñoz: 
</t>
        </r>
        <r>
          <rPr>
            <b/>
            <sz val="16"/>
            <color indexed="81"/>
            <rFont val="Tahoma"/>
            <family val="2"/>
          </rPr>
          <t xml:space="preserve">
Marielis sugiero la posibilidad de utilizar una de las dos palabras  métricas o indicador.
</t>
        </r>
        <r>
          <rPr>
            <sz val="16"/>
            <color indexed="81"/>
            <rFont val="Tahoma"/>
            <family val="2"/>
          </rPr>
          <t xml:space="preserve">
</t>
        </r>
      </text>
    </comment>
    <comment ref="K4" authorId="0" shapeId="0" xr:uid="{0E47CD7E-C5FC-45A8-848D-49987F6B7B54}">
      <text>
        <r>
          <rPr>
            <b/>
            <sz val="12"/>
            <color indexed="81"/>
            <rFont val="Tahoma"/>
            <family val="2"/>
          </rPr>
          <t>1.Más es más
2.Menos es más</t>
        </r>
      </text>
    </comment>
    <comment ref="L4" authorId="0" shapeId="0" xr:uid="{212FCB0C-645C-4C43-8FC1-4B95A11EF775}">
      <text>
        <r>
          <rPr>
            <b/>
            <sz val="12"/>
            <color indexed="81"/>
            <rFont val="Tahoma"/>
            <family val="2"/>
          </rPr>
          <t>1. Acumulado
2. Puntual</t>
        </r>
      </text>
    </comment>
    <comment ref="M4" authorId="0" shapeId="0" xr:uid="{3C7C2590-63BD-4FC9-B58C-FF3A0FD3E9E1}">
      <text>
        <r>
          <rPr>
            <b/>
            <sz val="12"/>
            <color indexed="81"/>
            <rFont val="Tahoma"/>
            <family val="2"/>
          </rPr>
          <t>Si
No</t>
        </r>
      </text>
    </comment>
    <comment ref="AC4" authorId="0" shapeId="0" xr:uid="{9A1E6E80-5427-4D1E-BD32-46DB2A266DCA}">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D14" authorId="0" shapeId="0" xr:uid="{AE06C989-AC03-4F51-897B-5DA2431C8DD8}">
      <text>
        <r>
          <rPr>
            <sz val="9"/>
            <color indexed="81"/>
            <rFont val="Tahoma"/>
            <family val="2"/>
          </rPr>
          <t xml:space="preserve">Esta actividad se reconfirmará por el área de la DCE en enero 2022.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CC53D711-C8EB-473F-87C5-61FB3A2EF441}">
      <text>
        <r>
          <rPr>
            <b/>
            <sz val="9"/>
            <color indexed="81"/>
            <rFont val="Tahoma"/>
            <family val="2"/>
          </rPr>
          <t>Autor:</t>
        </r>
        <r>
          <rPr>
            <sz val="9"/>
            <color indexed="81"/>
            <rFont val="Tahoma"/>
            <family val="2"/>
          </rPr>
          <t xml:space="preserve">
Primer día del mes</t>
        </r>
      </text>
    </comment>
    <comment ref="G4" authorId="0" shapeId="0" xr:uid="{7E193FD4-83EB-4C78-B7D6-771B57BE2FE4}">
      <text>
        <r>
          <rPr>
            <b/>
            <sz val="14"/>
            <color indexed="81"/>
            <rFont val="Tahoma"/>
            <family val="2"/>
          </rPr>
          <t>1-3</t>
        </r>
      </text>
    </comment>
    <comment ref="K4" authorId="0" shapeId="0" xr:uid="{BEACAB6A-1668-4592-B000-BC5A4AC74DA4}">
      <text>
        <r>
          <rPr>
            <b/>
            <sz val="12"/>
            <color indexed="81"/>
            <rFont val="Tahoma"/>
            <family val="2"/>
          </rPr>
          <t>1.Más es más
2.Menos es más</t>
        </r>
      </text>
    </comment>
    <comment ref="L4" authorId="0" shapeId="0" xr:uid="{00DB487A-76CA-4D6B-BF87-1E98FBB6F7D2}">
      <text>
        <r>
          <rPr>
            <b/>
            <sz val="12"/>
            <color indexed="81"/>
            <rFont val="Tahoma"/>
            <family val="2"/>
          </rPr>
          <t>1. Acumulado
2. Puntual</t>
        </r>
      </text>
    </comment>
    <comment ref="M4" authorId="0" shapeId="0" xr:uid="{D5A70F16-172F-48D2-84F8-943833A59AB9}">
      <text>
        <r>
          <rPr>
            <b/>
            <sz val="12"/>
            <color indexed="81"/>
            <rFont val="Tahoma"/>
            <family val="2"/>
          </rPr>
          <t>Si
No</t>
        </r>
      </text>
    </comment>
    <comment ref="AA4" authorId="0" shapeId="0" xr:uid="{5A0F293B-F1CB-4AD0-973D-D82230E9F1D5}">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F40" authorId="0" shapeId="0" xr:uid="{C534462F-F3AE-4277-914B-2972C9621B36}">
      <text>
        <r>
          <rPr>
            <b/>
            <sz val="9"/>
            <color indexed="81"/>
            <rFont val="Tahoma"/>
            <family val="2"/>
          </rPr>
          <t>Autor:</t>
        </r>
        <r>
          <rPr>
            <sz val="9"/>
            <color indexed="81"/>
            <rFont val="Tahoma"/>
            <family val="2"/>
          </rPr>
          <t xml:space="preserve">
Estas Obras surgen a partir de necesidades puntuales presentadas en el año</t>
        </r>
      </text>
    </comment>
    <comment ref="C52" authorId="0" shapeId="0" xr:uid="{45F78052-0335-4199-B635-D12C08EFDB21}">
      <text>
        <r>
          <rPr>
            <b/>
            <sz val="9"/>
            <color indexed="81"/>
            <rFont val="Tahoma"/>
            <family val="2"/>
          </rPr>
          <t>Autor:</t>
        </r>
        <r>
          <rPr>
            <sz val="9"/>
            <color indexed="81"/>
            <rFont val="Tahoma"/>
            <family val="2"/>
          </rPr>
          <t xml:space="preserve">
Proyectos:
D-I3-22-0028 hasta
D-I3-22-32</t>
        </r>
      </text>
    </comment>
    <comment ref="C53" authorId="0" shapeId="0" xr:uid="{04D8B52C-BFE2-4D14-8BD0-26B6C7512B28}">
      <text>
        <r>
          <rPr>
            <b/>
            <sz val="9"/>
            <color indexed="81"/>
            <rFont val="Tahoma"/>
            <family val="2"/>
          </rPr>
          <t>Autor:</t>
        </r>
        <r>
          <rPr>
            <sz val="9"/>
            <color indexed="81"/>
            <rFont val="Tahoma"/>
            <family val="2"/>
          </rPr>
          <t xml:space="preserve">
Proyectos
D-I3-22-0023 al
D-I3-22-0027
</t>
        </r>
      </text>
    </comment>
    <comment ref="C54" authorId="0" shapeId="0" xr:uid="{EC43FAD5-DA01-4FD3-AF07-629C2FBDB066}">
      <text>
        <r>
          <rPr>
            <b/>
            <sz val="9"/>
            <color indexed="81"/>
            <rFont val="Tahoma"/>
            <family val="2"/>
          </rPr>
          <t>Autor:
Proyectos
D-I3-22-0023 al
D-I3-22-0027</t>
        </r>
      </text>
    </comment>
    <comment ref="D54" authorId="0" shapeId="0" xr:uid="{BF92400D-0E33-4ABF-B67B-BE896FFC56B1}">
      <text>
        <r>
          <rPr>
            <b/>
            <sz val="9"/>
            <color indexed="81"/>
            <rFont val="Tahoma"/>
            <family val="2"/>
          </rPr>
          <t>Autor:</t>
        </r>
        <r>
          <rPr>
            <sz val="9"/>
            <color indexed="81"/>
            <rFont val="Tahoma"/>
            <family val="2"/>
          </rPr>
          <t xml:space="preserve">
Pendiente a cambiar</t>
        </r>
      </text>
    </comment>
    <comment ref="C55" authorId="0" shapeId="0" xr:uid="{39B6FB80-1D6B-45FD-95BF-A17A0C0F5CDC}">
      <text>
        <r>
          <rPr>
            <b/>
            <sz val="9"/>
            <color indexed="81"/>
            <rFont val="Tahoma"/>
            <family val="2"/>
          </rPr>
          <t>Autor:</t>
        </r>
        <r>
          <rPr>
            <sz val="9"/>
            <color indexed="81"/>
            <rFont val="Tahoma"/>
            <family val="2"/>
          </rPr>
          <t xml:space="preserve">
Proyectos del
D-I3-22-0033
D-I3-22-0037
</t>
        </r>
      </text>
    </comment>
    <comment ref="D55" authorId="0" shapeId="0" xr:uid="{22122965-08E0-4849-9682-AFA4B0735C45}">
      <text>
        <r>
          <rPr>
            <b/>
            <sz val="9"/>
            <color indexed="81"/>
            <rFont val="Tahoma"/>
            <family val="2"/>
          </rPr>
          <t>Autor:</t>
        </r>
        <r>
          <rPr>
            <sz val="9"/>
            <color indexed="81"/>
            <rFont val="Tahoma"/>
            <family val="2"/>
          </rPr>
          <t xml:space="preserve">
Verificar cantidad de luminarias instaladas</t>
        </r>
      </text>
    </comment>
    <comment ref="N56" authorId="0" shapeId="0" xr:uid="{B6F8B9B2-AFF2-404D-B2C0-C856FB5F66BD}">
      <text>
        <r>
          <rPr>
            <b/>
            <sz val="9"/>
            <color indexed="81"/>
            <rFont val="Tahoma"/>
            <family val="2"/>
          </rPr>
          <t>Autor:</t>
        </r>
        <r>
          <rPr>
            <sz val="9"/>
            <color indexed="81"/>
            <rFont val="Tahoma"/>
            <family val="2"/>
          </rPr>
          <t xml:space="preserve">
Se ajusto la meta conforme a lo obtenido este año</t>
        </r>
      </text>
    </comment>
    <comment ref="C65" authorId="0" shapeId="0" xr:uid="{4861DAD9-9CBE-411F-B510-B8302ED809B1}">
      <text>
        <r>
          <rPr>
            <b/>
            <sz val="9"/>
            <color indexed="81"/>
            <rFont val="Tahoma"/>
            <family val="2"/>
          </rPr>
          <t>Autor:</t>
        </r>
        <r>
          <rPr>
            <sz val="9"/>
            <color indexed="81"/>
            <rFont val="Tahoma"/>
            <family val="2"/>
          </rPr>
          <t xml:space="preserve">
Proyectos:
D-I3-22-0028 hasta
D-I3-22-32</t>
        </r>
      </text>
    </comment>
    <comment ref="C66" authorId="0" shapeId="0" xr:uid="{2B28228C-6531-4A05-B582-6166C395E3B0}">
      <text>
        <r>
          <rPr>
            <b/>
            <sz val="9"/>
            <color indexed="81"/>
            <rFont val="Tahoma"/>
            <family val="2"/>
          </rPr>
          <t>Autor:</t>
        </r>
        <r>
          <rPr>
            <sz val="9"/>
            <color indexed="81"/>
            <rFont val="Tahoma"/>
            <family val="2"/>
          </rPr>
          <t xml:space="preserve">
Proyectos
D-I3-22-0023 al
D-I3-22-0027
</t>
        </r>
      </text>
    </comment>
    <comment ref="C67" authorId="0" shapeId="0" xr:uid="{4EF21DDD-FAC5-41F8-AB03-B80DDFD7DF62}">
      <text>
        <r>
          <rPr>
            <b/>
            <sz val="9"/>
            <color indexed="81"/>
            <rFont val="Tahoma"/>
            <family val="2"/>
          </rPr>
          <t>Autor:
Proyectos
D-I3-22-0023 al
D-I3-22-0027</t>
        </r>
      </text>
    </comment>
    <comment ref="D67" authorId="0" shapeId="0" xr:uid="{58BF55F4-4454-4EA7-9AE2-D66327A96023}">
      <text>
        <r>
          <rPr>
            <b/>
            <sz val="9"/>
            <color indexed="81"/>
            <rFont val="Tahoma"/>
            <family val="2"/>
          </rPr>
          <t>Autor:</t>
        </r>
        <r>
          <rPr>
            <sz val="9"/>
            <color indexed="81"/>
            <rFont val="Tahoma"/>
            <family val="2"/>
          </rPr>
          <t xml:space="preserve">
Pendiente a cambiar</t>
        </r>
      </text>
    </comment>
    <comment ref="C68" authorId="0" shapeId="0" xr:uid="{213223B1-4E6E-4A05-BD05-93EE81FC5A81}">
      <text>
        <r>
          <rPr>
            <b/>
            <sz val="9"/>
            <color indexed="81"/>
            <rFont val="Tahoma"/>
            <family val="2"/>
          </rPr>
          <t>Autor:</t>
        </r>
        <r>
          <rPr>
            <sz val="9"/>
            <color indexed="81"/>
            <rFont val="Tahoma"/>
            <family val="2"/>
          </rPr>
          <t xml:space="preserve">
Proyectos del
D-I3-22-0033
D-I3-22-0037
</t>
        </r>
      </text>
    </comment>
    <comment ref="C78" authorId="0" shapeId="0" xr:uid="{2BEFB695-6EA3-4F15-9914-4594206FEABC}">
      <text>
        <r>
          <rPr>
            <b/>
            <sz val="9"/>
            <color indexed="81"/>
            <rFont val="Tahoma"/>
            <family val="2"/>
          </rPr>
          <t>Autor:</t>
        </r>
        <r>
          <rPr>
            <sz val="9"/>
            <color indexed="81"/>
            <rFont val="Tahoma"/>
            <family val="2"/>
          </rPr>
          <t xml:space="preserve">
Proyectos:
D-I3-22-0028 hasta
D-I3-22-32</t>
        </r>
      </text>
    </comment>
    <comment ref="C79" authorId="0" shapeId="0" xr:uid="{E1BA3848-9C7A-492D-84EB-4764AE8B47EA}">
      <text>
        <r>
          <rPr>
            <b/>
            <sz val="9"/>
            <color indexed="81"/>
            <rFont val="Tahoma"/>
            <family val="2"/>
          </rPr>
          <t>Autor:</t>
        </r>
        <r>
          <rPr>
            <sz val="9"/>
            <color indexed="81"/>
            <rFont val="Tahoma"/>
            <family val="2"/>
          </rPr>
          <t xml:space="preserve">
Proyectos
D-I3-22-0023 al
D-I3-22-0027
</t>
        </r>
      </text>
    </comment>
    <comment ref="C80" authorId="0" shapeId="0" xr:uid="{709733C1-3153-4835-8BD7-A472E3394FC2}">
      <text>
        <r>
          <rPr>
            <b/>
            <sz val="9"/>
            <color indexed="81"/>
            <rFont val="Tahoma"/>
            <family val="2"/>
          </rPr>
          <t>Autor:
Proyectos
D-I3-22-0023 al
D-I3-22-0027</t>
        </r>
      </text>
    </comment>
    <comment ref="D80" authorId="0" shapeId="0" xr:uid="{65157A16-D5B6-4E31-A104-6A6453D42F16}">
      <text>
        <r>
          <rPr>
            <b/>
            <sz val="9"/>
            <color indexed="81"/>
            <rFont val="Tahoma"/>
            <family val="2"/>
          </rPr>
          <t>Autor:</t>
        </r>
        <r>
          <rPr>
            <sz val="9"/>
            <color indexed="81"/>
            <rFont val="Tahoma"/>
            <family val="2"/>
          </rPr>
          <t xml:space="preserve">
Pendiente a cambiar</t>
        </r>
      </text>
    </comment>
    <comment ref="C81" authorId="0" shapeId="0" xr:uid="{09B13DC8-89FF-4C5A-AE8F-1B08286939FF}">
      <text>
        <r>
          <rPr>
            <b/>
            <sz val="9"/>
            <color indexed="81"/>
            <rFont val="Tahoma"/>
            <family val="2"/>
          </rPr>
          <t>Autor:</t>
        </r>
        <r>
          <rPr>
            <sz val="9"/>
            <color indexed="81"/>
            <rFont val="Tahoma"/>
            <family val="2"/>
          </rPr>
          <t xml:space="preserve">
Proyectos del
D-I3-22-0033
D-I3-22-0037
</t>
        </r>
      </text>
    </comment>
    <comment ref="C91" authorId="0" shapeId="0" xr:uid="{4640B14E-CE2E-48D4-8995-CBAC926C3540}">
      <text>
        <r>
          <rPr>
            <b/>
            <sz val="9"/>
            <color indexed="81"/>
            <rFont val="Tahoma"/>
            <family val="2"/>
          </rPr>
          <t>Autor:</t>
        </r>
        <r>
          <rPr>
            <sz val="9"/>
            <color indexed="81"/>
            <rFont val="Tahoma"/>
            <family val="2"/>
          </rPr>
          <t xml:space="preserve">
Proyectos:
D-I3-22-0028 hasta
D-I3-22-32</t>
        </r>
      </text>
    </comment>
    <comment ref="C92" authorId="0" shapeId="0" xr:uid="{B6ACBB11-AC18-48D1-9B98-94FCDC10C1CA}">
      <text>
        <r>
          <rPr>
            <b/>
            <sz val="9"/>
            <color indexed="81"/>
            <rFont val="Tahoma"/>
            <family val="2"/>
          </rPr>
          <t>Autor:</t>
        </r>
        <r>
          <rPr>
            <sz val="9"/>
            <color indexed="81"/>
            <rFont val="Tahoma"/>
            <family val="2"/>
          </rPr>
          <t xml:space="preserve">
Proyectos
D-I3-22-0023 al
D-I3-22-0027
</t>
        </r>
      </text>
    </comment>
    <comment ref="C93" authorId="0" shapeId="0" xr:uid="{87B692C2-8FC3-4D50-9A1F-7B1F203BB33D}">
      <text>
        <r>
          <rPr>
            <b/>
            <sz val="9"/>
            <color indexed="81"/>
            <rFont val="Tahoma"/>
            <family val="2"/>
          </rPr>
          <t>Autor:
Proyectos
D-I3-22-0023 al
D-I3-22-0027</t>
        </r>
      </text>
    </comment>
    <comment ref="D93" authorId="0" shapeId="0" xr:uid="{C0DC6637-B1C1-4CA6-8D96-5A336F64573A}">
      <text>
        <r>
          <rPr>
            <b/>
            <sz val="9"/>
            <color indexed="81"/>
            <rFont val="Tahoma"/>
            <family val="2"/>
          </rPr>
          <t>Autor:</t>
        </r>
        <r>
          <rPr>
            <sz val="9"/>
            <color indexed="81"/>
            <rFont val="Tahoma"/>
            <family val="2"/>
          </rPr>
          <t xml:space="preserve">
Pendiente a cambiar</t>
        </r>
      </text>
    </comment>
    <comment ref="C94" authorId="0" shapeId="0" xr:uid="{0D6283B4-23E2-4D6E-86EA-112AE45DFD1E}">
      <text>
        <r>
          <rPr>
            <b/>
            <sz val="9"/>
            <color indexed="81"/>
            <rFont val="Tahoma"/>
            <family val="2"/>
          </rPr>
          <t>Autor:</t>
        </r>
        <r>
          <rPr>
            <sz val="9"/>
            <color indexed="81"/>
            <rFont val="Tahoma"/>
            <family val="2"/>
          </rPr>
          <t xml:space="preserve">
Proyectos del
D-I3-22-0033
D-I3-22-0037
</t>
        </r>
      </text>
    </comment>
    <comment ref="C104" authorId="0" shapeId="0" xr:uid="{CA3D60E9-21A2-47F6-A3B1-91A09E7E945E}">
      <text>
        <r>
          <rPr>
            <b/>
            <sz val="9"/>
            <color indexed="81"/>
            <rFont val="Tahoma"/>
            <family val="2"/>
          </rPr>
          <t>Autor:</t>
        </r>
        <r>
          <rPr>
            <sz val="9"/>
            <color indexed="81"/>
            <rFont val="Tahoma"/>
            <family val="2"/>
          </rPr>
          <t xml:space="preserve">
Proyectos:
D-I3-22-0028 hasta
D-I3-22-32</t>
        </r>
      </text>
    </comment>
    <comment ref="C105" authorId="0" shapeId="0" xr:uid="{2DC4F64C-0627-4B4D-AF13-9EDB97204867}">
      <text>
        <r>
          <rPr>
            <b/>
            <sz val="9"/>
            <color indexed="81"/>
            <rFont val="Tahoma"/>
            <family val="2"/>
          </rPr>
          <t>Autor:</t>
        </r>
        <r>
          <rPr>
            <sz val="9"/>
            <color indexed="81"/>
            <rFont val="Tahoma"/>
            <family val="2"/>
          </rPr>
          <t xml:space="preserve">
Proyectos
D-I3-22-0023 al
D-I3-22-0027
</t>
        </r>
      </text>
    </comment>
    <comment ref="C106" authorId="0" shapeId="0" xr:uid="{6981C592-BB50-4883-A7AF-178E62C91287}">
      <text>
        <r>
          <rPr>
            <b/>
            <sz val="9"/>
            <color indexed="81"/>
            <rFont val="Tahoma"/>
            <family val="2"/>
          </rPr>
          <t>Autor:
Proyectos
D-I3-22-0023 al
D-I3-22-0027</t>
        </r>
      </text>
    </comment>
    <comment ref="D106" authorId="0" shapeId="0" xr:uid="{F8468C3B-37AE-4569-ACDC-B600FF3A1F37}">
      <text>
        <r>
          <rPr>
            <b/>
            <sz val="9"/>
            <color indexed="81"/>
            <rFont val="Tahoma"/>
            <family val="2"/>
          </rPr>
          <t>Autor:</t>
        </r>
        <r>
          <rPr>
            <sz val="9"/>
            <color indexed="81"/>
            <rFont val="Tahoma"/>
            <family val="2"/>
          </rPr>
          <t xml:space="preserve">
Pendiente a cambiar</t>
        </r>
      </text>
    </comment>
    <comment ref="C107" authorId="0" shapeId="0" xr:uid="{37551B0D-A108-466C-89CA-6B0E7C256C65}">
      <text>
        <r>
          <rPr>
            <b/>
            <sz val="9"/>
            <color indexed="81"/>
            <rFont val="Tahoma"/>
            <family val="2"/>
          </rPr>
          <t>Autor:</t>
        </r>
        <r>
          <rPr>
            <sz val="9"/>
            <color indexed="81"/>
            <rFont val="Tahoma"/>
            <family val="2"/>
          </rPr>
          <t xml:space="preserve">
Proyectos del
D-I3-22-0033
D-I3-22-0037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46323190-3321-4D24-80FB-EF70AE21C4E4}">
      <text>
        <r>
          <rPr>
            <b/>
            <sz val="9"/>
            <color indexed="81"/>
            <rFont val="Tahoma"/>
            <family val="2"/>
          </rPr>
          <t>Autor:</t>
        </r>
        <r>
          <rPr>
            <sz val="9"/>
            <color indexed="81"/>
            <rFont val="Tahoma"/>
            <family val="2"/>
          </rPr>
          <t xml:space="preserve">
Primer día del mes</t>
        </r>
      </text>
    </comment>
    <comment ref="G4" authorId="0" shapeId="0" xr:uid="{2474A9EC-CE59-4BD1-BC21-1FD2AF6AB260}">
      <text>
        <r>
          <rPr>
            <b/>
            <sz val="14"/>
            <color indexed="81"/>
            <rFont val="Tahoma"/>
            <family val="2"/>
          </rPr>
          <t>1-3</t>
        </r>
      </text>
    </comment>
    <comment ref="I4" authorId="0" shapeId="0" xr:uid="{CB59A414-DDC4-4AB2-B7E9-A47496C8118C}">
      <text>
        <r>
          <rPr>
            <b/>
            <sz val="9"/>
            <color indexed="81"/>
            <rFont val="Tahoma"/>
            <family val="2"/>
          </rPr>
          <t xml:space="preserve">Yudelkis Santos Muñoz: 
</t>
        </r>
        <r>
          <rPr>
            <b/>
            <sz val="16"/>
            <color indexed="81"/>
            <rFont val="Tahoma"/>
            <family val="2"/>
          </rPr>
          <t xml:space="preserve">
Marielis sugiero la posibilidad de utilizar una de las dos palabras  métricas o indicador.
</t>
        </r>
        <r>
          <rPr>
            <sz val="16"/>
            <color indexed="81"/>
            <rFont val="Tahoma"/>
            <family val="2"/>
          </rPr>
          <t xml:space="preserve">
</t>
        </r>
      </text>
    </comment>
    <comment ref="K4" authorId="0" shapeId="0" xr:uid="{DD5BFACA-49FD-4569-A43B-8FAAE2A57B26}">
      <text>
        <r>
          <rPr>
            <b/>
            <sz val="12"/>
            <color indexed="81"/>
            <rFont val="Tahoma"/>
            <family val="2"/>
          </rPr>
          <t>1.Más es más
2.Menos es más</t>
        </r>
      </text>
    </comment>
    <comment ref="L4" authorId="0" shapeId="0" xr:uid="{B39E2588-FAC0-43C9-BB00-C3498CE591D8}">
      <text>
        <r>
          <rPr>
            <b/>
            <sz val="12"/>
            <color indexed="81"/>
            <rFont val="Tahoma"/>
            <family val="2"/>
          </rPr>
          <t>1. Acumulado
2. Puntual</t>
        </r>
      </text>
    </comment>
    <comment ref="M4" authorId="0" shapeId="0" xr:uid="{97379536-6BAE-44A8-B494-7518F7095CCB}">
      <text>
        <r>
          <rPr>
            <b/>
            <sz val="12"/>
            <color indexed="81"/>
            <rFont val="Tahoma"/>
            <family val="2"/>
          </rPr>
          <t>Si
No</t>
        </r>
      </text>
    </comment>
    <comment ref="AA4" authorId="0" shapeId="0" xr:uid="{28BA22D7-002F-4A10-9782-7574C06A9922}">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G14" authorId="0" shapeId="0" xr:uid="{635B6A90-1570-4547-B386-EA89FCE6CC58}">
      <text>
        <r>
          <rPr>
            <sz val="9"/>
            <color indexed="81"/>
            <rFont val="Tahoma"/>
            <family val="2"/>
          </rPr>
          <t xml:space="preserve">
Solo se debe considerar la valoración de la actividad principal.</t>
        </r>
      </text>
    </comment>
    <comment ref="E16" authorId="0" shapeId="0" xr:uid="{AFAEFBAA-B317-403B-A461-4A80C23B75C7}">
      <text>
        <r>
          <rPr>
            <sz val="11"/>
            <color indexed="81"/>
            <rFont val="Tahoma"/>
            <family val="2"/>
          </rPr>
          <t>La actividad con presupuesto aprobado dice toma de inventario en Almacenes, no está contemplado en POA.</t>
        </r>
      </text>
    </comment>
    <comment ref="I18" authorId="0" shapeId="0" xr:uid="{0E31829A-20AE-4ADA-8313-92C0A3EC1503}">
      <text>
        <r>
          <rPr>
            <b/>
            <sz val="9"/>
            <color indexed="81"/>
            <rFont val="Tahoma"/>
            <family val="2"/>
          </rPr>
          <t>Autor:</t>
        </r>
        <r>
          <rPr>
            <sz val="9"/>
            <color indexed="81"/>
            <rFont val="Tahoma"/>
            <family val="2"/>
          </rPr>
          <t xml:space="preserve">
sugerimos cantidad de reportería a tiempo</t>
        </r>
      </text>
    </comment>
    <comment ref="I19" authorId="0" shapeId="0" xr:uid="{1599F320-B064-44F9-9317-E24A499CF80B}">
      <text>
        <r>
          <rPr>
            <b/>
            <sz val="9"/>
            <color indexed="81"/>
            <rFont val="Tahoma"/>
            <family val="2"/>
          </rPr>
          <t>Autor:</t>
        </r>
        <r>
          <rPr>
            <sz val="9"/>
            <color indexed="81"/>
            <rFont val="Tahoma"/>
            <family val="2"/>
          </rPr>
          <t xml:space="preserve">
sugerimos cantidad de reportería a tiempo</t>
        </r>
      </text>
    </comment>
    <comment ref="L20" authorId="0" shapeId="0" xr:uid="{4C58E777-28AC-4C98-9B07-238F1650D01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Sugerimos que la actividad sea puntual por la naturaleza de la actividad.</t>
        </r>
      </text>
    </comment>
    <comment ref="N20" authorId="0" shapeId="0" xr:uid="{868ED2C1-9131-42F2-B204-2D7A0B057C2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¿La meta abarca todos los almacenes de EDENORTE?  entendemos que la menta de incluir todos los almacenes de EDENORTE.</t>
        </r>
      </text>
    </comment>
    <comment ref="I21" authorId="0" shapeId="0" xr:uid="{4A3DA267-7B88-44BC-BD89-9AF6D36240A6}">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Indicador no va acorde a la unidad de medida, se recomienda utilizar % de avance de la actividad.
Incluir las actividades a desarrollar en cada % de avance.</t>
        </r>
      </text>
    </comment>
    <comment ref="AE24" authorId="0" shapeId="0" xr:uid="{3B1DB4BE-2707-4438-BB79-74A5F1B1E1F0}">
      <text>
        <r>
          <rPr>
            <sz val="11"/>
            <color indexed="81"/>
            <rFont val="Tahoma"/>
            <family val="2"/>
          </rPr>
          <t xml:space="preserve">Se agregó esta gerencia como soporte. </t>
        </r>
        <r>
          <rPr>
            <sz val="9"/>
            <color indexed="81"/>
            <rFont val="Tahoma"/>
            <family val="2"/>
          </rPr>
          <t xml:space="preserve">
</t>
        </r>
      </text>
    </comment>
    <comment ref="G31" authorId="0" shapeId="0" xr:uid="{55EFBCD1-02A8-447F-9A5F-4C24E023EF41}">
      <text>
        <r>
          <rPr>
            <b/>
            <sz val="9"/>
            <color indexed="81"/>
            <rFont val="Tahoma"/>
            <family val="2"/>
          </rPr>
          <t>Autor:</t>
        </r>
        <r>
          <rPr>
            <sz val="9"/>
            <color indexed="81"/>
            <rFont val="Tahoma"/>
            <family val="2"/>
          </rPr>
          <t xml:space="preserve">
Se distribuyo la valoración</t>
        </r>
      </text>
    </comment>
    <comment ref="E37" authorId="0" shapeId="0" xr:uid="{5C48D23B-FA09-4982-8779-CF7B31B3D2EF}">
      <text>
        <r>
          <rPr>
            <b/>
            <sz val="9"/>
            <color indexed="81"/>
            <rFont val="Tahoma"/>
            <family val="2"/>
          </rPr>
          <t>Comentario:</t>
        </r>
        <r>
          <rPr>
            <sz val="9"/>
            <color indexed="81"/>
            <rFont val="Tahoma"/>
            <family val="2"/>
          </rPr>
          <t xml:space="preserve">
    Analizar posibilidad de agregar dos subactividades para medir el avance del proyecto: Una subactividad orientada al proyecto de Carga de Data al Sistema Cobrus, y otra orientada a la carga de los archivos de tarjeta.</t>
        </r>
      </text>
    </comment>
    <comment ref="D38" authorId="0" shapeId="0" xr:uid="{86205C17-CC73-45F7-8686-41855C58B84F}">
      <text>
        <r>
          <rPr>
            <sz val="9"/>
            <color indexed="81"/>
            <rFont val="Tahoma"/>
            <family val="2"/>
          </rPr>
          <t xml:space="preserve">Ver posibilidad de TI de trabajar en este proyecto para el 2022 para que se incluyan en ambos POAs.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4" authorId="0" shapeId="0" xr:uid="{2E4188F3-3A23-4367-B36F-B16B9AFC63B4}">
      <text>
        <r>
          <rPr>
            <b/>
            <sz val="14"/>
            <color indexed="81"/>
            <rFont val="Tahoma"/>
            <family val="2"/>
          </rPr>
          <t>1-3</t>
        </r>
      </text>
    </comment>
    <comment ref="K4" authorId="0" shapeId="0" xr:uid="{A7D53746-E72B-4AD1-8DC5-095C16EDCBC8}">
      <text>
        <r>
          <rPr>
            <b/>
            <sz val="12"/>
            <color indexed="81"/>
            <rFont val="Tahoma"/>
            <family val="2"/>
          </rPr>
          <t>1.Más es más
2.Menos es más</t>
        </r>
      </text>
    </comment>
    <comment ref="L4" authorId="0" shapeId="0" xr:uid="{13AACEE0-FF5A-47A4-BF7A-65DE61DE40CC}">
      <text>
        <r>
          <rPr>
            <b/>
            <sz val="12"/>
            <color indexed="81"/>
            <rFont val="Tahoma"/>
            <family val="2"/>
          </rPr>
          <t>1. Acumulado
2. Puntual</t>
        </r>
      </text>
    </comment>
    <comment ref="M4" authorId="0" shapeId="0" xr:uid="{4D01D0A6-6DA9-4C1A-AFF7-48E6ECB32836}">
      <text>
        <r>
          <rPr>
            <b/>
            <sz val="12"/>
            <color indexed="81"/>
            <rFont val="Tahoma"/>
            <family val="2"/>
          </rPr>
          <t>Si
No</t>
        </r>
      </text>
    </comment>
    <comment ref="AA4" authorId="0" shapeId="0" xr:uid="{852321CB-AE9E-40FF-ACC3-C94B0831E6AE}">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N11" authorId="0" shapeId="0" xr:uid="{8E23241E-F737-4D30-9A4E-2CBCBBA00E50}">
      <text>
        <r>
          <rPr>
            <sz val="14"/>
            <color indexed="81"/>
            <rFont val="Tahoma"/>
            <family val="2"/>
          </rPr>
          <t xml:space="preserve">Favor agregar las metas en base a la planificación del proyecto. </t>
        </r>
        <r>
          <rPr>
            <sz val="9"/>
            <color indexed="81"/>
            <rFont val="Tahoma"/>
            <family val="2"/>
          </rPr>
          <t xml:space="preserve">
</t>
        </r>
      </text>
    </comment>
    <comment ref="N36" authorId="0" shapeId="0" xr:uid="{9B70DCFD-4A40-45BD-8F8A-7AB6C047773A}">
      <text>
        <r>
          <rPr>
            <sz val="16"/>
            <color theme="1"/>
            <rFont val="Calibri"/>
            <family val="2"/>
            <scheme val="minor"/>
          </rPr>
          <t xml:space="preserve">Comentario:
    Las oficinas a visitar están muy por de bajo a la cantidad actual que tenemos que son 110 oficinas, ¿tienen alguna clasificación las visitas a realizar en el 2022?
Respuesta: Serán realizadas por los colaboradores de la Gerencia de C&amp;D, por tanto la cantidad fue seleccionada acorde a su capacidad. </t>
        </r>
      </text>
    </comment>
    <comment ref="AF48" authorId="0" shapeId="0" xr:uid="{485940B4-A498-453C-8682-A1A5A81845AA}">
      <text>
        <r>
          <rPr>
            <sz val="10"/>
            <color indexed="81"/>
            <rFont val="Tahoma"/>
            <family val="2"/>
          </rPr>
          <t xml:space="preserve">
Actividad eliminada  por decreto. NO APROBADO EN PRESUPUESTO.</t>
        </r>
      </text>
    </comment>
    <comment ref="AF50" authorId="0" shapeId="0" xr:uid="{B63F7AEE-D8A9-440E-8CB1-926ADE3430B1}">
      <text>
        <r>
          <rPr>
            <sz val="10"/>
            <color indexed="81"/>
            <rFont val="Tahoma"/>
            <family val="2"/>
          </rPr>
          <t xml:space="preserve">Actividad eliminada  por decreto. NO APROBADO EN PRESUPUESTO. </t>
        </r>
        <r>
          <rPr>
            <sz val="9"/>
            <color indexed="81"/>
            <rFont val="Tahoma"/>
            <family val="2"/>
          </rPr>
          <t xml:space="preserve">
</t>
        </r>
      </text>
    </comment>
    <comment ref="AF51" authorId="0" shapeId="0" xr:uid="{260F35E4-6C5C-4598-A2F3-FFD29511F1B2}">
      <text>
        <r>
          <rPr>
            <sz val="11"/>
            <color indexed="81"/>
            <rFont val="Tahoma"/>
            <family val="2"/>
          </rPr>
          <t>Actividad eliminada  por decreto. NO APROBADO EN PRESUPUESTO.</t>
        </r>
        <r>
          <rPr>
            <b/>
            <sz val="9"/>
            <color indexed="81"/>
            <rFont val="Tahoma"/>
            <family val="2"/>
          </rPr>
          <t xml:space="preserve"> </t>
        </r>
      </text>
    </comment>
    <comment ref="AF52" authorId="0" shapeId="0" xr:uid="{69DDC192-DB26-48EE-B50F-53E8A2B4C06C}">
      <text>
        <r>
          <rPr>
            <sz val="11"/>
            <color indexed="81"/>
            <rFont val="Tahoma"/>
            <family val="2"/>
          </rPr>
          <t>Actividad eliminada  por decreto. NO APROBADO EN PRESUPUESTO.</t>
        </r>
        <r>
          <rPr>
            <sz val="9"/>
            <color indexed="81"/>
            <rFont val="Tahoma"/>
            <family val="2"/>
          </rPr>
          <t xml:space="preserve">
</t>
        </r>
      </text>
    </comment>
    <comment ref="AF53" authorId="0" shapeId="0" xr:uid="{F7D7AB9D-E890-412F-9540-225EC8FCC6EE}">
      <text>
        <r>
          <rPr>
            <sz val="10"/>
            <color indexed="81"/>
            <rFont val="Tahoma"/>
            <family val="2"/>
          </rPr>
          <t>Actividad eliminada  por decreto. NO APROBADO EN PRESUPUESTO.</t>
        </r>
      </text>
    </comment>
    <comment ref="N65" authorId="0" shapeId="0" xr:uid="{77F6D4E5-88E9-44E7-BE7A-5391AB77F344}">
      <text>
        <r>
          <rPr>
            <sz val="14"/>
            <color indexed="81"/>
            <rFont val="Tahoma"/>
            <family val="2"/>
          </rPr>
          <t>Ambas gestiones se realizarán en el primer semestre del año, alguna razón en particular?
Respuesta: Se busca aprovechar el período de vacaciones de los estudiantes</t>
        </r>
      </text>
    </comment>
    <comment ref="F66" authorId="0" shapeId="0" xr:uid="{CE9D5DE7-5C1D-453D-9C07-BE11922F1B96}">
      <text>
        <r>
          <rPr>
            <b/>
            <sz val="18"/>
            <color indexed="81"/>
            <rFont val="Tahoma"/>
            <family val="2"/>
          </rPr>
          <t>Autor:</t>
        </r>
        <r>
          <rPr>
            <sz val="18"/>
            <color indexed="81"/>
            <rFont val="Tahoma"/>
            <family val="2"/>
          </rPr>
          <t xml:space="preserve">
Adecuar a la descripción de la subactividad</t>
        </r>
      </text>
    </comment>
    <comment ref="AF76" authorId="0" shapeId="0" xr:uid="{DEDE72BE-93F0-48D2-88F4-D8EABCF2A952}">
      <text>
        <r>
          <rPr>
            <b/>
            <sz val="9"/>
            <color indexed="81"/>
            <rFont val="Tahoma"/>
            <family val="2"/>
          </rPr>
          <t>En espera de aprobación o no de este presupuesto. Inicialmente en POA se tenía un monto previsto de 2,805,662.80.</t>
        </r>
      </text>
    </comment>
    <comment ref="E77" authorId="0" shapeId="0" xr:uid="{B8CDFB23-64F4-4FD3-9AC0-696CE66C5AAC}">
      <text>
        <r>
          <rPr>
            <b/>
            <sz val="16"/>
            <color indexed="81"/>
            <rFont val="Tahoma"/>
            <family val="2"/>
          </rPr>
          <t>Autor:</t>
        </r>
        <r>
          <rPr>
            <sz val="16"/>
            <color indexed="81"/>
            <rFont val="Tahoma"/>
            <family val="2"/>
          </rPr>
          <t xml:space="preserve">
Analizar posibilidad de que se coloque una subactividades.
Respuesta: Listo</t>
        </r>
        <r>
          <rPr>
            <sz val="9"/>
            <color indexed="81"/>
            <rFont val="Tahoma"/>
            <family val="2"/>
          </rPr>
          <t xml:space="preserve">
</t>
        </r>
      </text>
    </comment>
    <comment ref="N77" authorId="0" shapeId="0" xr:uid="{254F0C6B-1A89-4974-89C3-0179806CB0A8}">
      <text>
        <r>
          <rPr>
            <b/>
            <sz val="14"/>
            <color indexed="81"/>
            <rFont val="Tahoma"/>
            <family val="2"/>
          </rPr>
          <t>Autor:</t>
        </r>
        <r>
          <rPr>
            <sz val="14"/>
            <color indexed="81"/>
            <rFont val="Tahoma"/>
            <family val="2"/>
          </rPr>
          <t xml:space="preserve">
Favor considerar una frecuencia de medición trimestral en los objetivos establecidos. 
Respuesta: SEGUN EL REGLAMENTO 522-06 DEBEMOS REALIZAR DOS SIMULACROS AL AÑO  DE LAS LOCALIDADES  ESTABLECIDAS , ES DECIR QUE DEBE SER CADA SEIS MESES DESPUES DE REALIZAR LA PRIMERA </t>
        </r>
      </text>
    </comment>
    <comment ref="E78" authorId="0" shapeId="0" xr:uid="{92B19101-D8F8-411F-8C67-117B3BF389FA}">
      <text>
        <r>
          <rPr>
            <b/>
            <sz val="14"/>
            <color indexed="81"/>
            <rFont val="Tahoma"/>
            <family val="2"/>
          </rPr>
          <t>Autor:</t>
        </r>
        <r>
          <rPr>
            <sz val="14"/>
            <color indexed="81"/>
            <rFont val="Tahoma"/>
            <family val="2"/>
          </rPr>
          <t xml:space="preserve">
Analizar posibilidad de que se coloque una subactividad de Preparar Planes de Acción para mejorar en temas de salud y  seguridad en la empresa. 
Respuesta: Listo</t>
        </r>
      </text>
    </comment>
    <comment ref="D79" authorId="0" shapeId="0" xr:uid="{0CFA4F93-3A07-47F6-95E4-9619214BCF42}">
      <text>
        <r>
          <rPr>
            <b/>
            <sz val="14"/>
            <color indexed="81"/>
            <rFont val="Tahoma"/>
            <family val="2"/>
          </rPr>
          <t>Autor:</t>
        </r>
        <r>
          <rPr>
            <sz val="14"/>
            <color indexed="81"/>
            <rFont val="Tahoma"/>
            <family val="2"/>
          </rPr>
          <t xml:space="preserve">
sugerimos:
Realizar programa de capacitación de manejo defensivo.
Respuesta: No es un programa de capacitación, es una certificación que conlleva varios procesos</t>
        </r>
      </text>
    </comment>
    <comment ref="D80" authorId="0" shapeId="0" xr:uid="{511AE63B-EDA2-4974-AA93-80514CB1393F}">
      <text>
        <r>
          <rPr>
            <b/>
            <sz val="14"/>
            <color indexed="81"/>
            <rFont val="Tahoma"/>
            <family val="2"/>
          </rPr>
          <t>Autor:</t>
        </r>
        <r>
          <rPr>
            <sz val="14"/>
            <color indexed="81"/>
            <rFont val="Tahoma"/>
            <family val="2"/>
          </rPr>
          <t xml:space="preserve">
Verificar actividades vs indicador, debería cambiar el indicador a % de accidentes investigados (100%)
Respuesta: No estamos de acuerdo. Entre otras cosas, debido a que el proceso de reporte es muy irregular</t>
        </r>
      </text>
    </comment>
    <comment ref="D81" authorId="0" shapeId="0" xr:uid="{600DC380-363D-47E4-93BA-58B808775C8C}">
      <text>
        <r>
          <rPr>
            <b/>
            <sz val="14"/>
            <color indexed="81"/>
            <rFont val="Tahoma"/>
            <family val="2"/>
          </rPr>
          <t>Gustavo Adolfo Martinez Martinez</t>
        </r>
        <r>
          <rPr>
            <sz val="14"/>
            <color indexed="81"/>
            <rFont val="Tahoma"/>
            <family val="2"/>
          </rPr>
          <t xml:space="preserve">
Verificar actividades vs indicador, debería cambiar el indicador a %(100%)
Respuesta: Listo</t>
        </r>
      </text>
    </comment>
    <comment ref="AF81" authorId="0" shapeId="0" xr:uid="{AE4BAF94-A8EB-46EA-BDCE-8B831DC3CB76}">
      <text>
        <r>
          <rPr>
            <sz val="10"/>
            <color indexed="81"/>
            <rFont val="Tahoma"/>
            <family val="2"/>
          </rPr>
          <t>En espera de confirmación sobre aprobación o no de este presupuesto por GAM.</t>
        </r>
        <r>
          <rPr>
            <sz val="9"/>
            <color indexed="81"/>
            <rFont val="Tahoma"/>
            <family val="2"/>
          </rPr>
          <t xml:space="preserve">
</t>
        </r>
      </text>
    </comment>
    <comment ref="E83" authorId="0" shapeId="0" xr:uid="{27C9738E-9D3C-434E-9DDF-B9434C33115C}">
      <text>
        <r>
          <rPr>
            <b/>
            <sz val="14"/>
            <color indexed="81"/>
            <rFont val="Tahoma"/>
            <family val="2"/>
          </rPr>
          <t>Autor:</t>
        </r>
        <r>
          <rPr>
            <sz val="14"/>
            <color indexed="81"/>
            <rFont val="Tahoma"/>
            <family val="2"/>
          </rPr>
          <t xml:space="preserve">
Evaluar la posibilidad de dividir en subactividades puntuales el proceso de la Jornada de Salud, de forma tal que se le asigne a cada tarea el porcentaje que representa dentro de la actividad. 
Respuesta: Listo</t>
        </r>
      </text>
    </comment>
    <comment ref="AF83" authorId="0" shapeId="0" xr:uid="{99B5710F-8012-48BB-B862-04A6C41C0AC5}">
      <text>
        <r>
          <rPr>
            <sz val="10"/>
            <color indexed="81"/>
            <rFont val="Tahoma"/>
            <family val="2"/>
          </rPr>
          <t>En espera de confirmación sobre aprobación o no de este presupuesto por GAM.</t>
        </r>
      </text>
    </comment>
    <comment ref="I85" authorId="0" shapeId="0" xr:uid="{80BB018A-407E-43E7-BF99-F4BA3B070B9A}">
      <text>
        <r>
          <rPr>
            <b/>
            <sz val="14"/>
            <color indexed="81"/>
            <rFont val="Tahoma"/>
            <family val="2"/>
          </rPr>
          <t>Autor:</t>
        </r>
        <r>
          <rPr>
            <sz val="14"/>
            <color indexed="81"/>
            <rFont val="Tahoma"/>
            <family val="2"/>
          </rPr>
          <t xml:space="preserve">
Definir este indicador en cantidad.
Respuesta: Listo</t>
        </r>
      </text>
    </comment>
    <comment ref="N85" authorId="0" shapeId="0" xr:uid="{5A05DA3E-325B-499B-A2AC-A6A46825F9C6}">
      <text>
        <r>
          <rPr>
            <b/>
            <sz val="14"/>
            <color indexed="81"/>
            <rFont val="Tahoma"/>
            <family val="2"/>
          </rPr>
          <t>Autor:</t>
        </r>
        <r>
          <rPr>
            <sz val="14"/>
            <color indexed="81"/>
            <rFont val="Tahoma"/>
            <family val="2"/>
          </rPr>
          <t xml:space="preserve">
Esta meta debe ser definida en porcentaje conforme a los datos colocados en el indicador y la unidad de medida de la actividad.
Respuesta: Listo</t>
        </r>
      </text>
    </comment>
    <comment ref="AF85" authorId="0" shapeId="0" xr:uid="{E98E303E-6A92-44AD-AED8-DCF5F1FC58AB}">
      <text>
        <r>
          <rPr>
            <sz val="10"/>
            <color indexed="81"/>
            <rFont val="Tahoma"/>
            <family val="2"/>
          </rPr>
          <t>En espera de confirmación sobre aprobación o no de este presupuesto por GAM.</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N3" authorId="0" shapeId="0" xr:uid="{25AE55A4-08E7-49DB-99BC-E83B8A7F85EA}">
      <text>
        <r>
          <rPr>
            <b/>
            <sz val="9"/>
            <color indexed="81"/>
            <rFont val="Tahoma"/>
            <family val="2"/>
          </rPr>
          <t>Autor:</t>
        </r>
        <r>
          <rPr>
            <sz val="9"/>
            <color indexed="81"/>
            <rFont val="Tahoma"/>
            <family val="2"/>
          </rPr>
          <t xml:space="preserve">
Primer día del mes</t>
        </r>
      </text>
    </comment>
    <comment ref="G4" authorId="0" shapeId="0" xr:uid="{40C07F9A-34D6-4C86-9F21-1A59E2D22C19}">
      <text>
        <r>
          <rPr>
            <b/>
            <sz val="14"/>
            <color indexed="81"/>
            <rFont val="Tahoma"/>
            <family val="2"/>
          </rPr>
          <t>1-3</t>
        </r>
      </text>
    </comment>
    <comment ref="K4" authorId="0" shapeId="0" xr:uid="{A97A9E36-48F4-46C1-B8B4-74DAC83F3A8A}">
      <text>
        <r>
          <rPr>
            <b/>
            <sz val="12"/>
            <color indexed="81"/>
            <rFont val="Tahoma"/>
            <family val="2"/>
          </rPr>
          <t>1.Más es más
2.Menos es más</t>
        </r>
      </text>
    </comment>
    <comment ref="L4" authorId="0" shapeId="0" xr:uid="{9BEAB159-DE53-4535-B0EB-07FC27F49518}">
      <text>
        <r>
          <rPr>
            <b/>
            <sz val="12"/>
            <color indexed="81"/>
            <rFont val="Tahoma"/>
            <family val="2"/>
          </rPr>
          <t>1. Acumulado
2. Puntual</t>
        </r>
      </text>
    </comment>
    <comment ref="M4" authorId="0" shapeId="0" xr:uid="{838B4CC5-844C-4835-82A1-C6B5E202C41E}">
      <text>
        <r>
          <rPr>
            <b/>
            <sz val="12"/>
            <color indexed="81"/>
            <rFont val="Tahoma"/>
            <family val="2"/>
          </rPr>
          <t>Si
No</t>
        </r>
      </text>
    </comment>
    <comment ref="AA4" authorId="0" shapeId="0" xr:uid="{E1E9134C-AC3F-4BBA-9D62-A99D23247DC1}">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4" authorId="0" shapeId="0" xr:uid="{31803637-98BD-4053-A959-CD2BB8DF23D3}">
      <text>
        <r>
          <rPr>
            <b/>
            <sz val="14"/>
            <color indexed="81"/>
            <rFont val="Tahoma"/>
            <family val="2"/>
          </rPr>
          <t>1-3</t>
        </r>
      </text>
    </comment>
    <comment ref="K4" authorId="0" shapeId="0" xr:uid="{7F1F3F45-4931-4648-8F2F-4A9A05AE09A1}">
      <text>
        <r>
          <rPr>
            <b/>
            <sz val="12"/>
            <color indexed="81"/>
            <rFont val="Tahoma"/>
            <family val="2"/>
          </rPr>
          <t>1.Más es más
2.Menos es más</t>
        </r>
      </text>
    </comment>
    <comment ref="L4" authorId="0" shapeId="0" xr:uid="{9E1628E0-FD82-423D-9D02-9055D8F143C1}">
      <text>
        <r>
          <rPr>
            <b/>
            <sz val="12"/>
            <color indexed="81"/>
            <rFont val="Tahoma"/>
            <family val="2"/>
          </rPr>
          <t>1. Acumulado
2. Puntual</t>
        </r>
      </text>
    </comment>
    <comment ref="M4" authorId="0" shapeId="0" xr:uid="{E977CE9F-5EA5-452A-92AA-EC85D65E2FDB}">
      <text>
        <r>
          <rPr>
            <b/>
            <sz val="12"/>
            <color indexed="81"/>
            <rFont val="Tahoma"/>
            <family val="2"/>
          </rPr>
          <t>Si
No</t>
        </r>
      </text>
    </comment>
    <comment ref="AA4" authorId="0" shapeId="0" xr:uid="{2338C7BC-CA24-43C2-8837-B2BFAD194C3C}">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M11" authorId="0" shapeId="0" xr:uid="{8AE42AC8-C221-47F6-8227-8378646C22C2}">
      <text>
        <r>
          <rPr>
            <b/>
            <sz val="9"/>
            <color indexed="81"/>
            <rFont val="Tahoma"/>
            <family val="2"/>
          </rPr>
          <t>Autor:</t>
        </r>
        <r>
          <rPr>
            <sz val="9"/>
            <color indexed="81"/>
            <rFont val="Tahoma"/>
            <family val="2"/>
          </rPr>
          <t xml:space="preserve">
</t>
        </r>
        <r>
          <rPr>
            <sz val="12"/>
            <color indexed="81"/>
            <rFont val="Tahoma"/>
            <family val="2"/>
          </rPr>
          <t>Requiere presupuesto para los materiales (Plan de Abastecimiento)</t>
        </r>
      </text>
    </comment>
    <comment ref="N13" authorId="0" shapeId="0" xr:uid="{CA69B2B2-003E-4114-B3EB-E144943495BC}">
      <text>
        <r>
          <rPr>
            <b/>
            <sz val="9"/>
            <color indexed="81"/>
            <rFont val="Tahoma"/>
            <family val="2"/>
          </rPr>
          <t>Autor:</t>
        </r>
        <r>
          <rPr>
            <sz val="9"/>
            <color indexed="81"/>
            <rFont val="Tahoma"/>
            <family val="2"/>
          </rPr>
          <t xml:space="preserve">
</t>
        </r>
        <r>
          <rPr>
            <sz val="12"/>
            <color indexed="81"/>
            <rFont val="Tahoma"/>
            <family val="2"/>
          </rPr>
          <t xml:space="preserve">12 jornadas de verificaciones, en las cuales se visitarán varios suministros. </t>
        </r>
      </text>
    </comment>
    <comment ref="N28" authorId="0" shapeId="0" xr:uid="{83B01207-CC56-43D1-9631-62C4DED9BF1F}">
      <text>
        <r>
          <rPr>
            <b/>
            <sz val="12"/>
            <color indexed="81"/>
            <rFont val="Tahoma"/>
            <family val="2"/>
          </rPr>
          <t>Autor:</t>
        </r>
        <r>
          <rPr>
            <sz val="12"/>
            <color indexed="81"/>
            <rFont val="Tahoma"/>
            <family val="2"/>
          </rPr>
          <t xml:space="preserve">
</t>
        </r>
        <r>
          <rPr>
            <sz val="16"/>
            <color indexed="81"/>
            <rFont val="Tahoma"/>
            <family val="2"/>
          </rPr>
          <t>12 es la cantidad de compensaciones a realizar.</t>
        </r>
      </text>
    </comment>
    <comment ref="N29" authorId="0" shapeId="0" xr:uid="{AB5F18F9-F5D2-438E-9A7F-AFD93CE8EE4F}">
      <text>
        <r>
          <rPr>
            <b/>
            <sz val="9"/>
            <color indexed="81"/>
            <rFont val="Tahoma"/>
            <family val="2"/>
          </rPr>
          <t xml:space="preserve">Nota:  </t>
        </r>
        <r>
          <rPr>
            <sz val="9"/>
            <color indexed="81"/>
            <rFont val="Tahoma"/>
            <family val="2"/>
          </rPr>
          <t>12 es la Cantidad de Procesos de Bajas a Realizar</t>
        </r>
      </text>
    </comment>
    <comment ref="N35" authorId="0" shapeId="0" xr:uid="{C7BF0F70-881F-400F-AB13-8D62FD7ACCCE}">
      <text>
        <r>
          <rPr>
            <b/>
            <sz val="9"/>
            <color indexed="81"/>
            <rFont val="Tahoma"/>
            <family val="2"/>
          </rPr>
          <t>Autor:</t>
        </r>
        <r>
          <rPr>
            <sz val="9"/>
            <color indexed="81"/>
            <rFont val="Tahoma"/>
            <family val="2"/>
          </rPr>
          <t xml:space="preserve">
</t>
        </r>
        <r>
          <rPr>
            <sz val="16"/>
            <color indexed="81"/>
            <rFont val="Tahoma"/>
            <family val="2"/>
          </rPr>
          <t>Cantidad de corridas del proceso de Extracción de los Errores</t>
        </r>
      </text>
    </comment>
  </commentList>
</comments>
</file>

<file path=xl/sharedStrings.xml><?xml version="1.0" encoding="utf-8"?>
<sst xmlns="http://schemas.openxmlformats.org/spreadsheetml/2006/main" count="14830" uniqueCount="3159">
  <si>
    <t>PLAN OPERATIVO ANUAL 2022</t>
  </si>
  <si>
    <t>Plan Estratégico</t>
  </si>
  <si>
    <t>Proyecto</t>
  </si>
  <si>
    <t>Actividad</t>
  </si>
  <si>
    <t>Subactividad</t>
  </si>
  <si>
    <t>Descripción</t>
  </si>
  <si>
    <t>Valoración</t>
  </si>
  <si>
    <t>Línea Base</t>
  </si>
  <si>
    <t>Previsto 2022</t>
  </si>
  <si>
    <t>OBJETIVOS MENSUALES</t>
  </si>
  <si>
    <t>Medio de Verificación</t>
  </si>
  <si>
    <t>Unidad Responsable</t>
  </si>
  <si>
    <t>Colaborador Responsable</t>
  </si>
  <si>
    <t>Área Soporte</t>
  </si>
  <si>
    <t>Presupuesto Total</t>
  </si>
  <si>
    <t>Objetivo Estratégico</t>
  </si>
  <si>
    <t>Estrategia</t>
  </si>
  <si>
    <t>DIRECCIÓN COMERCIAL</t>
  </si>
  <si>
    <t>Riesgo que Mitiga</t>
  </si>
  <si>
    <t>Indicador de Desempeño</t>
  </si>
  <si>
    <t>Unidad de Medida</t>
  </si>
  <si>
    <t>Tipo de Actividad</t>
  </si>
  <si>
    <t>Requiere Proceso de Compras</t>
  </si>
  <si>
    <t>Estrategias</t>
  </si>
  <si>
    <t>Riesgos</t>
  </si>
  <si>
    <t>Proceso de Compras</t>
  </si>
  <si>
    <t>Reducir las pérdidas de energía</t>
  </si>
  <si>
    <t xml:space="preserve">Asegurar la disminución del fraude eléctrico a través del marco regulatorio. </t>
  </si>
  <si>
    <t>Aumento de pérdidas por hurto de energía.</t>
  </si>
  <si>
    <t>Cantidad</t>
  </si>
  <si>
    <t>Más es más</t>
  </si>
  <si>
    <t>Acumulado</t>
  </si>
  <si>
    <t>Sí</t>
  </si>
  <si>
    <t>Departamento de Soporte TI</t>
  </si>
  <si>
    <t>Incrementar y eficientizar el cobro</t>
  </si>
  <si>
    <t xml:space="preserve">Garantizar la cobertura y blindaje de las redes. </t>
  </si>
  <si>
    <t>Daño en las redes debido a fenómenos atmosféricos.</t>
  </si>
  <si>
    <t>Día</t>
  </si>
  <si>
    <t>Menos es más</t>
  </si>
  <si>
    <t>Puntual</t>
  </si>
  <si>
    <t>No</t>
  </si>
  <si>
    <t>Departamento de Seguridad TI</t>
  </si>
  <si>
    <t>Garantizar la calidad y seguridad del suministro de energía</t>
  </si>
  <si>
    <t>Incrementar la cartera de clientes de manera rentable y sostenible en el tiempo.</t>
  </si>
  <si>
    <t>Debilitamiento de imagen de la empresa frente a los clientes, alentando fraudes y situaciones de no pago de compromisos de estos frente a la empresa.</t>
  </si>
  <si>
    <t>Gigawatt Hora</t>
  </si>
  <si>
    <t>Departamento Legal Sector</t>
  </si>
  <si>
    <t>Eficientizar las operaciones de la empresa</t>
  </si>
  <si>
    <t xml:space="preserve">Mejorar la eficiencia operativa a través de del uso de las tecnologías de medición disponibles. </t>
  </si>
  <si>
    <t>Falta de alineación e integración de las áreas funcionales y procesos de la empresa, incrementándose con esto los costos operativos y disminuyéndose la velocidad de respuesta.</t>
  </si>
  <si>
    <t>Hora</t>
  </si>
  <si>
    <t>Departamento de Auditoría de Procesos</t>
  </si>
  <si>
    <t>Optimizar el sistema de gestión del talento humano</t>
  </si>
  <si>
    <t>Asegurar la calidad de la facturación.</t>
  </si>
  <si>
    <t>Generación de contratos no beneficiosos para la empresa debido al alto poder de negociación y conocimiento de los clientes.</t>
  </si>
  <si>
    <t>Kilometro</t>
  </si>
  <si>
    <t>Departamento Control de Gestión (DGH)</t>
  </si>
  <si>
    <t>Incrementar la calidad del servicio</t>
  </si>
  <si>
    <t>Crear alianzas estratégicas con instituciones para fortalecer la gestión de pagos.</t>
  </si>
  <si>
    <t>Impacto negativo en el clima y moral laboral, reduciendo la capacidad de respuesta oportuna de la empresa frente a los requerimientos de servicio de los clientes.</t>
  </si>
  <si>
    <t>Kilowatt Hora</t>
  </si>
  <si>
    <t>Departamento de Archivo y Mensajería</t>
  </si>
  <si>
    <t>Mejorar la imagen corporativa y la comunicación</t>
  </si>
  <si>
    <t xml:space="preserve">Incrementar el uso de los canales de pago de bajo costo para la empresa y los clientes. </t>
  </si>
  <si>
    <t>Penalizaciones por incumplimiento a las nuevas regulaciones.</t>
  </si>
  <si>
    <t>Megawatt Hora</t>
  </si>
  <si>
    <t>Departamento de Control de Calidad (DRP)</t>
  </si>
  <si>
    <t/>
  </si>
  <si>
    <t>Penalizaciones por incumplimiento y deterioro de la reputación de la empresa frente a sus diferentes grupos de opinión.</t>
  </si>
  <si>
    <t>Metro</t>
  </si>
  <si>
    <t>Gerencia de Almacén</t>
  </si>
  <si>
    <t xml:space="preserve">Asegurar la satisfacción de los colaboradores. </t>
  </si>
  <si>
    <t>Reducción de ingresos por clientes que deciden utilizar fuentes de energía alternativa.</t>
  </si>
  <si>
    <t>Minuto</t>
  </si>
  <si>
    <t>Gerencia de Análisis y Estudios de Reducción De Pérdidas</t>
  </si>
  <si>
    <t>Eficientizar el sistema de compensación y beneficios.</t>
  </si>
  <si>
    <t>Reducción de ingresos y aumento de fraude por parte de clientes no dispuestos a pagar el monto de su factura eléctrica debido a la nueva tarifa aplicada.</t>
  </si>
  <si>
    <t>Monto</t>
  </si>
  <si>
    <t>Gerencia de Asuntos Penales</t>
  </si>
  <si>
    <t>Fortalecer las relaciones laborales.</t>
  </si>
  <si>
    <t>Reducción de ingresos y aumento de fraude por parte de clientes por el deterioro de las condiciones socio-económicas de las localidades.</t>
  </si>
  <si>
    <t>Porciento</t>
  </si>
  <si>
    <t>Gerencia de Auditoría Administrativa y Financiera</t>
  </si>
  <si>
    <t xml:space="preserve">Garantizar la integridad física de los colaboradores.  </t>
  </si>
  <si>
    <t>Reducción de la tasa de rentabilidad de la empresa debilitando con esto su capacidad de generar valor económico y poder enfrentar compromisos frente a acreedores.</t>
  </si>
  <si>
    <t>Segundo</t>
  </si>
  <si>
    <t>Gerencia de Auditoría Comercial y Técnica</t>
  </si>
  <si>
    <t>Optimizar y mantener la gestión por competencias.</t>
  </si>
  <si>
    <t>Reducción de los niveles de eficiencia y efectividad operativa.</t>
  </si>
  <si>
    <t>Gerencia de Auditoría de Sistemas Informáticos</t>
  </si>
  <si>
    <t xml:space="preserve">Ampliar la segmentación del mercado. </t>
  </si>
  <si>
    <t>Reducción de los niveles de entrega, incrementando los errores, encareciendo y disminuyendo los niveles operativos de la empresa.</t>
  </si>
  <si>
    <t>Gerencia de Calidad y Procesos</t>
  </si>
  <si>
    <t>Asegurar el cumplimiento de los estándares establecidos en las Normas de Calidad vigentes.</t>
  </si>
  <si>
    <t>Reducción de los niveles de generación de flujos de efectivo y deterioro de la imagen de la empresa como proveedor de un servicio de calidad</t>
  </si>
  <si>
    <t>Gerencia de Capacitación y Desarrollo</t>
  </si>
  <si>
    <t xml:space="preserve">Garantizar la fidelización de clientes residenciales y comerciales.  </t>
  </si>
  <si>
    <t>Retrasos en el abastecimiento de materiales por recrudecimiento y burocratización de la ley de compras.</t>
  </si>
  <si>
    <t>Gerencia de Cobranzas Centralizadas</t>
  </si>
  <si>
    <t xml:space="preserve">Garantizar la satisfacción del servicio externo e interno. </t>
  </si>
  <si>
    <t>Revueltas sociales debido al fortalecimiento de los grupos comunitarios.</t>
  </si>
  <si>
    <t>Gerencia de Compensación y Beneficios</t>
  </si>
  <si>
    <t xml:space="preserve">Optimizar la gestión del servicio a grandes clientes. </t>
  </si>
  <si>
    <t>Gerencia de Compra de Energía</t>
  </si>
  <si>
    <t xml:space="preserve">Asegurar la difusión oportuna de las informaciones. </t>
  </si>
  <si>
    <t>Gerencia de Compras</t>
  </si>
  <si>
    <t xml:space="preserve">Crear acercamientos estratégicos con grupos de interés. </t>
  </si>
  <si>
    <t>Gerencia de Mercadeo</t>
  </si>
  <si>
    <t>Garantizar el uso eficiente de los diferentes medios de comunicación.</t>
  </si>
  <si>
    <t>Gerencia de Relaciones Públicas</t>
  </si>
  <si>
    <t xml:space="preserve">Mejorar la percepción de la imagen de la empresa. </t>
  </si>
  <si>
    <t>Gerencia de Telecomunicaciones</t>
  </si>
  <si>
    <t xml:space="preserve">Asegurar el desempeño óptimo de las redes a través de del uso de herramientas tecnológicas. </t>
  </si>
  <si>
    <t>Gerencia de Contabilidad</t>
  </si>
  <si>
    <t>Asegurar los controles necesarios en las operaciones de baja tensión.</t>
  </si>
  <si>
    <t>Gerencia de Contratos, Regulación y Opinión</t>
  </si>
  <si>
    <t>Implementar planes de expansión de redes.</t>
  </si>
  <si>
    <t>Gerencia de Control de Gestión - DPCG</t>
  </si>
  <si>
    <t xml:space="preserve">Garantizar la eficiencia de los manteniemientos correctivos y preventivos. </t>
  </si>
  <si>
    <t>Gerencia de Control de Gestión Comercial</t>
  </si>
  <si>
    <t xml:space="preserve">Asegurar la ejecución de los proyectos de ampliación de redes conforme a los estándares de calidad y expectativas de retorno esperados. </t>
  </si>
  <si>
    <t xml:space="preserve">Gerencia de Control de Gestión Distribución </t>
  </si>
  <si>
    <t xml:space="preserve">Asegurar el cumplimiento del 100% de las prerrogativas contenidas en el marco regulatorio. </t>
  </si>
  <si>
    <t>Gerencia de Cooperativas Eléctricas</t>
  </si>
  <si>
    <t xml:space="preserve">Asegurar el abastecimiento oportuno y de calidad de materiales y servicios. </t>
  </si>
  <si>
    <t>Gerencia de Desarrollo Organizacional</t>
  </si>
  <si>
    <t xml:space="preserve">Garantizar la calidad de la información para análisis y toma de decisiones. </t>
  </si>
  <si>
    <t>Gerencia de Energía</t>
  </si>
  <si>
    <t xml:space="preserve">Mejorar la capacidad de respuesta de los procesos claves por medio de herramientas y metodologías que garanticen su eficiencia y efectividad. </t>
  </si>
  <si>
    <t>Gerencia de Facturación</t>
  </si>
  <si>
    <t>Optimizar los sistemas de control y seguimiento a la gestión.</t>
  </si>
  <si>
    <t>Gerencia de Grandes Clientes y Ayuntamiento</t>
  </si>
  <si>
    <t xml:space="preserve">Integrar los procesos productivos de la empresa a través del uso de herramientas tecnológicas que optimicen el funcionamiento de estos. </t>
  </si>
  <si>
    <t>Gerencia de Gestión y Control Administrativo</t>
  </si>
  <si>
    <t>Gerencia de Grandes Suministros (DRP)</t>
  </si>
  <si>
    <t>Gerencia de Infraestructura</t>
  </si>
  <si>
    <t>Gerencia de Ingeniería</t>
  </si>
  <si>
    <t>Gerencia de Litigios</t>
  </si>
  <si>
    <t>Gerencia de Medición</t>
  </si>
  <si>
    <t>Gerencia de Obras</t>
  </si>
  <si>
    <t>Gerencia de Planificación y Presupuesto</t>
  </si>
  <si>
    <t>Gerencia de Reclutamiento y Selección</t>
  </si>
  <si>
    <t>Gerencia de Regulación</t>
  </si>
  <si>
    <t>Gerencia de Relaciones Laborales</t>
  </si>
  <si>
    <t>Gerencia de Seguridad y Salud Ocupacional</t>
  </si>
  <si>
    <t>Gerencia de Servicios Comerciales Centralizados</t>
  </si>
  <si>
    <t>Gerencia de Servicios Generales</t>
  </si>
  <si>
    <t>Gerencia de Sistemas</t>
  </si>
  <si>
    <t>Gerencia de Tesorería</t>
  </si>
  <si>
    <t>Gerencia de Transportación</t>
  </si>
  <si>
    <t>Gerencia Validación de Cobranzas</t>
  </si>
  <si>
    <t>Gerencia de Obras Financiadas</t>
  </si>
  <si>
    <t xml:space="preserve">Gerencia de Ingeniería y Planificación </t>
  </si>
  <si>
    <t>Departamento Gestión Social Proyectos</t>
  </si>
  <si>
    <t>Gerencia Comercial Proyectos</t>
  </si>
  <si>
    <t>Gerencia de Análisis y Estudios de Reducción de Pérdidas</t>
  </si>
  <si>
    <t>Gerencia de Gestión Social</t>
  </si>
  <si>
    <t>Gerencia Mantenimiento de Redes Sectores (DD)</t>
  </si>
  <si>
    <t>Gerencia Técnica Comercial</t>
  </si>
  <si>
    <t>Gerencia Subestaciones.</t>
  </si>
  <si>
    <t>Gerencia Técnica de Distribución</t>
  </si>
  <si>
    <t>Gerencia de Control de Calidad y Procesos Comerciales</t>
  </si>
  <si>
    <t xml:space="preserve">Gerencia de Reducción de Pérdidas Sectores </t>
  </si>
  <si>
    <t>Gerencia Técnica de Reducción de Pérdidas</t>
  </si>
  <si>
    <t>Garantizar la calidad de la información para análisis y toma de decisiones</t>
  </si>
  <si>
    <t>Correo</t>
  </si>
  <si>
    <t xml:space="preserve">Asegurar el 100% de las prerrogativas contenidas en el marco regulatorio </t>
  </si>
  <si>
    <t xml:space="preserve">Cantidad de Compensaciones </t>
  </si>
  <si>
    <t>Optimizar los sistemas de control y seguimiento a la gestión</t>
  </si>
  <si>
    <t>Cantidad de Carteras Generadas</t>
  </si>
  <si>
    <t>Integrar los procesos productivos de la empresa a través del uso de plataformas tecnológicas que optimicen el funcionamiento de los mismos</t>
  </si>
  <si>
    <t>Reducción de los niveles de eficiencia y efectividad operativa</t>
  </si>
  <si>
    <t>Porcentaje de Ejecución</t>
  </si>
  <si>
    <t>Elaborar y remitir los informes diarios programados, en los plazos establecido y con calidad</t>
  </si>
  <si>
    <t xml:space="preserve">Cantidad de informes </t>
  </si>
  <si>
    <t>Elaborar la presentación de rendición de cuenta en la Dirección y Administración con los indicadores comerciales</t>
  </si>
  <si>
    <t>Cantidad de Presentaciones</t>
  </si>
  <si>
    <t>Realizar el levantamiento de las ejecuciones planificadas en cada gerencia para el mes en cuestión</t>
  </si>
  <si>
    <t>Reunión mensual de seguimiento con el Director en la cual los Gerentes presentaran los avances de la gestión del mes</t>
  </si>
  <si>
    <t xml:space="preserve">Cantidad de encuentros </t>
  </si>
  <si>
    <t>Desarrollar Plan Operativo 2022</t>
  </si>
  <si>
    <t>Realización de la Planificación Operativa y de Presupuesto del año entrante</t>
  </si>
  <si>
    <t>Ángel Miguel Paulino G</t>
  </si>
  <si>
    <t>GERENCIA DE SISTEMAS</t>
  </si>
  <si>
    <t>Informes</t>
  </si>
  <si>
    <t>Realizar presentación de resultados comerciales</t>
  </si>
  <si>
    <t>Realizar Mesa Comercial de seguimiento mensual a los Indicadores Comerciales</t>
  </si>
  <si>
    <t>Consolidación y reporte de ejecución de los  Planes Operativos de las Gerencias Comerciales</t>
  </si>
  <si>
    <t xml:space="preserve">Selección de clientes que cumplen.
Extracción de fianza disponible Compensación de la deuda en el Sistema.
Aplicación de la Fianza abandonadas por los clientes dados de baja, compensando la misma con la deuda (Según LGE).               </t>
  </si>
  <si>
    <t xml:space="preserve"> Selección de clientes que cumplen con los parámetros establecidos en el procedimiento
Enviar detalle de NIC para su gestión
 Autorización para cambio de carteras en el SGC.
Generación del listado de clientes morosos que tienen deuda mayor a 5+ Fact para su gestión de cobros compulsivos.</t>
  </si>
  <si>
    <t>Levantamiento de los reportes.
Selección de la plataforma.
 Migración de los Reportes. 
 Desarrollo de los Informes.
 Diseño de Tableros.
Lograr la visualización de los indicadores de gestión desde una interfaz móvil (Web)</t>
  </si>
  <si>
    <t xml:space="preserve">Correos Electrónicos </t>
  </si>
  <si>
    <t xml:space="preserve"> Correo con la Convocatoria reunión</t>
  </si>
  <si>
    <t>Compensación de Fianzas Vencidas que cumplan con los parámetros regulatorios.</t>
  </si>
  <si>
    <t>Emisión informes diarios programados para el seguimiento a la Gestión Comercial.</t>
  </si>
  <si>
    <t>Generar  la Cartera para el Cobro Compulsivo a clientes morosos.</t>
  </si>
  <si>
    <t>Crear el acceso para el seguimiento a los Indicadores  vía dispositivos móviles.</t>
  </si>
  <si>
    <t>Link  Generado</t>
  </si>
  <si>
    <t>Archivo con el Plan Operativo.</t>
  </si>
  <si>
    <t xml:space="preserve">Puntual </t>
  </si>
  <si>
    <t>Cantidad de Procesos Verificados</t>
  </si>
  <si>
    <t>Correos enviados con los resultados a los Gerentes y Encargados Comerciales.</t>
  </si>
  <si>
    <t>Gerencia Control de Calidad y Procesos Comerciales</t>
  </si>
  <si>
    <t>Yenifer Alt. Gil</t>
  </si>
  <si>
    <t>Remisión de TIPS para recordar los procedimientos internos.</t>
  </si>
  <si>
    <t>Reforzar a los Encargados y Representantes de Servicios de las Oficinas Comerciales que requieran mayor conocimiento de los procesos y de lineamientos adecuados para un buen servicio al cliente.</t>
  </si>
  <si>
    <t xml:space="preserve">Cantidad de Formaciones Realizadas
</t>
  </si>
  <si>
    <t>Listas de Asistencia
Convocatorias
Fotos
Actas de cursos realizados
Correos con los Tips</t>
  </si>
  <si>
    <t>Analizar las opiniones de los clientes y su satisfacción con el servicio recibido</t>
  </si>
  <si>
    <t>Correos enviados a los solicitantes
Informe de seguimiento realizado por los analistas.</t>
  </si>
  <si>
    <t>Asegurar la disminución del fraude eléctrico a través del marco regulatorio</t>
  </si>
  <si>
    <t>Validación  a los levantamiento de segmento</t>
  </si>
  <si>
    <t>Asegurar que la calidad en que se realiza el levantamiento de segmento
Realizar arqueo aleatorio de los casos levantado  en el terreno por el personal de lectura: Usuarios Sin contratos. Segmentos de clientes de negocios, Clasificación de los segmentos por consumo (A,B,C,D), etc., para verificar la calidad en que se realizo el levantamiento</t>
  </si>
  <si>
    <t>Reducción de la tasa de rentabilidad de la empresa debilitando con esto su capacidad de generar valor económico y poder enfrentar compromisos frente a acreedores</t>
  </si>
  <si>
    <t>Llamada, foto, correo, verificación OPEN</t>
  </si>
  <si>
    <t>Eligio Reynoso</t>
  </si>
  <si>
    <t>Asegurar la calidad de la facturación</t>
  </si>
  <si>
    <t>Realizar mantenimiento de rutas por centros de lectura.</t>
  </si>
  <si>
    <t>Cantidad de Centros de lectura implementados.</t>
  </si>
  <si>
    <t>Correos, movimientos de rutas e itinerarios.</t>
  </si>
  <si>
    <t>Asegurar el cumplimiento del 100% de las prerrogativas contenidas en el marco regulatorio</t>
  </si>
  <si>
    <t xml:space="preserve"> Realizar Mantenimiento de Equipo por Sector MPL - MPD</t>
  </si>
  <si>
    <t>Asegurar la calidad de los equipos 
Realizar actualización, revisión y arqueo del total de los equipos MPL-MPD, asegurando el correcto uso de los mismo .</t>
  </si>
  <si>
    <t>Cantidad de Equipos verificados</t>
  </si>
  <si>
    <t>Correos</t>
  </si>
  <si>
    <t>Realizar toma de inventario de materiales a los Centros Técnicos y sus brigadas</t>
  </si>
  <si>
    <t>Remitir la información a los Gerentes Comerciales, Encargados ST Sectores, Encargado OC y CT correspondiente.
Realizar arqueos aleatorios a los Centros Técnicos y sus brigadas.</t>
  </si>
  <si>
    <t>Cantidad de Centros Técnicos</t>
  </si>
  <si>
    <t>Informe de arqueo y correo</t>
  </si>
  <si>
    <t xml:space="preserve">Incrementar la calidad del servicio </t>
  </si>
  <si>
    <t>Asegurar el cumplimiento de los estándares establecidos en las normas de calidad vigentes</t>
  </si>
  <si>
    <t>Validación e Inspecciones de Calidad a los encargados Técnicos Sectores.</t>
  </si>
  <si>
    <t>Visitas a los encargados técnicos de los sectores
Realizar visitas a los sectores de la empresa, para validar que estos realicen sus funciones de acuerdo a las normas y procedimientos que rigen el área y que se esté asegurando que los centros técnicos bajo su dependencia cumplan con las normas y procedimientos.</t>
  </si>
  <si>
    <t xml:space="preserve"> Cantidad Validaciones realizadas</t>
  </si>
  <si>
    <t>Fotos, correos e informes.</t>
  </si>
  <si>
    <t>Realizar Supervisiones corporativas a terreno.</t>
  </si>
  <si>
    <t>Visitas al terreno a validar el cumplimiento de los procedimientos.
Realizar visitas al terreno de los diferentes sectores, para comprobar que las normas y los procedimientos se cumplan.</t>
  </si>
  <si>
    <t>Cantidad de Supervisiones.</t>
  </si>
  <si>
    <t>Fotos e informes.</t>
  </si>
  <si>
    <t>Generación de Ordenes de Supervisión de Distribución.</t>
  </si>
  <si>
    <t>Asegurar la correcta supervisión del personal de distribución en terreno
Generación mensual de O/S de servicio de supervisión de forma centralizada.  De acuerdo al análisis de información del MPD y de las reclamación de otras áreas de la empresa</t>
  </si>
  <si>
    <t>Cantidad de Órdenes Generadas</t>
  </si>
  <si>
    <t>Generar las  Ordenes de Supervisión de Lectura.</t>
  </si>
  <si>
    <t xml:space="preserve">Realizar inspección de Calidad de Lectura y Distribución </t>
  </si>
  <si>
    <t xml:space="preserve">Asegurar la retroalimentación del personal en las áreas de trabajo.
Realización actividades de Actualización conocimiento de procedimientos, lectura de medidores u otra necesidad identificada que el personal de lectura necesite para la correcta ejecución del trabajo asignado </t>
  </si>
  <si>
    <t>Cantidad de Inspecciones</t>
  </si>
  <si>
    <t>Informes y fotos</t>
  </si>
  <si>
    <t>Ejecutar Supervisión corporativa de Lectura Regulares e Industriales.</t>
  </si>
  <si>
    <t>Supervisión de terreno
Realización de Supervisión de lecturas regulares e industriales en el terreno de acuerdo a los análisis de la información del sistema, asegurando que el personal cumpla con las normas y procedimientos de la empresa</t>
  </si>
  <si>
    <t>Cantidad de actividades</t>
  </si>
  <si>
    <t>Depuración y reintegración de clientes al ciclo comercial (deuda mayor a 5 facturas)</t>
  </si>
  <si>
    <t>* Depuración de clientes
* Gestión de llamadas
* Negociación de la deuda
Depurar y reintegrar cartera de deuda mayor a 5 facturas vencidas</t>
  </si>
  <si>
    <t>Cantidad de clientes</t>
  </si>
  <si>
    <t>Acceso a la Aplicación SGC, Correos</t>
  </si>
  <si>
    <t>Marcos Antonio Martínez</t>
  </si>
  <si>
    <t>Cantidad de suministros</t>
  </si>
  <si>
    <t>Informe</t>
  </si>
  <si>
    <t>Medir y mantener el tiempo de respuesta y atención en Call Center</t>
  </si>
  <si>
    <t>Disminuir el tiempo promedio de duración de las llamadas al Call Center, ofreciendo una respuesta más rápida a los clientes</t>
  </si>
  <si>
    <t>Tiempo Medio de Atención (Min.)</t>
  </si>
  <si>
    <t>Informe de resultados y consulta en AVAYA</t>
  </si>
  <si>
    <t>Mantener el porcentaje de resolución de la reclamaciones  en plazo según la norma de calidad</t>
  </si>
  <si>
    <t>Levantamiento de información y Coordinación con áreas involucradas
Resolver y velar porque las reclamaciones sean resueltas  dentro del plazo</t>
  </si>
  <si>
    <t>% de Clientes Atendidos en Plazo</t>
  </si>
  <si>
    <t>Informes /  Aplicación SGC</t>
  </si>
  <si>
    <t>Medir y mantener el tiempo de respuesta y atención en el Chatbot</t>
  </si>
  <si>
    <t>Informe de resultados y consulta en Heynow</t>
  </si>
  <si>
    <t>Recibir los Informe de solicitud de puntos de pagos (asociaciones, farmacias, etc.)</t>
  </si>
  <si>
    <t>Lograr la instalación en un 100% de los Canales de Pagos al finalizar el año 2022.</t>
  </si>
  <si>
    <t>Coordinar con el suplidor la instalación de los POS.</t>
  </si>
  <si>
    <t>Cantidad de Informes</t>
  </si>
  <si>
    <t>Juana Elizabeth Cruz</t>
  </si>
  <si>
    <t>GERENCIA DE COMUNICACION ESTRATEGICA</t>
  </si>
  <si>
    <t>Garantizar y eficientizar los procesos de cobros en las oficinas comerciales.</t>
  </si>
  <si>
    <t>Capacitar al personal de Cobranzas en las oficinas comerciales.</t>
  </si>
  <si>
    <t xml:space="preserve">Garantizar el cumplimiento de la normativa de cobranzas en las OOCC </t>
  </si>
  <si>
    <t>Identificar las debilidades en los procesos de cobranzas.</t>
  </si>
  <si>
    <t>Verificación de la correcta aplicación de los procesos comerciales de las  Estafetas Comerciales y Fallidos Totales</t>
  </si>
  <si>
    <t>Cantidad de Auditoria</t>
  </si>
  <si>
    <t>Implementar el cobro de energía a través de las oficinas de Coraasan</t>
  </si>
  <si>
    <t>Aumento de las cobranzas</t>
  </si>
  <si>
    <t>Cantidad de instalación</t>
  </si>
  <si>
    <t>Garantizar y eficientizar los procesos de cobros.</t>
  </si>
  <si>
    <t>Implementar el cobro de varios contratos en una cartera de clientes IND.</t>
  </si>
  <si>
    <t>Coordinar con el suplidor la implementación de herramienta.</t>
  </si>
  <si>
    <t>Implementar la aplicación link de pagos Azul (Bco. Popular)</t>
  </si>
  <si>
    <t xml:space="preserve">lograr la mayor eficiencia  en los cobros </t>
  </si>
  <si>
    <t>Mantener el nivel de calidad de la Facturación en un 99% tomando como referencia clientes medidos vs clientes estimados</t>
  </si>
  <si>
    <t>Asegurar la calidad de la facturación y lograr la satisfacción de nuestros clientes
Cumplir con el marco Regulatorio y alcanzar niveles óptimos de facturación</t>
  </si>
  <si>
    <t>% Calidad de la Facturación</t>
  </si>
  <si>
    <t>Informe de Facturación</t>
  </si>
  <si>
    <t>Rosy Cabrera</t>
  </si>
  <si>
    <t>Garantizar que las facturas incorrectas vs las facturas emitidas no sobrepasen el 4% indicado en la Norma de Calidad.</t>
  </si>
  <si>
    <t>Asegurar la calidad en las facturas emitidas
Procurar el menor porcentaje de las facturas incorrectas con respecto al número total de facturas emitidas permitido en la Norma de Calidad Sie-019-2012</t>
  </si>
  <si>
    <t>% de facturas de consumo incorrectas</t>
  </si>
  <si>
    <t>Informe de refacturas</t>
  </si>
  <si>
    <t xml:space="preserve">Acorde a los parámetros actuales de facturación, tenemos una cantidad de clientes que ingresan o se detienen y entran en lo que llamamos anomalías de facturación que son aquellos casos que un personal de facturación analiza para confirmar si es posible enviar la factura. </t>
  </si>
  <si>
    <t>Reducción de ingresos y aumento de fraude por parte de clientes por el deterioro de las condiciones socio-económicas de las localidades</t>
  </si>
  <si>
    <t>Cantidad de anomalías resueltas Vs generadas</t>
  </si>
  <si>
    <t>Informe de Estimaciones/Norma de Calidad</t>
  </si>
  <si>
    <t>Garantizar el 100% de la facturacion de clientes con demanda (Industriales) BTD, BTH, MTD1, MTD2, MTH: resolucion de anomalias, embalses, pase batch</t>
  </si>
  <si>
    <t xml:space="preserve">Informe de resultados en correo </t>
  </si>
  <si>
    <t>Asegurar que las estimaciones de un mes no sobrepasen el 5% indicado en la Norma de Calidad.</t>
  </si>
  <si>
    <t>Asegurar la calidad de la facturación/Mantener el control de las estimaciones Vs el total de clientes medidos por mes.</t>
  </si>
  <si>
    <t>% de clientes estimados</t>
  </si>
  <si>
    <t>Mantener por debajo  del 1% la estimación de clientes con demanda (BTD, BTH, MTD1, MTD2, MTH)</t>
  </si>
  <si>
    <t>Asegurar la calidad de la facturación/Mantener el control de las estimaciones en los clientes industriales</t>
  </si>
  <si>
    <t>% de clientes industriales estimados</t>
  </si>
  <si>
    <t>Revisión de la Facturación de los clientes en tarifa BTS1 con importes facturados &gt; a $15,000</t>
  </si>
  <si>
    <t>Analizar facturación en esta tarifa identificada en este rango en $$ que conlleve a una mejor calidad y emisión de factura, asegurando la satisfacción de nuestros clientes.</t>
  </si>
  <si>
    <t>Debilitamiento de la imagen de la empresa frente a los clientes, alentando fraudes y situaciones de no pago de compromisos de estos frente a la empresa.</t>
  </si>
  <si>
    <t>% de clientes revisados</t>
  </si>
  <si>
    <t>Revisión de la Facturación de los clientes en tarifa BTS2 con importes facturados &gt; a $20,000</t>
  </si>
  <si>
    <t>% clientes revisados</t>
  </si>
  <si>
    <t>Auditar la primera factura del cliente a los suministros con un rango de Facturacion de 200kilos en adelante</t>
  </si>
  <si>
    <t>Asegurar que un cliente nuevo este correctamente facturado y satisfecho con el servicio, aun despues de la emision, verificaremos todos los conceptos facturados, ademas de la activa, cargos varios, fianzas, etc.</t>
  </si>
  <si>
    <t>Garantizar la satisfacción del servicio externo e interno</t>
  </si>
  <si>
    <t>Creación de comunicados para retroalimentar a las oficinas comerciales de los procesos de Facturación.</t>
  </si>
  <si>
    <t>Se realizaran 8 comunicados por área (Tasacion, Calidad, Facturacion) con la finalidad de afianzar el conocimiento en todo el personal de nuestras oficinas comerciales, para apoyar en una mejor gestion de las cobranzas y atencion a nuestros clientes.
Estos comunicados se enviarán desde las áreas de Control de calida de proceso comerciales y la Gerencia de servicios comerciales centralizados</t>
  </si>
  <si>
    <t>Cantidad de comunicados</t>
  </si>
  <si>
    <t>Garantizar la resolucion de las reclamaciones a clientes de Medicion neta dentro del mes</t>
  </si>
  <si>
    <t xml:space="preserve">Asegurar un la calidad de repuesta a los clientes de medicion neta </t>
  </si>
  <si>
    <t>Cantidad de refacturas a clientes netos</t>
  </si>
  <si>
    <t>Optimizar la gestión del servicio a grandes clientes</t>
  </si>
  <si>
    <t xml:space="preserve">Revisión del 100% de la facturación de los clientes industriales </t>
  </si>
  <si>
    <t xml:space="preserve">Asegurar una correcta facturacion ya que representan el 37% del universo total de  los clientes de   la empresa </t>
  </si>
  <si>
    <t>Cantidad de clientes validados</t>
  </si>
  <si>
    <t xml:space="preserve">Realizar actualización de datos de clientes en el Sistema Open. </t>
  </si>
  <si>
    <t xml:space="preserve">* Recordar al cliente actualizar sus datos durante su visita a las oficinas.                                                              *Continuar promocionando esta importante herramienta.     </t>
  </si>
  <si>
    <t>Aprovechar cada contacto con el cliente para solicitarle actualizar sus datos (Teléfonos y compañía)</t>
  </si>
  <si>
    <t>Cantidad Actualizaciones Datos</t>
  </si>
  <si>
    <t>Informe Mensuales</t>
  </si>
  <si>
    <t>Santiago</t>
  </si>
  <si>
    <t>Jaqueline Fabian</t>
  </si>
  <si>
    <t>Informe Mensual</t>
  </si>
  <si>
    <t>Puerto Plata</t>
  </si>
  <si>
    <t xml:space="preserve">Walfrady Gonzalez </t>
  </si>
  <si>
    <t xml:space="preserve"> Correos  con Informes </t>
  </si>
  <si>
    <t>La Vega</t>
  </si>
  <si>
    <t>Juan José Decamps</t>
  </si>
  <si>
    <t>Consulta aplicación</t>
  </si>
  <si>
    <t>San Francisco</t>
  </si>
  <si>
    <t>Pedro Moronta</t>
  </si>
  <si>
    <t>Valverde Mao</t>
  </si>
  <si>
    <t>Librado Acosta</t>
  </si>
  <si>
    <t>Realizar la actualización de Fianzas en el Open.</t>
  </si>
  <si>
    <t>Aumentar de forma periódica y en cumplimiento a la Ley las fianzas registradas en el Open de acuerdo a la carga de los clientes</t>
  </si>
  <si>
    <t>Cantidad de Fianzas Actualizadas</t>
  </si>
  <si>
    <t>no</t>
  </si>
  <si>
    <t xml:space="preserve"> Realizar la actualización de Fianzas en el Open.</t>
  </si>
  <si>
    <t xml:space="preserve">Informe por correo </t>
  </si>
  <si>
    <t>Aumentar la cantidad de clientes activos recuperados con dos o más facturas vencidas (2+Fact)</t>
  </si>
  <si>
    <t>* Identificar clientes que se encuentran en este rango.</t>
  </si>
  <si>
    <t>Negociación y cobro de clientes que actualmente tienen una deuda mayor o igual a 2 facturas vencidas, con el objetivo de disminuir esta.</t>
  </si>
  <si>
    <t>Cantidad de clientes recuperados</t>
  </si>
  <si>
    <t>Incrementar la cartera de clientes de manera rentable y sostenible en el tiempo</t>
  </si>
  <si>
    <t>Aumentar la cantidad de contratos comercialmente activos</t>
  </si>
  <si>
    <t xml:space="preserve">* Realizar supervisión de expedientes en las oficinas  para detectar oportunidades de mejora.
* Auditar la aplicación del proceso y remitir el % de error realizado por las oficinas.   
* Los errores identificados se enviarán por usuarios a fin de crear conciencia y motivar a la correcta aplicación.     </t>
  </si>
  <si>
    <t>Esta actividad consiste en incrementar la eficiencia en la aplicación del  proceso Contratación Nuevos Clientes y Reintegración</t>
  </si>
  <si>
    <t>Cantidad de clientes contratados</t>
  </si>
  <si>
    <t xml:space="preserve">Esta actividad consiste en incrementar la eficiencia en la aplicación del  proceso Contratación Nuevos Clientes </t>
  </si>
  <si>
    <t xml:space="preserve">* Realizar supervisión de expedientes en las oficinas comerciales para detectar oportunidades de mejora.
* Auditar la aplicación del proceso y remitir el % de error cometidos por las oficinas.   
* Los errores identificados se enviarán por usuarios a fin de crear conciencia y motivar a la correcta aplicación.     </t>
  </si>
  <si>
    <t>Juan Jose Decamps</t>
  </si>
  <si>
    <t>Consulta en la aplicación</t>
  </si>
  <si>
    <t>Incrementar el uso de canales de pago de bajo costo para la empresa y los clientes</t>
  </si>
  <si>
    <t>Aumentar la cantidad de transacciones realizadas por canales de pagos externos (fuera de la Oficina)</t>
  </si>
  <si>
    <t>Incrementar los flujos por canales de pagos alternos.</t>
  </si>
  <si>
    <t>Promover entre los clientes que visitan las Oficinas o gestionados por llamadas telefónicas el uso de los canales de pagos alternos.</t>
  </si>
  <si>
    <t>Porciento de incremento en el volumen de las transacciones de pagos fuera de oficina</t>
  </si>
  <si>
    <t>Aumentar la carga en clientes en conexión directa</t>
  </si>
  <si>
    <t>* Identificar cantidad de clientes en CD con 0 y 1 factura pendiente. 
* Generar o/s para confirmar la situación en el terreno y actualizar la carga.
* Realizar la actualización en el sistema.</t>
  </si>
  <si>
    <t>Cantidad de aumentos de carga</t>
  </si>
  <si>
    <t xml:space="preserve"> Correos con informe mensual</t>
  </si>
  <si>
    <t xml:space="preserve">Walfrady González </t>
  </si>
  <si>
    <t>* Identificar cantidad de clientes en CD con 0 y 1 factura pendiente. 
* Generar O/S para confirmar la situación en el terreno y actualizar la carga.
* Realizar la actualización en el sistema.</t>
  </si>
  <si>
    <t>Gestionar cambio de tarifa de BTS1 a BTS2 Ejecutadas en SGC</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</si>
  <si>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</si>
  <si>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Esta actividad consiste en sanear la base de datos para que los clientes tengan la tarifa que realmente le corresponde.</t>
  </si>
  <si>
    <t>Cantidad de cambios tarifa</t>
  </si>
  <si>
    <t xml:space="preserve"> Correos con Informes mensuales</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</si>
  <si>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</si>
  <si>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Gestionar cambio de Tarifa de BTS1 a BTS2 Ejecutadas en SGC</t>
  </si>
  <si>
    <t>Gestionar la normalización  de  los clientes con estimaciones recurrentes.</t>
  </si>
  <si>
    <t>Corregir los medidores de los clientes que entran en estimaciones reiteradas</t>
  </si>
  <si>
    <t xml:space="preserve">Reducción de los niveles de entrega, incrementando los errores, encareciendo y disminuyendo los niveles operativos de la empresa </t>
  </si>
  <si>
    <t>Cantidad de clientes normalizados</t>
  </si>
  <si>
    <t>Crear acercamientos estratégicos con grupos de interés</t>
  </si>
  <si>
    <t>Enviar tips vía whatsApp al cliente sobre como leer el medidor y realizar el cálculo de su facturación</t>
  </si>
  <si>
    <t>Campaña de educación a través del WhatsApp de los Ejecutivos de Cuentas para algunos clientes seleccionados.</t>
  </si>
  <si>
    <t>Cantidad de clientes informados</t>
  </si>
  <si>
    <t>Correo con la cantidad de tips enviados y el número de clientes informados.</t>
  </si>
  <si>
    <t>Identificar nuevos puntos de cobros para la coordinación con Mercadeo y Gestión Cobranzas</t>
  </si>
  <si>
    <t>* Visitar terreno en búsqueda de Nuevos Puntos
* Informar a Mercadeo/Cobranza de los posibles contratos</t>
  </si>
  <si>
    <t>Ubicar comercios y/o negocios que puedan ser contratados como estafetas para el pago del servicio eléctrico.</t>
  </si>
  <si>
    <t>Cantidad de puntos de pagos identificados</t>
  </si>
  <si>
    <t>Correo Información</t>
  </si>
  <si>
    <t>Correos Electrónicos</t>
  </si>
  <si>
    <t xml:space="preserve">Incrementar gestión operativos cobros móviles </t>
  </si>
  <si>
    <t>* Realizar Cronograma con las localidades a gestionar durante el mes .                                           
* Identificar zonas estratégicas de difícil gestión y bajos índices de cobranza.
* Unificar criterios de acciones a realizar en el terreno al momento de realizar la gestión Móvil</t>
  </si>
  <si>
    <t>Evitar el desplazamiento de los clientes desde zonas distantes a realizar sus requerimientos o cumplir con su pago. Agregar más comunidades para visitar en los operativos, garantizando la presencia de la Empresa en toda su zona de influencia.</t>
  </si>
  <si>
    <t>Monto cobrado en gestión móviles</t>
  </si>
  <si>
    <t>Informes, Correos Electrónicos</t>
  </si>
  <si>
    <t>* Realizar Cronograma con las localidades a gestionar durante el mes .                                           
* Identificar zonas estratégicas de difícil gestión y bajos índices de cobranza.
* Unificar criterios de acciones a realizar en el terreno al momento de realizar la gestión móvil</t>
  </si>
  <si>
    <t>Incrementar gestión del cobro automático</t>
  </si>
  <si>
    <t xml:space="preserve">* Ofrecer al cliente que posee tarjetas de crédito, el servicio mediante esta modalidad de cobros, durante su visita a las oficinas.                                           * Continuar promocionando esta importante herramienta.                  </t>
  </si>
  <si>
    <t>Asegurar el cobro de la factura antes de su vencimiento, incorporando al cliente al formato de cobro automático, evitando al mismo tener que trasladarse hasta la oficina para efectuar su pago. Evitar además que por un olvido o descuido del cliente, la factura caiga en morosidad y genere suspensión de servicio. Como consecuencia se descongestionan las oficinas.</t>
  </si>
  <si>
    <t>Cantidad clientes incorporados al Sistema Cobro Automático.</t>
  </si>
  <si>
    <t xml:space="preserve">Incrementar el porcentaje de cobros por Actas de Irregularidades </t>
  </si>
  <si>
    <t xml:space="preserve">* Identificar la cantidad de actas  pendientes en el sistema.                         
* Remitir Informe a las oficinas comerciales para gestionar los  clientes que tengan actas pendientes.   
* Ofertar negociación según los procesos de la empresa.                                                                               
* Realizar operativo de depuración de actas irregularidad. </t>
  </si>
  <si>
    <t>Aseguramiento del cobro de los cargos levantados por situaciones de irregularidades en suministros.</t>
  </si>
  <si>
    <t>Aumento de las pérdidas por hurto de energía.</t>
  </si>
  <si>
    <t>% cobrado por de Actas de Irregularidades</t>
  </si>
  <si>
    <t xml:space="preserve">Aseguramiento del cobro de los cargos levantados por situaciones de irregularidades en suministros. </t>
  </si>
  <si>
    <t>Promover el envío factura ecológica y envío de factura vía WhatsApp a los clientes.</t>
  </si>
  <si>
    <t xml:space="preserve">* Ofrecer al cliente esta modalidad de envío de facturas, durante su visita a las oficinas, tanto para contratos vigentes, como para los nuevos contratos                     * Continuar promocionando esta importante herramienta.                </t>
  </si>
  <si>
    <t xml:space="preserve"> Inscribir los clientes en  modalidad de envío factura ecológica, para recibirla sólo por medio de correo electrónico, no físicamente.</t>
  </si>
  <si>
    <t>Cantidad Clientes Incorporados al Sistema Distribución Factura Ecológica</t>
  </si>
  <si>
    <t>GERENCIAS DE SISTEMAS</t>
  </si>
  <si>
    <t xml:space="preserve">* Ofrecer al cliente esta modalidad de envío de facturas, durante sus visitas a las oficinas, tanto para contratos vigentes, como para los nuevos contratos. 
* Continuar promocionando esta importante herramienta.                </t>
  </si>
  <si>
    <t xml:space="preserve">* Ofrecer al cliente esta modalidad de envío de facturas, durante su visita a las oficinas, tanto para contratos vigentes, como para los nuevos contratos. 
* Continuar promocionando esta importante herramienta.                </t>
  </si>
  <si>
    <t xml:space="preserve">* Ofrecer al cliente esta modalidad de envío de facturas, durante su visita a las oficinas, tanto para contratos vigentes, como para los nuevos contratos. 
 * Continuar promocionando esta importante herramienta.                </t>
  </si>
  <si>
    <t>Mantener el plazo medio de atención a las instalaciones realizadas por la DC dentro del tiempo establecido en la Norma de Calidad</t>
  </si>
  <si>
    <t xml:space="preserve">* Solicitud de Suministro                  
* Verificación Suministro                
* Contratación del nuevo cliente  </t>
  </si>
  <si>
    <t>Brindar seguimiento a la ejecución de las instalaciones realizadas por el personal de la Dirección Comercial para asegurar que se realicen durante los plazos establecidos por el órgano regulador.</t>
  </si>
  <si>
    <t>TMR en Días</t>
  </si>
  <si>
    <t xml:space="preserve">Informes </t>
  </si>
  <si>
    <t xml:space="preserve">* Solicitud de Suministro
* Verificación Suministro
* Contratación del nuevo cliente  </t>
  </si>
  <si>
    <t>Mantener el plazo medio de atención de las reconexiones dentro del tiempo establecido en la Norma de Calidad</t>
  </si>
  <si>
    <t>Asegurar la atención de las Reconexiones y Reanudaciones dentro de los plazos establecidos por el órgano regulador.</t>
  </si>
  <si>
    <t>Brindar seguimiento a las Reconexiones por impago que estos queden normalizados dentro de los parámetros establecidos por el órganos regulador.</t>
  </si>
  <si>
    <t>TMR en Horas</t>
  </si>
  <si>
    <t xml:space="preserve"> Porcentaje de calidad de distribución de las facturas </t>
  </si>
  <si>
    <t>*  Identificar % cantidad anomalías por oficina.             
* Asignación de metas específicas de disminución en términos de % cantidad,  para dichas anomalías                                                                       
* Monitoreo constante de los tipos de anomalías, a través de la asignación de responsables.</t>
  </si>
  <si>
    <t xml:space="preserve">Asegurar la aplicación correcta de estos códigos, manteniendo la revisión  de los trabajos de forma diaria, como forma de asegurar tendencia a la disminución.   </t>
  </si>
  <si>
    <t>Porcentaje de clientes con anomalías</t>
  </si>
  <si>
    <t xml:space="preserve">Porcentaje de calidad de la lectura </t>
  </si>
  <si>
    <t>Porcentaje de calidad de la lectura</t>
  </si>
  <si>
    <t>*  Identificar % cantidad anomalías por oficina.                      
 * Asignación de metas específicas de disminución en términos de % cantidad,  para dichas anomalías . 
 * Monitoreo constante de los tipos de anomalías, a través de la asignación de responsables.</t>
  </si>
  <si>
    <t>*  Identificar % cantidad anomalías por oficina.                      
 * Asignación de metas específicas de disminución en términos de % cantidad,  para dichas anomalías                                                                       
* Monitoreo constante de los tipos de anomalías, a través de la asignación de responsables.</t>
  </si>
  <si>
    <t xml:space="preserve">Realizar formaciones continuas para reforzar los conocimientos de procesos de Servicios y de Cobranzas       </t>
  </si>
  <si>
    <t>* Identificar puntos en los cuales se requiere el reforzamiento
* Impartir la enseñanza
* Retroalimentación con GGHH</t>
  </si>
  <si>
    <t>Fortalecer las debilidades encontradas en el personal comercial, en aras de mejorar la calidad del servicio, y la aplicación de los procesos comerciales.</t>
  </si>
  <si>
    <t>Cantidad formaciones realizadas</t>
  </si>
  <si>
    <t>Fotos, Lista de Participación</t>
  </si>
  <si>
    <t>GERENCIA DE GESTION Y CONTROL ADMINISTRATIVO</t>
  </si>
  <si>
    <t>Gerencia de Capacitación y Desarrollo.</t>
  </si>
  <si>
    <t xml:space="preserve">Listados Asistencia, Correo Electrónico </t>
  </si>
  <si>
    <t>Fotos</t>
  </si>
  <si>
    <t>Realizar Prelecturas para garantizar la calidad de la facturación</t>
  </si>
  <si>
    <t xml:space="preserve">Selección de suministros * Toma de lectura y preanálisis adoptando las medidas correctivas que garanticen una facturación de calidad.                                                                             </t>
  </si>
  <si>
    <t>Lectura de Suministros previo a la fecha indicada en Calendario para detección de errores y corregir a tiempo.</t>
  </si>
  <si>
    <t>Cantidad de Suministros preleidos</t>
  </si>
  <si>
    <t>Realizar prelecturas para garantizar la calidad de la facturación</t>
  </si>
  <si>
    <t>Realizar supervisiones de corte, campo e inspección de posibilidad  de servicio</t>
  </si>
  <si>
    <t>* Asignación de cantidad de supervisiones específicas por cada Supervisor, a través de la orden TO 110.                                                                                                                    * Seguimiento a la ejecución de dichas O/S.                              
* Supervisión de todas las órdenes TO 713, 3ra. Revisión de Corte.</t>
  </si>
  <si>
    <t>Asegurar que un % representativo de las O/S que se trabajan, sea supervisadas en el terreno, para así garantizar la correcta ejecución con la calidad requerida y plazos establecidos.</t>
  </si>
  <si>
    <t>Cantidad de O/S TO110 y TO713 Supervisadas.</t>
  </si>
  <si>
    <t>Realizar Supervisiones de corte, campo e inspección de posibilidad  de servicio</t>
  </si>
  <si>
    <t>Asegurar que un % representativo de las O/S que se trabajan, sean supervisadas en el terreno, para así garantizar la correcta ejecución con la calidad requerida y plazos establecidos.</t>
  </si>
  <si>
    <t>Realizar supervisiones de las órdenes de servicios restantes</t>
  </si>
  <si>
    <t>Cantidad de O/S supervisadas</t>
  </si>
  <si>
    <t>Realizar toma de lecturas junto a los clientes.</t>
  </si>
  <si>
    <t>Identificar rutas e itinerarios a ser trabajados</t>
  </si>
  <si>
    <t>Invitar a los clientes a realizar la toma de lectura para que conozcan el proceso.</t>
  </si>
  <si>
    <t xml:space="preserve">Cantidad de clientes orientados </t>
  </si>
  <si>
    <t>Informe Mensual / Fotos</t>
  </si>
  <si>
    <t>Reconocimiento semestral a las Oficinas Comerciales (Enero y Julio).</t>
  </si>
  <si>
    <t>* Efectuar la entrega del reconocimiento durante la reunión del Sector en cada uno de semestres. 
* Procurar que la información se publique en intranet y comunicación con empleados, para motivar a todos.</t>
  </si>
  <si>
    <t xml:space="preserve">Reconocimiento semestral a las Oficinas Comerciales por resultados alcanzados en indicadores comerciales </t>
  </si>
  <si>
    <t>Impacto negativo en el clima y moral laboral, reduciendo la capacidad de respuesta oportuna de la empresa frente a los requerimientos de servicio de los clientes</t>
  </si>
  <si>
    <t>Cantidad Reconocimientos</t>
  </si>
  <si>
    <t>Fotos del reconocimiento y correos electrónicos</t>
  </si>
  <si>
    <t>Seguimiento a la calidad de las órdenes de servicio.</t>
  </si>
  <si>
    <t>Análisis masivo en sistemas, quincenal, de la calidad de las órdenes de servicio.</t>
  </si>
  <si>
    <t xml:space="preserve">Brindar seguimiento a la buena ejecución las órdenes de servicio en los sistemas que empleados por el área. </t>
  </si>
  <si>
    <t>Porcentaje de Calidad Alcanzado</t>
  </si>
  <si>
    <t>Seguimiento a la calidad de las supervisiones.</t>
  </si>
  <si>
    <t>Asegurar que las supervisiones realizadas por el personal, cumplan con los parámetros establecidos por las normas y procedimientos.</t>
  </si>
  <si>
    <t>Brindar seguimiento a que las supervisiones realizadas, cumplan y traigan consigo las informaciones básicas esperadas en cada caso.</t>
  </si>
  <si>
    <t>Seguimiento a los plazos medio de resolución de O/S de lectura y distribución de facturas</t>
  </si>
  <si>
    <t>Mejora en tiempo de respuesta de las O/S</t>
  </si>
  <si>
    <t xml:space="preserve">Seguimiento al plazo medio de resolución de las O/S de servicio de lectura </t>
  </si>
  <si>
    <t>Plazo medio de resolución O/S</t>
  </si>
  <si>
    <t>Seguimiento al plazo medio de atención de las órdenes de servicio (diferentes a cortes, reconexiones e instalaciones)</t>
  </si>
  <si>
    <t>Asegurar que el tiempo promedio de atención de las órdenes de servicios se encuentre dentro de los plazos establecidos por el órgano regulador.</t>
  </si>
  <si>
    <t>Brindar seguimiento para que el plazo medio de atención a las órdenes de servicios que no sean de corte, reconexión ni instalación (de miden aparte) se realicen dentro de plazo.</t>
  </si>
  <si>
    <t>Plazo medio de atención de órdenes de servicio en días laborables.</t>
  </si>
  <si>
    <t>Mejora de  los Procesos Internos  en las Oficinas Comerciales Sector Santiago.</t>
  </si>
  <si>
    <t>Reducción de personas que visitan las OO.CC</t>
  </si>
  <si>
    <t>Hacer plan de acción</t>
  </si>
  <si>
    <t>Cantidad de diagnóstico realizados</t>
  </si>
  <si>
    <t>Cantidad de Plan</t>
  </si>
  <si>
    <t>Informe de cierre mostrando los avances, ahorros, etc. (Gráficas, tablas).</t>
  </si>
  <si>
    <t xml:space="preserve">Gerencia Control de Gestión Comercial </t>
  </si>
  <si>
    <t>Gerencia Control de Gestión Comercial</t>
  </si>
  <si>
    <t>Informes de Resultados Remitidos por el área de Mercadeo
Planes de Acción para la mejora</t>
  </si>
  <si>
    <t>Informe de Estimaciones / Norma de Calidad</t>
  </si>
  <si>
    <t>1. Realización de auditorías de los procesos comerciales mediante el sistema Open SGC y otras aplicaciones diseñadas para estos fines.
2. Elaboración y Remisión de Gráficos de Resultados a los Gerentes de Sectores y Áreas involucradas.
3. Seguimiento a la corrección de los errores encontrados y a la mejora de dichos procesos.</t>
  </si>
  <si>
    <t xml:space="preserve">Dentro de las solicitudes que realizan las oficinas comerciales están las siguientes:
1. Crear los perfiles de los usuarios de las oficinas en la aplicación del Sistema de Turnos.
2. Crear los perfiles de los usuarios de las oficinas en la aplicación de Actualización de Datos.
</t>
  </si>
  <si>
    <t>Atender las solicitudes para la creación de usuarios en un plazo de 1 día laborable en la aplicación de sistema de turno y actualización de datos.</t>
  </si>
  <si>
    <t>Capacitar a los líderes y al personal de las oficinas, que requieran dominar los procesos comerciales.</t>
  </si>
  <si>
    <t>Establecer los Estándares en la operativa diaria de las OO.CC. Del Sector Santiago</t>
  </si>
  <si>
    <t>Correo con archivo en Excel</t>
  </si>
  <si>
    <t xml:space="preserve">correo con informe en Excel </t>
  </si>
  <si>
    <t xml:space="preserve">Informe en Excel por medio de correo </t>
  </si>
  <si>
    <t xml:space="preserve">correo con un archivo en Excel </t>
  </si>
  <si>
    <t xml:space="preserve">Correos con Informes </t>
  </si>
  <si>
    <t>DIRECCIÓN COMERCIAL - SECTORES</t>
  </si>
  <si>
    <t>Esta actividad consiste en actualizar la carga de los clientes en CD, priorizando los que estén pagando menos de 100 kwh para aumentarles su consumo</t>
  </si>
  <si>
    <t>Correos con información</t>
  </si>
  <si>
    <t xml:space="preserve"> Porcentaje de la calidad de distribución de las facturas </t>
  </si>
  <si>
    <t xml:space="preserve">  Porcentaje de la calidad de distribución de las facturas </t>
  </si>
  <si>
    <t>Cantidad de Suministros preleídos</t>
  </si>
  <si>
    <t xml:space="preserve">Dirección de Reducción de Pérdidas </t>
  </si>
  <si>
    <t>% Avance</t>
  </si>
  <si>
    <t>Ponderado</t>
  </si>
  <si>
    <t>Mes Actual</t>
  </si>
  <si>
    <t xml:space="preserve">AREA </t>
  </si>
  <si>
    <t>% PONDERADO</t>
  </si>
  <si>
    <t>VALORACION</t>
  </si>
  <si>
    <t>Gerencia</t>
  </si>
  <si>
    <t>Evaluación final (Informe de seguimiento).</t>
  </si>
  <si>
    <t xml:space="preserve">Cantidad de planes </t>
  </si>
  <si>
    <t>Porciento de cumplimiento</t>
  </si>
  <si>
    <t>Cantidad de  Contrato levantado</t>
  </si>
  <si>
    <t xml:space="preserve">Eficientizar las operaciones de la empresa </t>
  </si>
  <si>
    <t>Hacer Diagnóstico (mapa de flujo de proceso interno, Sipoc, etc.).</t>
  </si>
  <si>
    <t>Informe  vía correo del Análisis de Proyecto de Mejora (Diagramas de flujo actuales y simplificado, Diagrama Sipoc, etc..)</t>
  </si>
  <si>
    <t>El plan de acción (Cronograma, actividades, responsables, fechas, observaciones).</t>
  </si>
  <si>
    <t xml:space="preserve">Implementación de procedimiento de preparación (checklists, Organización y limpieza área de trabajo, Habilitar estafeta de información con servicios rápidos etc.).   </t>
  </si>
  <si>
    <t>Checklist, procedimiento de manejo interno de documentos, Estudios de tiempo, balanceo de línea, etc.</t>
  </si>
  <si>
    <t>Fomentar el uso de las vías digitales y de pago.</t>
  </si>
  <si>
    <t>Entrenamiento, paso a paso (instructivo sobre el uso de las vías digitales)</t>
  </si>
  <si>
    <t>Auditar los Procesos Comerciales de manera digital vía el Sistema Open SGC.</t>
  </si>
  <si>
    <t xml:space="preserve">Nivel de porcentaje de Satisfacción de los clientes.
</t>
  </si>
  <si>
    <t>Realizar encuesta post servicio satisfacción clientes</t>
  </si>
  <si>
    <t>Cantidad de  Solicitudes Atendidas en el Plazo</t>
  </si>
  <si>
    <t>Movimientos de rutas de lectura.
Mantenimientos de las rutas de lectura con el objetivo de eficientizar la operativa de los centros de lectura, asegurando la calidad de la facturación, evitando incrementos no planificados de las pérdidas.</t>
  </si>
  <si>
    <t xml:space="preserve">Garantizar la correcta supervisión de la lectura en terreno </t>
  </si>
  <si>
    <t>Identificación física de los suministros bono luz mediante la colocación de Stickers.</t>
  </si>
  <si>
    <t>Colocación en terreno de sticker para identificar a los suministros que son bono luz.
Reducción de ingresos y aumento de fraude por parte de clientes no dispuestos a pagar el monto de su factura eléctrica debido a la nueva tarifa aplicada.</t>
  </si>
  <si>
    <t>Correos electrónicos, fotos, informe</t>
  </si>
  <si>
    <t>Depuración y reintegración de Clientes en Cartera Bono luz</t>
  </si>
  <si>
    <t>Realizar saneamiento y gestión de clientes Bono luz que se encuentren fuera del ciclo comercial con mas de 4 facturas vencidas.</t>
  </si>
  <si>
    <t xml:space="preserve">Disminuir el tiempo promedio de duración de atención al cliente por medio del Chatbot, ofreciendo una respuesta más rápida a los clientes. </t>
  </si>
  <si>
    <t xml:space="preserve">Correo electrónico con informe en Excel </t>
  </si>
  <si>
    <t>Lograr mayor conocimiento de los procesos de cobranzas en las OOCC  a través de capacitaciones.</t>
  </si>
  <si>
    <t>Realización de auditorias y supervisión de los procesos de cobranzas (procedimiento vs operativa)</t>
  </si>
  <si>
    <t>Garantizar el cumplimiento de los procesos de cobranzas en las OOCC.</t>
  </si>
  <si>
    <t>Eficientizar el servicio de cobranza en los clientes ind.</t>
  </si>
  <si>
    <t>Asegurar el 99% de resolución de anomalías generadas vs anomalías resueltas.</t>
  </si>
  <si>
    <t>Gerencia Control de Calidad y Procesos</t>
  </si>
  <si>
    <t>Gerencia Cobranzas Centralizadas</t>
  </si>
  <si>
    <t>Gerencia Cooperativas Eléctricas</t>
  </si>
  <si>
    <t>Gerencia Comercial Sector La Vega</t>
  </si>
  <si>
    <t>Gerencia Comercial Sector Puerto Plata</t>
  </si>
  <si>
    <t>Gerencia Comercial Sector San Francisco</t>
  </si>
  <si>
    <t>Gerencia Comercial Sector Santiago</t>
  </si>
  <si>
    <t>Gerencia Comercial Sector Mao</t>
  </si>
  <si>
    <t>Resultado 2022</t>
  </si>
  <si>
    <t>1er Trimestre</t>
  </si>
  <si>
    <t>2do Trimestre</t>
  </si>
  <si>
    <t>3er Trimestre</t>
  </si>
  <si>
    <t>4to Trimestre</t>
  </si>
  <si>
    <t>DIRECCION COMERCIAL</t>
  </si>
  <si>
    <t>Sectores</t>
  </si>
  <si>
    <t>Incorporar clientes al ciclo comercial, a través de las cooperativas eléctricas.</t>
  </si>
  <si>
    <t>Incrementar la gestión de cobros en las cooperativas eléctricas.</t>
  </si>
  <si>
    <t>Realizar reuniones con los Lideres Comunitarios, para la Apertura de Cooperativas Eléctricas y/o Centros de Gestion en lugares Remotos</t>
  </si>
  <si>
    <t>Identificación de las zonas a trabajar
Asegurar la calidad en la contratación del cliente en la zona de difícil gestión.</t>
  </si>
  <si>
    <t>*Instalar POS en el punto de pago, para la realización del cobro.
Asegurar que los clientes cumplan con el pago de su factura</t>
  </si>
  <si>
    <t>Coordinar con Gestión Social, la participación de las reuniones.
Identificar las localidades a Gestionar</t>
  </si>
  <si>
    <t>Cantidad de clientes del proyecto</t>
  </si>
  <si>
    <t>Pesos RD$ cobrados</t>
  </si>
  <si>
    <t>Cantidad de reuniones</t>
  </si>
  <si>
    <t>Cooperativas Eléctricas</t>
  </si>
  <si>
    <t>GERENCIA TECNICA DE DISTRIBUCION</t>
  </si>
  <si>
    <t xml:space="preserve">Analizar resultados de buzones de sugerencias y elaborar planes de acción. 
</t>
  </si>
  <si>
    <t>Elaboración de planes de acción de acuerdo a los resultados de la encuestas CIER</t>
  </si>
  <si>
    <t>1. Analizar resultados de las diferentes encuestas.
2. Realizar resumen y presentación a la DC y Sectores sobre resultados.
3. Elaborar planes de acción sobre oportunidades de mejoras detectadas
4. Analizar los informes de resultado de los buzones de sugerencias, encuestas Call Center y de satisfacción al cliente, de las opiniones de los clientes expresadas vía los buzones de sugerencias colocados en las OOCC.</t>
  </si>
  <si>
    <t xml:space="preserve">1. Analizar resultados de la encuesta CIER.
2. Identificación de los puntos fuertes y de las oportunidades de mejoras (Debilidades).
3. Elaboración y seguimiento a los Planes de Acción. </t>
  </si>
  <si>
    <t>Cantidad de planes de acción realizados</t>
  </si>
  <si>
    <t>Correos con Informe de Resultados Remitidos por el área de Mercadeo
Planes de Acción para la mejora</t>
  </si>
  <si>
    <t>Correo con los planes de acción realizados</t>
  </si>
  <si>
    <t>Luis Alberto Espinal León</t>
  </si>
  <si>
    <t>Instalación de nuevos clientes y Mantenimiento de Suministros Servicio Técnico Santiago</t>
  </si>
  <si>
    <t>Instalación de nuevos clientes y Mantenimiento de Suministros Servicio Técnico San Fco</t>
  </si>
  <si>
    <t>Instalación de nuevos clientes y Mantenimiento de Suministros Servicio Técnico La Vega</t>
  </si>
  <si>
    <t>Instalación de nuevos clientes y Mantenimiento de Suministros Servicio Técnico Mao</t>
  </si>
  <si>
    <t>Instalación de nuevos clientes y Mantenimiento de Suministros Pto Plata</t>
  </si>
  <si>
    <t>Instalación de nuevos clientes y Mantenimiento de Suministros</t>
  </si>
  <si>
    <t>Estos son los tipos de Ordenes de Servicio que se utilizaran para la ejecución de esta operativa: TO104, TO114, TO501, TO502, TO507, TO510, TO511, TO520, TO550, TO603, TO650, TO699, TO801, TO823 y TO824</t>
  </si>
  <si>
    <t>Cantidad de Instalaciones</t>
  </si>
  <si>
    <t>Danny Francisco Peña</t>
  </si>
  <si>
    <t>Gerencia  de Compras</t>
  </si>
  <si>
    <t>Identificacion de colaboradores Oficinas Comerciales</t>
  </si>
  <si>
    <t>Adquisiciòn de Plaquitas de Identificacion para los Representantes de Servicios en Oficinas Comerciales</t>
  </si>
  <si>
    <t>Cantidad de auditorias realizadas</t>
  </si>
  <si>
    <t>Cantidad de colaboradores identificados</t>
  </si>
  <si>
    <t>Realizacion Auditorìas a las diferentes  Oficinas Comerciales de manera presencial</t>
  </si>
  <si>
    <t>Esta actividad consiste en la realización de encuesta para evaluar la satisfación del cliente post-Servicios, se realizaran auditorias de parte del personal interno (control de calidad y procesos comerciales)</t>
  </si>
  <si>
    <t xml:space="preserve">DIRECCIÓN DE COMPRA DE ENERGÍA Y REGULACIÓN </t>
  </si>
  <si>
    <t>Riesgo que mitiga</t>
  </si>
  <si>
    <t>Indicador de desempeño</t>
  </si>
  <si>
    <t>Unidad de medida</t>
  </si>
  <si>
    <t>Gerencias</t>
  </si>
  <si>
    <r>
      <t xml:space="preserve">  1</t>
    </r>
    <r>
      <rPr>
        <b/>
        <vertAlign val="superscript"/>
        <sz val="24"/>
        <color theme="0"/>
        <rFont val="Arial Narrow"/>
        <family val="2"/>
      </rPr>
      <t xml:space="preserve">er </t>
    </r>
    <r>
      <rPr>
        <b/>
        <sz val="24"/>
        <color theme="0"/>
        <rFont val="Arial Narrow"/>
        <family val="2"/>
      </rPr>
      <t xml:space="preserve">Trimestre </t>
    </r>
  </si>
  <si>
    <r>
      <t>2</t>
    </r>
    <r>
      <rPr>
        <b/>
        <vertAlign val="superscript"/>
        <sz val="24"/>
        <color theme="0"/>
        <rFont val="Arial Narrow"/>
        <family val="2"/>
      </rPr>
      <t>do</t>
    </r>
    <r>
      <rPr>
        <b/>
        <sz val="24"/>
        <color theme="0"/>
        <rFont val="Arial Narrow"/>
        <family val="2"/>
      </rPr>
      <t xml:space="preserve"> Trimestre</t>
    </r>
  </si>
  <si>
    <r>
      <t>3</t>
    </r>
    <r>
      <rPr>
        <b/>
        <vertAlign val="superscript"/>
        <sz val="24"/>
        <color theme="0"/>
        <rFont val="Arial Narrow"/>
        <family val="2"/>
      </rPr>
      <t>er</t>
    </r>
    <r>
      <rPr>
        <b/>
        <sz val="24"/>
        <color theme="0"/>
        <rFont val="Arial Narrow"/>
        <family val="2"/>
      </rPr>
      <t xml:space="preserve"> Trimestre</t>
    </r>
  </si>
  <si>
    <r>
      <t>4</t>
    </r>
    <r>
      <rPr>
        <b/>
        <vertAlign val="superscript"/>
        <sz val="24"/>
        <color theme="0"/>
        <rFont val="Arial Narrow"/>
        <family val="2"/>
      </rPr>
      <t>to</t>
    </r>
    <r>
      <rPr>
        <b/>
        <sz val="24"/>
        <color theme="0"/>
        <rFont val="Arial Narrow"/>
        <family val="2"/>
      </rPr>
      <t xml:space="preserve"> Trimestre</t>
    </r>
  </si>
  <si>
    <t xml:space="preserve">Remitir oportunamente las informaciones requeridas por los organismos externos (SIE, CNE, CDEEE). </t>
  </si>
  <si>
    <t>Remitir dentro de los plazos correspondientes las informaciones relativas a disposiciones regulatorias y/o solicitudes de organismos externos (MEM, SIE, CNE).</t>
  </si>
  <si>
    <t>Porciento de cumplimiento en plazo.</t>
  </si>
  <si>
    <t>Informe mensual, correos con las informaciones solicitadas.</t>
  </si>
  <si>
    <t>Moisés A. Cabrera</t>
  </si>
  <si>
    <t xml:space="preserve">Capacitar en temas del marco regulatorio a las áreas de la Dirección Comercial de la organización.  </t>
  </si>
  <si>
    <t>Formar al personal operativo de la Empresa en los fundamentos básicos regulatorios que rigen el sector Eléctrico Dominicano. Desarrollar una capacitación por sector cada dos meses y al final una reunión con los directores sumado a conceptos de compra de energía.</t>
  </si>
  <si>
    <t>Cantidad de formaciones impartidas</t>
  </si>
  <si>
    <t>Listados de Asistencias, correo y convocatoria, fotos.</t>
  </si>
  <si>
    <t>Realizar auditorías regulatorias a los procesos clave de la organización.</t>
  </si>
  <si>
    <t xml:space="preserve">Auditar los procesos realizados en las áreas operativas de las 110 Oficinas Comerciales de los 5 sectores durante el año y retroalimentar sobre las oportunidades de mejora encontradas a todo el personal comercial referentes a los tópicos regulatorios y la calidad del servicio. </t>
  </si>
  <si>
    <t>Cantidad de auditorías realizadas</t>
  </si>
  <si>
    <t>Informes de las auditorías.</t>
  </si>
  <si>
    <t xml:space="preserve">Realizar análisis crítico de leyes, decretos, resoluciones y normas. </t>
  </si>
  <si>
    <t>Garantizar que la creación o modificación de leyes, decretos, resoluciones y normas estén acorde a la Constitución y al ordenamiento regulatorio.</t>
  </si>
  <si>
    <t>Cantidad de leyes, decretos, resoluciones y normas analizadas.</t>
  </si>
  <si>
    <t>Informe trimestral</t>
  </si>
  <si>
    <t>Realizar verificaciones en  el cumplimiento de la normativa vigente para el sector eléctrico dominicano en los procesos de la Empresa.</t>
  </si>
  <si>
    <t>Auditoría trimestral a una muestra del 30% de las decisiones PROTECOM y Recurso Jerárquico. 
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t>
  </si>
  <si>
    <t>Cantidad de verificaciones</t>
  </si>
  <si>
    <t>Seguimiento al cumplimiento de la Norma de Calidad de Servicio Comercial (NCSC) mediante informe mensual.</t>
  </si>
  <si>
    <t>Verificar el cumplimiento de todos los indicadores (individuales y globales) de la NCSC y emitir los informes y recomendaciones a las áreas operativas correspondientes.</t>
  </si>
  <si>
    <t>Cantidad de informes de la NCSC emitidos</t>
  </si>
  <si>
    <t>Responder oportunamente las consultas regulatorias remitidas desde lo interno de la organización.</t>
  </si>
  <si>
    <t>Dar respuesta a las consultas regulatorias recibidas por la DCER a través del grupo de correo "Consultas Regulatorias" en un plazo máximo de dos días hábiles a partir de la recepción.</t>
  </si>
  <si>
    <t>Porciento de consultas atendidas en plazo</t>
  </si>
  <si>
    <t xml:space="preserve">Comparar en el sistema Analytica el proceso de facturación de Clientes UNR para verificar que esté correcta. </t>
  </si>
  <si>
    <t xml:space="preserve">Remitir facturas validadas a la Gerencia de Grandes Clientes y Ayuntamientos.  </t>
  </si>
  <si>
    <t>Garantizar la calidad del proceso de facturación a los clientes tipo UNR, mediante una correcta aplicación de los contratos de venta de energía, variables y datos comerciales.</t>
  </si>
  <si>
    <t>% Facturas Correctas</t>
  </si>
  <si>
    <t>Correo a la Gerencia Grandes Clientes y Ayuntamientos
con reporte de calidad de facturación UNR.</t>
  </si>
  <si>
    <t>Gerencia Compra de Energía</t>
  </si>
  <si>
    <t>Cyrano Morel</t>
  </si>
  <si>
    <t>Remisión de las facturas digitales de compra de energía por Contratos a la SIE dentro del plazo.</t>
  </si>
  <si>
    <t>Remitir de las facturas digitales de compra de energía por Contratos a la SIE a más tardar el día 10 de cada mes.</t>
  </si>
  <si>
    <t>% Cumplimiento de entrega en plazo</t>
  </si>
  <si>
    <t>Correo de remisión de información a la SIE</t>
  </si>
  <si>
    <t>Rentabilidad de Compra de Energía</t>
  </si>
  <si>
    <t>Responder oportunamente las solicitudes de Oferta de Venta de Energía para clientes UNR solicitadas por la DGCA o la Gerencia General.</t>
  </si>
  <si>
    <t>Remitir las Ofertas de Venta de Energía solicitadas en un plazo máximo de 10 días hábiles a partir de la recepción de la solicitud.</t>
  </si>
  <si>
    <t>% solicitudes respondidas en plazo</t>
  </si>
  <si>
    <t>Correos electrónicos</t>
  </si>
  <si>
    <t>Realizar informes para garantizar la correcta aplicación de los Contratos de Venta de Energía a Clientes No Regulados (UNR).</t>
  </si>
  <si>
    <t xml:space="preserve">Verificar que durante el período en cuestión se haya dado cumplimiento a las condiciones comerciales estipuladas en los Contratos de Venta de Energía a Clientes No Regulados (UNR). </t>
  </si>
  <si>
    <t>Cantidad de solicitudes respondidas en plazo</t>
  </si>
  <si>
    <t>Correos OC y CDEEE Vs nuestro informe</t>
  </si>
  <si>
    <t>Dirección Compra de Energía y Regulación</t>
  </si>
  <si>
    <t>Ramón Martínez</t>
  </si>
  <si>
    <t xml:space="preserve">Realizar informes trimestral para garantizar la correcta aplicación de los Contratos de Compra de Energía. </t>
  </si>
  <si>
    <t xml:space="preserve">Verificar que durante el período en cuestión se haya dado cumplimiento a las condiciones comerciales estipuladas en los Contratos de Compra de Energía firmados con las Empresas Generadoras u otros Agentes del MEM. </t>
  </si>
  <si>
    <t>Cantidad Informes revisados del OC referente al comportamiento de los agentes</t>
  </si>
  <si>
    <t>Representación de Edenorte en temas Regulatorios y de Mercado Eléctrico.</t>
  </si>
  <si>
    <t>Participar activamente en los diversos escenarios, foros, reuniones, etc. (a nivel nacional e internacional), en los que sea convocada Edenorte, relacionados con temas de carácter Regulatorio o de Mercado Eléctrico, procurando defender los intereses de la empresa.</t>
  </si>
  <si>
    <t xml:space="preserve">% de asistencia a reuniones y capacitaciones </t>
  </si>
  <si>
    <t>Agendas, convocatorias y minutas de participación</t>
  </si>
  <si>
    <t>DIRECCIÓN DE COMUNICACIÓN ESTRATÉGICA</t>
  </si>
  <si>
    <t>Evaluaciones y aperturas de nuevas estafetas de pago</t>
  </si>
  <si>
    <t>Captación, evaluación, negociación, contratación, inclusión y señalización de nuevos puntos de pagos</t>
  </si>
  <si>
    <t xml:space="preserve">Cantidad de nuevos puntos de pagos </t>
  </si>
  <si>
    <t>Contratos, fotos, documentos</t>
  </si>
  <si>
    <t>Desarrollo de Mercado</t>
  </si>
  <si>
    <t>José McDougal</t>
  </si>
  <si>
    <t>Mejorar la percepción de la imagen de la empresa</t>
  </si>
  <si>
    <t>Evaluación de locales para traslado y/o ampliación de oficinas comerciales</t>
  </si>
  <si>
    <t>Captación, evaluación, negociación y contratación de nuevos locales para aperturas o ampliaciones de oficinas comerciales.</t>
  </si>
  <si>
    <t>Cantidad de locales evaluados</t>
  </si>
  <si>
    <t>Documentos, correos y fotos</t>
  </si>
  <si>
    <t>Campaña de Uso eficiente de Energía 2022</t>
  </si>
  <si>
    <t>Campaña de Concienciación</t>
  </si>
  <si>
    <t>* Creación de textos (10%)
* Artes (30%)
* Colocación (20%)
* Difusión (20%)
* Colocación y difusión (20%)</t>
  </si>
  <si>
    <t>Desarrollar una campaña que permita concientizar a los clientes sobre cómo hacer un uso eficiente de la energía eléctrica</t>
  </si>
  <si>
    <t>% Avance implementación campaña</t>
  </si>
  <si>
    <t>Artes, Publicaciones en Portal Web, Redes Sociales</t>
  </si>
  <si>
    <t>Gestión de Marca</t>
  </si>
  <si>
    <t>Iván Tejada, Javier Liz</t>
  </si>
  <si>
    <t>Patrocinios 2022</t>
  </si>
  <si>
    <t>*Identificar y negociar patrocinios *Colocar la marca en los patrocinios                                          *Difusión del apoyo en medios de comunicación internos y externos
*Apoyar actividades sociales y deportivas del área de concesión de la empresa</t>
  </si>
  <si>
    <t>Cantidad de patrocinios</t>
  </si>
  <si>
    <t>Fotos, documentos, correos y contratos</t>
  </si>
  <si>
    <t>Señalización de Puntos de pagos, Oficinas Comerciales y Administrativas (a requerimiento)</t>
  </si>
  <si>
    <t>*Diseñar y solicitar confección de señalizaciones y letreros
*Colocar en las oficinas y puntos de pagos señalización interna y externa.</t>
  </si>
  <si>
    <t>Cantidad de señalizaciones</t>
  </si>
  <si>
    <t>Iván Tejada, Javier Liz, Rodolfo Mercado</t>
  </si>
  <si>
    <t>Elaboración de Diseños Gráficos</t>
  </si>
  <si>
    <t>Realizar diseños gráficos que respondan a las necesidades de los clientes externos e internos</t>
  </si>
  <si>
    <t>Cantidad de diseños realizados</t>
  </si>
  <si>
    <t>Artes, Publicaciones, Correos</t>
  </si>
  <si>
    <t>Javier Liz y Luis Ortiz</t>
  </si>
  <si>
    <t>Campaña de actualización de datos 2022</t>
  </si>
  <si>
    <t>Campaña de actualización de datos</t>
  </si>
  <si>
    <t>5% crear contenido (Abril), 
10%  crear artes (Mayo), 
30% colocación de materiales (Junio), 
Inicio difusión 35% (Julio),
Cierre difusión 20% (Agosto)</t>
  </si>
  <si>
    <t>Desarrollar una campaña que incentive a los clientes a actualizar sus datos.</t>
  </si>
  <si>
    <t>Porcentaje de avance de la campaña</t>
  </si>
  <si>
    <t>Ivan Tejada, Javier Liz</t>
  </si>
  <si>
    <t>Encuesta de satisfacción de clientes - CIER 2022</t>
  </si>
  <si>
    <t>Aceptación de invitación, envío de datos de clientes, seguimiento al trabajo de campo, seguimiento a la elaboración de informes, participación de la presentación de resultados</t>
  </si>
  <si>
    <t>Cantidad de encuestas realizadas</t>
  </si>
  <si>
    <t>Informe con resultados</t>
  </si>
  <si>
    <t>Investigación y Estudio de Mercado</t>
  </si>
  <si>
    <t>Priscila Peña</t>
  </si>
  <si>
    <t>US$ 25,000.00</t>
  </si>
  <si>
    <t>Elaboración de informes de los buzones de sugerencias de las oficinas comerciales</t>
  </si>
  <si>
    <t>Recopilar, analizar las informaciones levantadas en los buzones de sugerencias en las oficinas comerciales, realizar informes y canalizar las incidencias recibidas por esta vía</t>
  </si>
  <si>
    <t>Cantidad de informes</t>
  </si>
  <si>
    <t>Informes con resultados y correos</t>
  </si>
  <si>
    <t>Encuesta Oficinas Móviles</t>
  </si>
  <si>
    <t>Remitir encuestas de evaluación a los clientes y elaborar informes</t>
  </si>
  <si>
    <t>Encuesta post-servicio a la satisfacción de clientes</t>
  </si>
  <si>
    <t xml:space="preserve">Mantener la presencia de la empresa a través de las Redes Sociales.  </t>
  </si>
  <si>
    <t>Realización de Podcast Dame luz</t>
  </si>
  <si>
    <t>Realización de programa radial informativo con temas de interés para los clientes.Publicaciones en Google Podcast, Apple Podcast, YouTube, Spotify</t>
  </si>
  <si>
    <t>Cantidad de Programas</t>
  </si>
  <si>
    <t>Publicaciones en redes, artes, correos</t>
  </si>
  <si>
    <t>Redes Sociales</t>
  </si>
  <si>
    <t>Frank Then</t>
  </si>
  <si>
    <t>Publicaciones Facebook</t>
  </si>
  <si>
    <t>Publicación en Redes Sociales de Edenorte Dominicana</t>
  </si>
  <si>
    <t>Cantidad de Publicaciones</t>
  </si>
  <si>
    <t>Publicaciones</t>
  </si>
  <si>
    <t>Mantener la presencia de la empresa a través de las Redes Sociales.</t>
  </si>
  <si>
    <t>Publicaciones en Instagram</t>
  </si>
  <si>
    <t>Publicaciones Twitter</t>
  </si>
  <si>
    <t>Publicaciones , Youtube</t>
  </si>
  <si>
    <t>Sin Cortes</t>
  </si>
  <si>
    <t>Publicaciones en Instagram reels,stories</t>
  </si>
  <si>
    <t>Recepción y canalización de incidencias recibidas a través de la web.</t>
  </si>
  <si>
    <t>Recibir y canalizar con las áreas involucradas las diferentes solicitudes que se reciban  por el portal web.</t>
  </si>
  <si>
    <t>Porcentaje de incidencias recibidas y canalizadas</t>
  </si>
  <si>
    <t xml:space="preserve">Correos de seguimiento, informes. </t>
  </si>
  <si>
    <t>Pa toa parte con Edenorte                Realizar publicaciones en Instagram, Facebook, Twitter, Youtube, entre otros.</t>
  </si>
  <si>
    <t>Publicaciones en Instagram, Facebook, Twitter, Youtube</t>
  </si>
  <si>
    <t xml:space="preserve">Contratación y Colocación en Medios de Comunicación </t>
  </si>
  <si>
    <t>Radio</t>
  </si>
  <si>
    <t>Gestionar la contratación y colocación en los distintos medios de comunicación; para publicar las informaciones, imágenes, videos y noticias de interés de la empresa</t>
  </si>
  <si>
    <t>Cantidad de contratación y colocación en radio</t>
  </si>
  <si>
    <t>Fotos, contratos</t>
  </si>
  <si>
    <t xml:space="preserve">Erison Morel, Felix Franco, Angélica Rodríguez, Griselda Bueno </t>
  </si>
  <si>
    <t>Televisión</t>
  </si>
  <si>
    <t>Prensa Escrita y Revista</t>
  </si>
  <si>
    <t>Medios Digitales</t>
  </si>
  <si>
    <t>Redacción de documentos de prensa con informaciones positivas y generales de la empresa.</t>
  </si>
  <si>
    <t xml:space="preserve">* Lograr publicaciones gratuitas de  noticias positivas y generales en medios de prensa.                                                  * Soporte fotográfico                                
* Publicaciones en las redes sociales y en la Web
Dar a conocer informaciones sobre la empresa que sean de interés público. </t>
  </si>
  <si>
    <t>Cantidad documentos de prensa generado</t>
  </si>
  <si>
    <t>Correos y fotos</t>
  </si>
  <si>
    <t>Angélica Rodríguez / Ricardo Rodríguez/ Griselda Bueno</t>
  </si>
  <si>
    <t>Monitoreo e inteligencia de medios escritos y digitales.</t>
  </si>
  <si>
    <t>* Revisión de periódicos de circulación nacional                          
* Revisión de  portales digitales         
* Elaboración de resumen de noticias                           * Medición de las publicaciones gratuitas en los medios escritos y digitales (Free press) para beneficio de la empresa                                                   * Identificar el nivel de receptividad de cada medio de prensa escrito y digital.
Medir la percepción de la empresa en la opinión pública e Identificar el ahorro económico que representa para la empresa la gestión de colocación de los documentos de prensa.</t>
  </si>
  <si>
    <t>Montos ahorrados por publicaciones</t>
  </si>
  <si>
    <t xml:space="preserve">Informe con el detalle del ahorro, con fotos, resumen diario de noticias. </t>
  </si>
  <si>
    <t>Angélica Rodríguez  / Aura Morel</t>
  </si>
  <si>
    <t>Realización de encuentros, visitas, ruedas de prensa y contacto con público externo</t>
  </si>
  <si>
    <t>Envió de tarjeta virtual. Diseños de tarjetas enviados a periodistas, dueños de medios.</t>
  </si>
  <si>
    <t>Desarrollar actividades que mejoren la relación de la empresa con comunicadores y el público externo.</t>
  </si>
  <si>
    <t xml:space="preserve"> Cantidad de actividades o encuentros realizados.</t>
  </si>
  <si>
    <t xml:space="preserve">Correos </t>
  </si>
  <si>
    <t xml:space="preserve">Félix Franco / Angélica Rodríguez </t>
  </si>
  <si>
    <t xml:space="preserve">Monitoreo de los medios de comunicación contratados con publicidad </t>
  </si>
  <si>
    <t>Garantizar que las colocaciones de publicidad cumplan con lo contratado ( televisión, radio, medios digitales )</t>
  </si>
  <si>
    <t>Cantidad de medios monitoreados.</t>
  </si>
  <si>
    <t>Fotos e informe</t>
  </si>
  <si>
    <t>Angélica Rodríguez / Aura Morel/ Angely Peña / Griselda Bueno</t>
  </si>
  <si>
    <t>Recepción y canalización de incidencias recibidas a través de las redes sociales</t>
  </si>
  <si>
    <t>* Gestión y canalización de casos de seguidores en las redes sociales.   
* Gestión comunicacional según su naturaleza.
* Identificación de situaciones sociales, comerciales y técnicas,  relacionadas con la empresa.</t>
  </si>
  <si>
    <t>Cantidad de canalizaciones de incidencias por las redes sociales</t>
  </si>
  <si>
    <t>Fotos y correos</t>
  </si>
  <si>
    <t>Frank Then, Julio Quevedo, Felix Franco, Martin Genao, Gustavo Ramos, Priscila Peña, Angélica Rodríguez</t>
  </si>
  <si>
    <t>Gerencia de Gestión Comercial y la Dirección de Reducción de Pérdidas</t>
  </si>
  <si>
    <t xml:space="preserve">Solicitudes y reclamaciones recibidas por la Web </t>
  </si>
  <si>
    <t>Solicitud Facturas por E-mail</t>
  </si>
  <si>
    <t>Canalización de solicitudes de ENVIO DE FACTURA POR EMAIL recibidas a través del portal Web</t>
  </si>
  <si>
    <t>Porcentaje de solicitudes de ENVIO DE FACTURA POR EMAIL gestionadas</t>
  </si>
  <si>
    <t>%</t>
  </si>
  <si>
    <t>Correos, publicaciones, informes</t>
  </si>
  <si>
    <t>Medios y Publicidad</t>
  </si>
  <si>
    <t>Julio Quevedo / Jose Alberto Cordero/ Gustavo Ramos</t>
  </si>
  <si>
    <t>Solicitud de Pre-Contrato</t>
  </si>
  <si>
    <t>Canalización de solicitudes de PRE-CONTRATO recibidas a través del portal Web</t>
  </si>
  <si>
    <t>Porcentaje de solicitudes de PRE-CONTRATO recibidas y canalizadas</t>
  </si>
  <si>
    <t>Solicitud de Reclamaciones</t>
  </si>
  <si>
    <t>Canalización de solicitudes de RECLAMACIONES recibidas a través del portal Web</t>
  </si>
  <si>
    <t xml:space="preserve">Porcentaje de RECLAMACIONES recibidas y canalizadas </t>
  </si>
  <si>
    <t>Sugerencias</t>
  </si>
  <si>
    <t>Canalización de solicitudes de SUGERENCIAS recibidas a través del portal Web</t>
  </si>
  <si>
    <t xml:space="preserve">Porcentaje de solicitudes y sugerencias recibidas por el correo de SUGERENCIAS </t>
  </si>
  <si>
    <t>Suscriptores</t>
  </si>
  <si>
    <t>Cantidad de nuevos suscriptores del portal Web</t>
  </si>
  <si>
    <t>Colocación de las informaciones de la empresa en los canales de difusión interna</t>
  </si>
  <si>
    <t>Correo de Comunicación Estratégica</t>
  </si>
  <si>
    <t xml:space="preserve">Difundir informaciones de interés a los clientes internos y externos a través del  correo Comunicación Estratégica </t>
  </si>
  <si>
    <t xml:space="preserve">Cantidad de correos enviado desde el correo de Comunicación Estratégica </t>
  </si>
  <si>
    <t>Artes, correos, publicaciones</t>
  </si>
  <si>
    <t>Email Marketing Clientes</t>
  </si>
  <si>
    <t>Difundir informaciones de interés a los clientes internos y externos a través del  Email Marketing</t>
  </si>
  <si>
    <t>Cantidad de correos enviados a través del  Email Marketing</t>
  </si>
  <si>
    <t>E-Flow</t>
  </si>
  <si>
    <t>Difundir informaciones de interés a los clientes internos y externos a través del E-FLOW ( Sistema de Turno )</t>
  </si>
  <si>
    <t>Cantidad de informaciones colocadas a través del E-FLOW ( Sistema de Turno )</t>
  </si>
  <si>
    <t>IVR</t>
  </si>
  <si>
    <t>Difundir informaciones de interés a los clientes internos y externos a través del IVR ( audio de espera en la central telefónica )</t>
  </si>
  <si>
    <t>Cantidad de informaciones colocados través del IVR ( audio de espera en la central telefónica )</t>
  </si>
  <si>
    <t>Slider Web Portada</t>
  </si>
  <si>
    <t>Difundir informaciones de interés a los clientes internos y externos a través de portada en la Web</t>
  </si>
  <si>
    <t>Cantidad de informaciones colocadas través de slider de portada en la Web</t>
  </si>
  <si>
    <t>Gestiones en el portal Web</t>
  </si>
  <si>
    <t>Publicaciones en la Web</t>
  </si>
  <si>
    <t>Publicar en el portal web las diferentes informaciones solicitadas por las diferentes áreas</t>
  </si>
  <si>
    <t>Cantidad de publicaciones Realizadas en la web</t>
  </si>
  <si>
    <t>Cantidad de visitas en el portal Web</t>
  </si>
  <si>
    <t>Reporte de visitas</t>
  </si>
  <si>
    <t>Evaluación del portal de transparencia</t>
  </si>
  <si>
    <t>Calificación obtenida por el organismo regulador de los portales institucionales</t>
  </si>
  <si>
    <t>Cantidad de publicaciones Realizadas</t>
  </si>
  <si>
    <t>Porcentaje de cumplimiento alcanzado</t>
  </si>
  <si>
    <t>Informe, correo</t>
  </si>
  <si>
    <t>Realizar publicaciones en la Intranet</t>
  </si>
  <si>
    <t xml:space="preserve">Recibir y publicar las informaciones, fotos, videos y contenido de interés general en la Intranet. </t>
  </si>
  <si>
    <t>Cantidad de publicaciones por la intranet</t>
  </si>
  <si>
    <t>Julio Quevedo / Jose Alberto Cordero</t>
  </si>
  <si>
    <t xml:space="preserve">ÁREA </t>
  </si>
  <si>
    <t>DIRECCIÓN DE COMUNICACIÓN ESTRATEGICA</t>
  </si>
  <si>
    <t>DIRECCIÓN DE DISTRIBUCIÓN</t>
  </si>
  <si>
    <r>
      <t xml:space="preserve">  1</t>
    </r>
    <r>
      <rPr>
        <b/>
        <vertAlign val="superscript"/>
        <sz val="18"/>
        <color theme="0"/>
        <rFont val="Times New Roman"/>
        <family val="1"/>
      </rPr>
      <t xml:space="preserve">er </t>
    </r>
    <r>
      <rPr>
        <b/>
        <sz val="18"/>
        <color theme="0"/>
        <rFont val="Times New Roman"/>
        <family val="1"/>
      </rPr>
      <t xml:space="preserve">Trimestre </t>
    </r>
  </si>
  <si>
    <r>
      <t>2</t>
    </r>
    <r>
      <rPr>
        <b/>
        <vertAlign val="superscript"/>
        <sz val="18"/>
        <color theme="0"/>
        <rFont val="Times New Roman"/>
        <family val="1"/>
      </rPr>
      <t>do</t>
    </r>
    <r>
      <rPr>
        <b/>
        <sz val="18"/>
        <color theme="0"/>
        <rFont val="Times New Roman"/>
        <family val="1"/>
      </rPr>
      <t xml:space="preserve"> Trimestre</t>
    </r>
  </si>
  <si>
    <r>
      <t>3</t>
    </r>
    <r>
      <rPr>
        <b/>
        <vertAlign val="superscript"/>
        <sz val="18"/>
        <color theme="0"/>
        <rFont val="Times New Roman"/>
        <family val="1"/>
      </rPr>
      <t>er</t>
    </r>
    <r>
      <rPr>
        <b/>
        <sz val="18"/>
        <color theme="0"/>
        <rFont val="Times New Roman"/>
        <family val="1"/>
      </rPr>
      <t xml:space="preserve"> Trimestre</t>
    </r>
  </si>
  <si>
    <r>
      <t>4</t>
    </r>
    <r>
      <rPr>
        <b/>
        <vertAlign val="superscript"/>
        <sz val="18"/>
        <color theme="0"/>
        <rFont val="Times New Roman"/>
        <family val="1"/>
      </rPr>
      <t>to</t>
    </r>
    <r>
      <rPr>
        <b/>
        <sz val="18"/>
        <color theme="0"/>
        <rFont val="Times New Roman"/>
        <family val="1"/>
      </rPr>
      <t xml:space="preserve"> Trimestre</t>
    </r>
  </si>
  <si>
    <t>Tiempo de proceso de aprobación de planos en Diseño de obras de interconexiones</t>
  </si>
  <si>
    <t>Devoluciones promedio de proyectos de interconexiones</t>
  </si>
  <si>
    <t>Reducir cantidad de devoluciones promedio de proyectos de interconexión aprobados</t>
  </si>
  <si>
    <t>Promedio de devoluciones</t>
  </si>
  <si>
    <t>Sistema SGP</t>
  </si>
  <si>
    <t>Gerencia Ingeniería</t>
  </si>
  <si>
    <t>Félix Sánchez</t>
  </si>
  <si>
    <t>Días de respuesta de estados de peticiones de clientes</t>
  </si>
  <si>
    <t>Reducir promedio de días de respuesta a estados del proceso de peticiones de clientes</t>
  </si>
  <si>
    <t>Promedio de días de respuesta</t>
  </si>
  <si>
    <t xml:space="preserve">Tiempo de proceso de interconexión de proyectos de clientes </t>
  </si>
  <si>
    <t>Reducir los tiempos de respuestas entre estados de petición de clientes.</t>
  </si>
  <si>
    <t>Mantener promedio de días de repuesta a estados de los proyectos de Interconexiones de Petición de clientes.</t>
  </si>
  <si>
    <t>Agilizar el proceso de interconexión después de efectuado el pago.</t>
  </si>
  <si>
    <t>Mantener  promedio de días de respuesta desde pagado hasta interconectado</t>
  </si>
  <si>
    <t>Reducir tiempo de respuesta entre presupuestos.</t>
  </si>
  <si>
    <t xml:space="preserve">Mantener promedio de días de respuesta desde presupuesto solicitado hasta presupuesto aprobado </t>
  </si>
  <si>
    <t>Cumplimiento de PES programados</t>
  </si>
  <si>
    <t>PES por Estado Solicitud (Normal + Cancelado)</t>
  </si>
  <si>
    <t>Cumplimiento de los descargos programados por Estado de Solicitud</t>
  </si>
  <si>
    <t>Verificación de PES</t>
  </si>
  <si>
    <t>Recuento de PES por Estado Cierre (Normal + Anticipada)</t>
  </si>
  <si>
    <t>Realizar Estudios Apoyos de Circuitos</t>
  </si>
  <si>
    <t>Realizar propuestas de apoyos entre circuitos </t>
  </si>
  <si>
    <t>Cantidad de estudios</t>
  </si>
  <si>
    <t xml:space="preserve">Estudios realizados </t>
  </si>
  <si>
    <t>Gerencia Técnica Distribución</t>
  </si>
  <si>
    <t>Luciano Gómez</t>
  </si>
  <si>
    <t>Realizar estudios de pérdidas técnicas de las redes de media tensión</t>
  </si>
  <si>
    <t xml:space="preserve">Presentar a la empresa los valores actuales de las pérdidas técnicas en media tensión </t>
  </si>
  <si>
    <t>Realizar Estudio Arquitectura de red</t>
  </si>
  <si>
    <t>Realizar propuesta para la explotación de la red de manera eficiente y que garantice la continuidad del servicio a nuestros clientes.</t>
  </si>
  <si>
    <t>Realizar Estudio de Conectividad</t>
  </si>
  <si>
    <t>Realizar propuestas de seccionamiento en circuitos, que cumplan con la coordinación de protección, a fin de que al presentarse una avería se afecte la menor cantidad de clientes.</t>
  </si>
  <si>
    <t xml:space="preserve">Tiempo de respuesta promedio </t>
  </si>
  <si>
    <t>Realizar Estudios de Interconexión</t>
  </si>
  <si>
    <t>Proponer las acciones necesarias para la correcta interconexión de nuevos clientes a las redes de nuestros circuitos que sobrepasan los 225 kva</t>
  </si>
  <si>
    <t xml:space="preserve">Tiempo respuesta promedio </t>
  </si>
  <si>
    <t>Realizar Estudios de Generación distribuida a proyectos de energías alternativas.</t>
  </si>
  <si>
    <t>Evaluar el impacto que provoca en las redes de distribución la incorporación de nuevas instalación de generación con energía alternativa.</t>
  </si>
  <si>
    <t>Sistema solicitudes SAD</t>
  </si>
  <si>
    <t>Realizar Estudios de Explotación de Zonas Rehabilitadas</t>
  </si>
  <si>
    <t>Proponer las acciones para la puesta en explotación de redes y sectores rehabilitados</t>
  </si>
  <si>
    <t xml:space="preserve">Actualizaciones Interconexiones BDI Distribución </t>
  </si>
  <si>
    <t>Solicitudes del personal de Interconexiones de los cambios realizados en el red</t>
  </si>
  <si>
    <t>Actualizaciones intervenciones en la red por las Gerencias de Mantenimientos</t>
  </si>
  <si>
    <t xml:space="preserve">Solicitudes de mantenimiento de redes </t>
  </si>
  <si>
    <t xml:space="preserve">Solicitudes de actuaciones en transformadores de distribución </t>
  </si>
  <si>
    <t xml:space="preserve">Solicitudes de Cts. pérdidas ejecutados </t>
  </si>
  <si>
    <t>Actualizaciones de BDI Distribución a intervenciones en la red por Obras de Desarrollo</t>
  </si>
  <si>
    <t>Solicitudes de actualizaciones de proyectos de desarrollos, realizados por el personal de Obras, Obras Financiadas y Gerencias de Mantenimiento</t>
  </si>
  <si>
    <t xml:space="preserve">Cantidad </t>
  </si>
  <si>
    <t>Actualizaciones de BDI Distribución a Solicitudes de otras áreas.</t>
  </si>
  <si>
    <t>Solicitudes del personal que realiza revisiones en el terreno</t>
  </si>
  <si>
    <t>Dar respuesta a las solicitudes de requerimientos  en los sistemas de distribución</t>
  </si>
  <si>
    <t>Atender las solicitudes de cambio de clave, errores sistema, cambios de configuración, etc.</t>
  </si>
  <si>
    <t xml:space="preserve">Satisfacer la demanda de energía de nuestro cliente en un 98%.           </t>
  </si>
  <si>
    <t>Cumplir con un abastecimiento de energía mensual mayor o igual de 98% de  la demanda por causa atribuible a Edenorte.</t>
  </si>
  <si>
    <t>% Abastecimiento (por causas atribuibles a distribución)</t>
  </si>
  <si>
    <t>%  Abastecimiento sin causas externa.</t>
  </si>
  <si>
    <t>Gerencia Energía</t>
  </si>
  <si>
    <t>Roberto Duran</t>
  </si>
  <si>
    <t>Cumplir lo dispuesto en la Resolución SIE-041-2013</t>
  </si>
  <si>
    <t>Correcta estimación de carga horaria, seguimiento al cumplimiento del pronóstico de demanda horaria.</t>
  </si>
  <si>
    <t>Penalizaciones por incumplimiento a las nuevas regulaciones</t>
  </si>
  <si>
    <t>Horas desviación horaria Pronóstico de demanda Vs demanda real +/- 10%</t>
  </si>
  <si>
    <t>Informe Mensual de desviaciones.</t>
  </si>
  <si>
    <t>Envío oportuno del Ranking de circuitos mensual y Balances de energía.</t>
  </si>
  <si>
    <t>Entrega de los Balances de Energía en los primeros 17 días del mes.</t>
  </si>
  <si>
    <t>Revisión Mensual</t>
  </si>
  <si>
    <t>Envío correo con Archivo Ranking Circuitos</t>
  </si>
  <si>
    <t xml:space="preserve">Envío oportuno del programa PES de circuitos semanal.          </t>
  </si>
  <si>
    <t xml:space="preserve">Entrega del programa PES los miércoles de cada semana, cumpliendo con los parámetros técnicos y sociales según los alineamiento de la Dirección de distribución. </t>
  </si>
  <si>
    <t>Días de respuesta</t>
  </si>
  <si>
    <t>Envío correo con informe programa PES.</t>
  </si>
  <si>
    <t xml:space="preserve">Garantizar la eficiencia de los mantenimientos correctivos y preventivos. </t>
  </si>
  <si>
    <t xml:space="preserve">Verificaciones en terreno </t>
  </si>
  <si>
    <t>Inspección de instalaciones de Redes</t>
  </si>
  <si>
    <t>Inspección del correcto proceder y utilización de las normas de seguridad en la ejecución de trabajos de redes.</t>
  </si>
  <si>
    <t>Envío de correo con informe</t>
  </si>
  <si>
    <t>Gerencia Control de Gestión Distribución</t>
  </si>
  <si>
    <t>Gregorio Contreras</t>
  </si>
  <si>
    <t>Inspección de almacenes de Transformadores de Mantenimiento de Redes</t>
  </si>
  <si>
    <t xml:space="preserve">Verificación de la cantidad de transformadores existentes en almacén vs los transformadores disponibles en sistema. </t>
  </si>
  <si>
    <t>Inspección de brigadas</t>
  </si>
  <si>
    <t>Verificaciones de las brigadas in situ, para verificar el cumplimiento de las normas de seguridad y salud ocupacional</t>
  </si>
  <si>
    <t>Seguimiento al cumplimiento de los indicadores Sectores, SAIDI, SAIFI, TMR Precierre, pago de órdenes y cumplimiento del gasto</t>
  </si>
  <si>
    <t>Realizar los informes de seguimiento que indican los resultados medidos de la Gerencias de Redes de los Sectores</t>
  </si>
  <si>
    <t>Envío de informe</t>
  </si>
  <si>
    <t>Elaboración de Procedimientos</t>
  </si>
  <si>
    <t>Elaborar procedimiento sobre las actividades realizadas por Distribución.</t>
  </si>
  <si>
    <t>Cantidad de procedimientos aprobados.</t>
  </si>
  <si>
    <t>Envío de documento de procedimiento</t>
  </si>
  <si>
    <t>Cumplimiento de facturación Transformadores Prominsa</t>
  </si>
  <si>
    <t>Realización de los pagos a la contrata de reparación de equipos sin sobrepasar un mes de antigüedad</t>
  </si>
  <si>
    <t>Facturas emitidas en plazo</t>
  </si>
  <si>
    <t>Copia de facturas</t>
  </si>
  <si>
    <t>Diseño de KM redes MT y BT</t>
  </si>
  <si>
    <t>Proyectos Diseñados</t>
  </si>
  <si>
    <t>Informes mensuales de gestión</t>
  </si>
  <si>
    <t>Fran Victorio</t>
  </si>
  <si>
    <t>Instalación de KM redes MT y BT</t>
  </si>
  <si>
    <t>Instalación de KM de redes en proyectos de Obras</t>
  </si>
  <si>
    <t>Redes tendidas</t>
  </si>
  <si>
    <t xml:space="preserve">Ejecución de Obras  Regulación  de Clientes </t>
  </si>
  <si>
    <t xml:space="preserve">Ejecución de 20 obras de regulación de clientes </t>
  </si>
  <si>
    <t>Cantidad de Obras finalizadas</t>
  </si>
  <si>
    <t>Proporción de PES ejecutados en estado normal</t>
  </si>
  <si>
    <t>Informe de PES</t>
  </si>
  <si>
    <t>Cumplimiento de los descargos programados por Estado de cierre</t>
  </si>
  <si>
    <t>Garantizar la eficiencia de los mantenimientos correctivos y preventivos</t>
  </si>
  <si>
    <t>Mantenimiento preventivo a las subestaciones de distribución</t>
  </si>
  <si>
    <t xml:space="preserve">Limpieza de equipos, apriete de conexiones, pruebas de maniobrabilidad, pintura, aplicación de raticida y herbicida. 
Realizar mantenimiento a las subestaciones de distribución </t>
  </si>
  <si>
    <t>Mantenimientos Realizados</t>
  </si>
  <si>
    <t>Gerencia de Subestaciones</t>
  </si>
  <si>
    <t>José Villa</t>
  </si>
  <si>
    <t>Pruebas transformadores de potencia</t>
  </si>
  <si>
    <t xml:space="preserve">Factor de potencia, aislamiento, porcentaje de humedad, relación de transformación, resistencia de devanados, entre otros. 
Realizar pruebas eléctricas a transformadores de potencia y componentes. </t>
  </si>
  <si>
    <t>Pruebas realizadas</t>
  </si>
  <si>
    <t>Mantenimiento banco baterías y protecciones</t>
  </si>
  <si>
    <t xml:space="preserve">Limpieza y reapriete de Sistema de servicios auxiliares, pruebas de disparos a relés de protecciones. 
Realizar los mantenimientos programados a los SSAA de las subestaciones y a las protecciones eléctricas. </t>
  </si>
  <si>
    <t xml:space="preserve">Mantenimiento de Sistema de Automatización Subestaciones </t>
  </si>
  <si>
    <t>Limpieza  y pruebas del sistema de automatización 
Realizar los mantenimientos  programas de los sistemas de automatización  y la confirmación señales digitales a señales de SCADA</t>
  </si>
  <si>
    <t>Instalación / sustitución de  Protecciones</t>
  </si>
  <si>
    <t>Instalar o sustituir protecciones de sobre corriente o diferencial en mal estado u obsoletas</t>
  </si>
  <si>
    <t>Si</t>
  </si>
  <si>
    <t xml:space="preserve">Instalación o Sustitución de sistema de Automatización </t>
  </si>
  <si>
    <t>Instalar o sustituir sistema de automatización en mal estado u obsoletas</t>
  </si>
  <si>
    <t xml:space="preserve">Instalación de interruptores de MT y AT </t>
  </si>
  <si>
    <t>Instalar  interruptores de Media Tensión en salidas de Subestaciones</t>
  </si>
  <si>
    <t>Instalaciones Realizadas</t>
  </si>
  <si>
    <t>Mejorar la capacidad de respuesta de los procesos claves por medio de herramientas y metodologías que garanticen su eficiencia y efectividad</t>
  </si>
  <si>
    <t>porcentaje PES ejecutados</t>
  </si>
  <si>
    <t>Implementar planes de expansión de redes</t>
  </si>
  <si>
    <t>Rehabilitación a zonas de influencia de transformadores de distribución y micro polígono</t>
  </si>
  <si>
    <t>Rehabilitación de Redes</t>
  </si>
  <si>
    <t>Rehabilitación de Redes Centros de Transformación con niveles de pérdida considerable</t>
  </si>
  <si>
    <t>Cantidad Centros de Transformación rehabilitados</t>
  </si>
  <si>
    <t>Documento con recuento de casos CT</t>
  </si>
  <si>
    <t>Gerencia de Mantenimiento de  Redes San Francisco</t>
  </si>
  <si>
    <t>Odalis De León</t>
  </si>
  <si>
    <t>Salvamento de transformadores</t>
  </si>
  <si>
    <t xml:space="preserve">Realizar acciones de salvamento en TR evitando posibles averías </t>
  </si>
  <si>
    <t>Cantidad de acciones de Salvamento de TR</t>
  </si>
  <si>
    <t>Cantidad acciones de salvamento realizadas en transformadores de Distribución</t>
  </si>
  <si>
    <t>Informe SAP</t>
  </si>
  <si>
    <t>Reducción de Transformadores Averiados</t>
  </si>
  <si>
    <t>Reducir de 1.86% a 1.6% la cantidad de TR averiados (1,050 a 900) del total existente en las redes (56,373)</t>
  </si>
  <si>
    <t>Cantidad de Transformadores Averiados</t>
  </si>
  <si>
    <t>Unidades de Transformadores averiados por sector</t>
  </si>
  <si>
    <t>Captura de Pantalla de informe Power Bi</t>
  </si>
  <si>
    <t>Mantener el buen funcionamiento del parque de luminarias existente en toda el área de concesión de Edenorte. En la actualidad disponemos de unas 185,360 luminarias instaladas.</t>
  </si>
  <si>
    <t>Sustitución y reparación de luminarias</t>
  </si>
  <si>
    <t>Reparar o sustituir las luminarias averiadas</t>
  </si>
  <si>
    <t>Cantidad de  acciones en luminarias</t>
  </si>
  <si>
    <t>Informe de Alumbrado</t>
  </si>
  <si>
    <t>Reparación de Luminarias encendidas 24 horas.</t>
  </si>
  <si>
    <t>Cambiar la fotoceldas a luminarias permanentemente encendidas</t>
  </si>
  <si>
    <t>Cantidad de fotoceldas reemplazadas</t>
  </si>
  <si>
    <t>Informe de alumbrado</t>
  </si>
  <si>
    <t>Reducir el tiempo que toma a las brigadas para reestablecer el servicio energético a avisos pasados a precierre</t>
  </si>
  <si>
    <t>Tiempo medio de resolución de avisos de Transformadores</t>
  </si>
  <si>
    <t xml:space="preserve">Respuesta a resolución de avisos de Transformadores </t>
  </si>
  <si>
    <t>Tiempo medio de resolución de avisos Precierre</t>
  </si>
  <si>
    <t>Reporte TMR Precierre</t>
  </si>
  <si>
    <t>Tiempo medio de resolución de aviso de Conductores y Seccionadores</t>
  </si>
  <si>
    <t xml:space="preserve">Respuesta a resolución de avisos de conductores y seccionadores </t>
  </si>
  <si>
    <t>Tiempo medio de resolución de avisos de Postes y Estructuras</t>
  </si>
  <si>
    <t xml:space="preserve">Respuesta a resolución de avisos de postes y estructuras </t>
  </si>
  <si>
    <t>Tiempo medio de resolución de aviso de Alumbrado</t>
  </si>
  <si>
    <t>Respuesta a resolución de avisos de alumbrado</t>
  </si>
  <si>
    <t>Porcentaje PES ejecutados</t>
  </si>
  <si>
    <t>Control de Gestión</t>
  </si>
  <si>
    <t>Instalación de kM redes MT y BT</t>
  </si>
  <si>
    <t>Instalación de kM de redes en trabajos de Mantenimiento de Redes</t>
  </si>
  <si>
    <t xml:space="preserve">Km de redes tendidos </t>
  </si>
  <si>
    <t>Cumplimiento de facturación de las Órdenes de Mantenimiento</t>
  </si>
  <si>
    <t>Medir el % de órdenes vencidas por mes</t>
  </si>
  <si>
    <t>% de órdenes de mantenimiento vencidas</t>
  </si>
  <si>
    <t>Informe de órdenes</t>
  </si>
  <si>
    <t>Gerencia de Mantenimiento de  Redes La Vega</t>
  </si>
  <si>
    <t>Yvan Rivas</t>
  </si>
  <si>
    <t>Instalación de KM de redes en trabajos de Mantenimiento de Redes</t>
  </si>
  <si>
    <t xml:space="preserve">km de redes tendidos </t>
  </si>
  <si>
    <t>Gerencia de Mantenimiento de  Redes Santiago</t>
  </si>
  <si>
    <t>Jonathan Hernández</t>
  </si>
  <si>
    <t>Cumplimiento de facturación de las órdenes de Mantenimiento</t>
  </si>
  <si>
    <t>Medir el % de Órdenes vencidas por mes</t>
  </si>
  <si>
    <t>3 </t>
  </si>
  <si>
    <t>Gerencia de Mantenimiento de  Redes Puerto Plata</t>
  </si>
  <si>
    <t>Francis Hernández</t>
  </si>
  <si>
    <t> 0</t>
  </si>
  <si>
    <t>5 </t>
  </si>
  <si>
    <t>Gerencia de Mantenimiento de  Redes Valverde Mao</t>
  </si>
  <si>
    <t xml:space="preserve">Miguel Jiménez </t>
  </si>
  <si>
    <t>DIRECCIÓN DE DISTRIBUCION</t>
  </si>
  <si>
    <t>DIRECCIÓN DE FINANZAS</t>
  </si>
  <si>
    <t>Emitir Estados Financieros con datos precisos que permitan la toma de decisiones oportuna a la Administración.</t>
  </si>
  <si>
    <t>Generar balanza de comprobación previo al cierre contable del mes, para determinar las cuentas contables con saldo contrario y proponer aplicación de ajustes.</t>
  </si>
  <si>
    <t>Mensualmente  levantar el estatus de las cuentas contables que presenten signo contrario a su origen para  coordinar con las áreas los posibles ajustes aplicar.</t>
  </si>
  <si>
    <t>Cantidad reportería a tiempo</t>
  </si>
  <si>
    <t>Reporte de Balanza / Correos enviados</t>
  </si>
  <si>
    <t>Ana Santana</t>
  </si>
  <si>
    <t>-</t>
  </si>
  <si>
    <t xml:space="preserve">Elaboración de informe justificativo de las variaciones relevantes en el renglón de cuentas de Ingresos, costos y gastos del período 2022. </t>
  </si>
  <si>
    <t>Determinar las variaciones de todas las cuentas que afecten el estado de resultados, para documentar y/o ajustar las partidas necesarias antes del día de cierre cada mes.</t>
  </si>
  <si>
    <t>Informe de resultados</t>
  </si>
  <si>
    <t>Generar Estados de Cuenta de anticipos Abiertos a Suplidores.</t>
  </si>
  <si>
    <t>Generar un reporte de los anticipos abiertos y remitir a las áreas para fines de seguimiento a las facturas pendientes de entregar.</t>
  </si>
  <si>
    <t>Generar del sistema SAP a inicio de cada mes el reporte de los anticipos abiertos y remitirlo a las diferentes áreas a los  fines de que puedan canalizar las facturas pendientes y las entreguen en Contabilidad para cerrar los pagos abiertos.</t>
  </si>
  <si>
    <t>Reporte de verificación</t>
  </si>
  <si>
    <t>Yanilda Salcedo</t>
  </si>
  <si>
    <t>Realizar análisis y conciliación Estados de Cuentas Suplidores.</t>
  </si>
  <si>
    <t xml:space="preserve">Analizar y conciliar los estados de cuentas de Suplidores a requerimiento. </t>
  </si>
  <si>
    <t xml:space="preserve">Analizar y conciliar los estados de cuentas de los suplidores a los fines de conciliar los saldos y detectar las facturas que se quedan en las diferentes áreas. </t>
  </si>
  <si>
    <t>Calidad reportería a tiempo</t>
  </si>
  <si>
    <t>Reporte de Verificación</t>
  </si>
  <si>
    <t>Eficientizar los procesos  que inciden en la realización de las conciliaciones bancarias de la Empresa.</t>
  </si>
  <si>
    <t>Remitir Informe de las partidas no conciliadas de las cuentas Recaudadoras, correspondientes a las cajas generales, a la Gerencia de Validación de Cobranzas, para su posterior conciliación.</t>
  </si>
  <si>
    <t>Preparar y remitir, a la gerencia de Validación de Cobranzas, el informe de las remesas no conciliadas correspondientes a las cajas generales de forma mensual el último día hábil, del mes siguiente al cual corresponden las transacciones.</t>
  </si>
  <si>
    <t>Informe enviado / Correos</t>
  </si>
  <si>
    <t>Margarita Bueno</t>
  </si>
  <si>
    <r>
      <t>Remitir Informe de las partidas no conciliadas de las cuentas Recaudadoras, correspondientes a las cajas centralizadas y a SD, al área de Cuentas por Cobrar, para su posterior conciliación.</t>
    </r>
    <r>
      <rPr>
        <b/>
        <sz val="18"/>
        <color indexed="10"/>
        <rFont val="Arial Narrow"/>
        <family val="2"/>
      </rPr>
      <t xml:space="preserve"> </t>
    </r>
  </si>
  <si>
    <t>Preparar y remitir, al área de Cuentas por Cobrar, el informe con las remesas no conciliadas de las cajas generales de forma mensual el último día hábil del mes siguiente al cual corresponden las transacciones.</t>
  </si>
  <si>
    <t>Entrega de las Conciliaciones Bancarias, renglón de las Pagadoras, a la gerencia de Contabilidad, los días 20 del mes siguiente al cual corresponden las informaciones.</t>
  </si>
  <si>
    <t>Preparar e imprimir, las 27 Conciliaciones Bancarias del renglón de las Pagadoras, para remitir a la gerencia de Contabilidad, los días 20 del mes siguiente al cual corresponden las informaciones.</t>
  </si>
  <si>
    <t>Acuse de recibo de las Conciliaciones</t>
  </si>
  <si>
    <t>Actualización de Auxiliar de Activos Fijos en SAP.</t>
  </si>
  <si>
    <t>Capitalización de los proyectos que se encuentran en la cuenta de Activos Fijos en Curso del 2017 hasta el 2020.</t>
  </si>
  <si>
    <t>Solicitar a las diferentes áreas de la empresa que ejecutan proyectos, la composición de los proyectos ejecutadas desde el año 2017 hasta el 2020, con el objetivo de capitalizar los mismos a sus activos fijos definitivos.</t>
  </si>
  <si>
    <t>Joan Bolivar Perdomo Brito</t>
  </si>
  <si>
    <t>Conciliar y actualizar auxiliar de vehículos en el sistema SAP vs. levantamiento realizado en el terreno.</t>
  </si>
  <si>
    <t xml:space="preserve">Realizar el levantamiento de los vehículos de cada sector, según la distribución realizada por la Gerencia de Transportación y conciliar con los registros del sistema SAP, posteriormente enviar al área de Gestión Tributaria para validar en la DGII. </t>
  </si>
  <si>
    <t>Realizar inventario muestra de los Activos Fijos en las diferentes oficinas de la empresa.</t>
  </si>
  <si>
    <t>Realizar muestras de inventario de los activos fijos ubicados en las diferentes oficinas comerciales y administrativas de Edenorte, con el objetivo de determinar si se está cumpliendo con los procedimientos de traslado movilidad de os activos y validar o corregir en el sistema SAP, cualquier traslado no informado.</t>
  </si>
  <si>
    <t>Reporte de Validación en Cobrus para la caja centralizada 2603.</t>
  </si>
  <si>
    <t>Evaluar los reportes que se generan de la Caja Centralizada 2603  en Cobrus para determinar el cuadre de Cuentas por Cobrar por dicha vía.</t>
  </si>
  <si>
    <t>Luz Veronica Aracena</t>
  </si>
  <si>
    <t>Entrega de informe al área de conciliación bancaria con la validación realizada de los saldos de las Cajas Centralizadas.</t>
  </si>
  <si>
    <t>Dar respuesta en el tiempo oportuno al área de Conciliación bancaria del informe recibido por las remesas no conciliadas de las cajas centralizadas que afectan las cuentas recaudadoras.</t>
  </si>
  <si>
    <t>Análisis y cuadre de cuentas de aplicación de cobros en el sistema OPEN SGC vía compensaciones.</t>
  </si>
  <si>
    <t>Actualizar los saldos en SAP de las cuentas de compensaciones del ciclo comercial (2150201700 Comp. Cta. por Cobrar vs. Cta. por Pagar,  2150201300_Compensacion Pago No Aplicado y 2150201200 Comp Ctas No Aplic C) para documentar los ajustes necesarios para conciliar las cuentas con sus auxiliares.</t>
  </si>
  <si>
    <t>Luz Verónica Aracena</t>
  </si>
  <si>
    <t>Realizar inventario de los materiales con mayor valoración y rotación de la operativa de la empresa.</t>
  </si>
  <si>
    <t>Seleccionar e inventariar los materiales con mayor valor en stock de cada almacén y de alta rotación para la operativa de la empresa, con el objetivo de confirmar si la cantidad del stock se corresponde con su existencia física.</t>
  </si>
  <si>
    <t>Luis Shamyl Cabrera R.</t>
  </si>
  <si>
    <t>Revisar la Data General de Materiales Almacenables y No Almacenables.</t>
  </si>
  <si>
    <t>Evaluar la data maestra de los materiales previsto en el plan de compras 2022, corregir 2,968 ítems creado en el desarrollo (ZSIND) y verificar que los materiales no valorados (Material gastable) estén cumplimento con los procedimientos de entrada y salida.</t>
  </si>
  <si>
    <t>Porcentaje de avance de ejecución</t>
  </si>
  <si>
    <t>Sostener encuentros por sector para discutir mejoras en el proceso de entrega  y seguimiento de las facturas de proveedores.</t>
  </si>
  <si>
    <t>En base a la matriz de situaciones que se presentan en la recepción de facturas se realizaran mesas de trabajos con los responsables de las áreas para definir mejoras en el proceso.</t>
  </si>
  <si>
    <t>Minutas / Correos</t>
  </si>
  <si>
    <t>Madeline Franco</t>
  </si>
  <si>
    <t>Establecer políticas para eficientizar el proceso de recepción de facturas de proveedores y entes relacionados.</t>
  </si>
  <si>
    <t>Crear y/o diseñar políticas encaminadas a la recepción oportuna de las facturas de proveedores para su posterior registro y actualización de balance en el sistema SAP.</t>
  </si>
  <si>
    <t>Política diseñada</t>
  </si>
  <si>
    <t>Eficientizar los procesos  que inciden en el envío de reportes fiscales.</t>
  </si>
  <si>
    <t>Preparar en coordinación con el área de "Control y Validación de Facturas"  y "Cuentas por Pagar" un manual práctico con las pautas relevantes para el proceso de registro y pagos de facturas.</t>
  </si>
  <si>
    <t>Confeccionar de manera practica y en base a las normas y procedimientos establecidos manuales o instructivos para la emisión, recepción, validación y pago de facturas de proveedores acorde a los lineamientos establecidos para reportar de la DGII.</t>
  </si>
  <si>
    <t>Minutas / Manual elaborado</t>
  </si>
  <si>
    <t>Bladimir Bonifacio Capellán</t>
  </si>
  <si>
    <t>Conciliar los datos contables con las informaciones de los reportes mensuales remitidos a la DGII.</t>
  </si>
  <si>
    <t>Conciliar los registros contables con las presentaciones de impuestos (IR-2, ITBIS, IR-17 e IR-3).</t>
  </si>
  <si>
    <t>Determinar las variables que inciden en el cuadre de los registros contables con los importes de las presentaciones de impuestos (Balances de Ctas vs. IR-2, ITBIS, IR-17 e IR-3).</t>
  </si>
  <si>
    <t>Conciliar los registros de vehículos de la DGII con los registros de la empresa.</t>
  </si>
  <si>
    <t>Actualizar las informaciones del parque vehicular con fines de igualar los registros del auxiliar de activos fijos con los registros en DGII y la existencia en inventario de transportación.</t>
  </si>
  <si>
    <t>Emitir Estados Financieros con datos precisos que permitan la toma de decisiones oportuna de la Dirección de Finanzas y la Gerencia General.</t>
  </si>
  <si>
    <t>Recopilar, analizar y suministrar las informaciones claves solicitadas por los organismos del sector.</t>
  </si>
  <si>
    <t>Elaborar los informes requeridos por las instituciones relacionadas al sector y/o instituciones supervisoras a más tardar el día 30 de cada mes.</t>
  </si>
  <si>
    <t>Informes Enviados / Correos</t>
  </si>
  <si>
    <t>Marianny Cedano / Encargados</t>
  </si>
  <si>
    <t>Emisión de los Estados Financieros preliminares de la empresa.</t>
  </si>
  <si>
    <t>Emitir los Estados Financieros preliminares a más tardar el día 25 del mes siguiente.</t>
  </si>
  <si>
    <t>Balance General</t>
  </si>
  <si>
    <t>Dar continuidad a  los principales procesos de la contabilidad para que sean registradas las transacciones macro mas relevantes antes de efectuar el cierre contable del mes de diciembre 2021</t>
  </si>
  <si>
    <t>Monitorear la recepción de las facturas de proveedores, los estados de cuentas bancarios, la carga de póliza contable del OPEN-SGC, generación de auxiliar de activos fijos al cierre de Diciembre 2021, así mismo elaborar  el calendario de cierre contable del periodo 2022.</t>
  </si>
  <si>
    <t>porciento</t>
  </si>
  <si>
    <t>Correos y Comunicaciones</t>
  </si>
  <si>
    <t>Actualizar normas y procedimientos de la Dirección de Finanzas.</t>
  </si>
  <si>
    <t>Coordinar mesas de trabajo para el levantamiento y actualización de normativas de la Gerencia acorde a las procesos vigentes.</t>
  </si>
  <si>
    <t>Revisar las normativas existentes de la Gerencia y determinar si amerita actualización  acorde a las procesos vigentes.</t>
  </si>
  <si>
    <t>Cantidad de normativas aprobadas</t>
  </si>
  <si>
    <t>Normativa actualizada / Correos de No Actualización</t>
  </si>
  <si>
    <t>Gestión y control de productos y servicios financieros.</t>
  </si>
  <si>
    <t>Control de posicionamiento bancario diario.</t>
  </si>
  <si>
    <t>Monitoreo y control de la disponibilidad de las principales cuentas bancarias y los compromisos asumidos. (Cash position).
Análisis de la posición económica diaria a través de la obtención del tránsito de las cuentas operativas, monitoreo de las barridas automáticas (cash sweep) y ejecución de las barridas internas(cash pooling), entre otros riesgos financieros.</t>
  </si>
  <si>
    <t>Cantidad de informes diarios</t>
  </si>
  <si>
    <t>Correos con las informaciones correspondientes.</t>
  </si>
  <si>
    <t>Lorenny Delgado / Loranny Espinal</t>
  </si>
  <si>
    <t>Gestión de riesgo en la aplicación de tasas de intereses de los  productos financieros y tarifario de cargos bancarios.</t>
  </si>
  <si>
    <t xml:space="preserve">Evaluación y control  de la correcta aplicación de los cargos, comisiones bancarias y tasas de intereses de los productos financieros. </t>
  </si>
  <si>
    <t>Cantidad de reporte mensual</t>
  </si>
  <si>
    <t>Reporte enviado</t>
  </si>
  <si>
    <t>Loranny Espinal</t>
  </si>
  <si>
    <t>Seguimiento en la gestión de ingresos ordinarios.</t>
  </si>
  <si>
    <t>Evaluación y control  de la correcta aplicación de las barridas para el cumplimiento del registro oportuno.</t>
  </si>
  <si>
    <t>Realización de los pagos de la empresa mediante la aplicación del calendario de pagos.</t>
  </si>
  <si>
    <t>Generación de reporte de seguimiento a los expedientes de pagos.
Dar respuesta de pago de manera oportuna a los clientes internos y externos de la empresa, para cumplir con integridad el compromiso asumido como Gerencia, a través  de las actividades Back Office con el análisis, verificación y seguimiento a los expedientes de pagos.</t>
  </si>
  <si>
    <t>María Milagros Ureña</t>
  </si>
  <si>
    <t>Asegurar el cumplimiento de los pagos impositivos (TSS, IR17, IR3 y el IT-1)</t>
  </si>
  <si>
    <t>Gestión oportuna de pago de los impuestos.
Gestión  de información para el cumplimento del pago oportuno de los diferentes tipos de impuestos, evitando multas y recargos para viabilizar la relación con la DGII, cubrir el proceso de cobros oportunos, mejorar la imagen crediticia de la empresa y apertura eficaz del periodo de contratación de empleados.</t>
  </si>
  <si>
    <t>Cesar Martínez</t>
  </si>
  <si>
    <t>Gerencia de Relaciones Laborales y Gerencia de Contabilidad</t>
  </si>
  <si>
    <t>Elaboración, verificación y remisión del Flujo y Déficit de Caja Mensual.</t>
  </si>
  <si>
    <t>Clasificación de los pagos e ingresos, verificando la asignación por rubros.</t>
  </si>
  <si>
    <t>Rosalva Cruz / Lorenny Delgado</t>
  </si>
  <si>
    <t>N/A</t>
  </si>
  <si>
    <t>Automatización de las cargas de datas de banco al sistema Cobrus</t>
  </si>
  <si>
    <r>
      <t xml:space="preserve">Gestionar vía TI la creación del proceso automatizado de carga </t>
    </r>
    <r>
      <rPr>
        <sz val="18"/>
        <color rgb="FF000000"/>
        <rFont val="Arial Narrow"/>
        <family val="2"/>
      </rPr>
      <t>de data de banco.</t>
    </r>
  </si>
  <si>
    <t>Se solicitará a la Gerencia de Sistemas de TI, la creación de  un proceso automatizado para la carga automática de los archivos de banco al Sistema Cobrus como también los de Tarjeta.</t>
  </si>
  <si>
    <t>Porciento de avance de ejecución</t>
  </si>
  <si>
    <t xml:space="preserve">Gerencia de Validación de Cobranzas </t>
  </si>
  <si>
    <t xml:space="preserve">José Ramón Crespo Bejarán </t>
  </si>
  <si>
    <t>Creación de módulo, configuración y actualización del Sistema Cobrus a través del área de TI</t>
  </si>
  <si>
    <t>Implementación de los IC-05 digital en la oficina 2171.</t>
  </si>
  <si>
    <t xml:space="preserve">Se incluirá en el sistema Cobrus los IC-05 digitales y el análisis de estos. </t>
  </si>
  <si>
    <t>Implementación del módulo de trabajo de los IC-05 por analista.</t>
  </si>
  <si>
    <t>Se solicitará la creación de un módulo para la distribución de los trabajos de IC-05 y el análisis de estos.</t>
  </si>
  <si>
    <t>Garantizar la satisfacción del servicio externo e interno.</t>
  </si>
  <si>
    <t>Realización de reuniones bimestral, para el seguimiento, socialización y definición de estrategias.</t>
  </si>
  <si>
    <t xml:space="preserve">Se realizarán reuniones periódicas con las áreas relacionadas y de interés, con el objetivo de socializar los hallazgos identificados en los procesos de análisis, validación y seguimientos a las OOCC, para definir acciones de mejoras continuas en conjunto. </t>
  </si>
  <si>
    <t>Cantidad de encuentros realizados</t>
  </si>
  <si>
    <t xml:space="preserve">Listado de asistencia / Minutas de reuniones / Correos electrónicos donde se tratan los hallazgos encontrados. </t>
  </si>
  <si>
    <t xml:space="preserve">Recepción de los IC-05 Digital </t>
  </si>
  <si>
    <t>Recepcion y analisis de los IC-05 de la oficinas comerciales del mes anterior</t>
  </si>
  <si>
    <t>Recepción de los IC-05 via correo o ruta de servidor, para despues de ser analizado, subirlo al sistema Cobrus</t>
  </si>
  <si>
    <t>Cantidad de reportes generados</t>
  </si>
  <si>
    <t>Reducir el porciento de variación de cobranzas de cajas generales vs cobranzas de cajas generales totales</t>
  </si>
  <si>
    <t>Comparación, validación y monitoreo mensual de los depósitos de efectivo del mes anterior.</t>
  </si>
  <si>
    <t>Garantizar que los depósitos de efectivos realizados por las oficinas comerciales se correspondan a los depositados en banco.
Realizar la comparación, validación y monitoreo mensual entre la Gerencia de Validación y Conciliación Bancaria de los depósitos de efectivo del mes anterior.</t>
  </si>
  <si>
    <t>Felix Manuel Estrella García</t>
  </si>
  <si>
    <t>Comparación, validación y monitoreo mensual de los depósitos de tarjetas del mes anterior.</t>
  </si>
  <si>
    <t>Garantizar que los depósitos de tarjetas realizados por las oficinas comerciales se correspondan a los depositados en banco.
Realizar la comparación, validación y monitoreo mensual entre la Gerencia de Validación y Conciliación Bancaria de los depósitos de efectivo del mes anterior.</t>
  </si>
  <si>
    <t>Gerencia De Contabilidad</t>
  </si>
  <si>
    <t>DIRECCION DE FINANZAS</t>
  </si>
  <si>
    <t>DIRECCIÓN DE GESTIÓN HUMANA</t>
  </si>
  <si>
    <t>Revisión y validación de los ingresos y descuentos aplicados en cada nómina.</t>
  </si>
  <si>
    <t xml:space="preserve">1. Exportación de las transacciones por tipo de nómina desde el sistema de gestión humana. 
2. Validación de los soportes para cada tipo de transacción.
3. Comparación valores aplicados vs por aplicar según soportes.
4. Preparación y envío de informe sobre las novedades. </t>
  </si>
  <si>
    <t xml:space="preserve">Revisión y auditoría de las nóminas quincenales, a fin de garantizar que posibles errores de estas no afecten el correcto pago a los colaboradores. </t>
  </si>
  <si>
    <t>Cantidad de correos de confirmación de nóminas entregados dentro de plazo</t>
  </si>
  <si>
    <t>Correos de notificación, calendarios de nómina</t>
  </si>
  <si>
    <t>Gerencia Control de Gestión</t>
  </si>
  <si>
    <t>Odanis Tiburcio</t>
  </si>
  <si>
    <t>Participación Encuesta CECACIER 2022</t>
  </si>
  <si>
    <r>
      <rPr>
        <b/>
        <sz val="18"/>
        <color theme="1"/>
        <rFont val="Arial Narrow"/>
        <family val="2"/>
      </rPr>
      <t xml:space="preserve">Abril 60%: </t>
    </r>
    <r>
      <rPr>
        <sz val="18"/>
        <color theme="1"/>
        <rFont val="Arial Narrow"/>
        <family val="2"/>
      </rPr>
      <t xml:space="preserve">Recibimiento, compilación y confección de datos, llenado
</t>
    </r>
    <r>
      <rPr>
        <b/>
        <sz val="18"/>
        <color theme="1"/>
        <rFont val="Arial Narrow"/>
        <family val="2"/>
      </rPr>
      <t xml:space="preserve">Mayo 40%: </t>
    </r>
    <r>
      <rPr>
        <sz val="18"/>
        <color theme="1"/>
        <rFont val="Arial Narrow"/>
        <family val="2"/>
      </rPr>
      <t>Revisión y enviado de planilla.</t>
    </r>
  </si>
  <si>
    <t>Esta encuesta la realiza la CECACIER para todas las empresas miembros, en la que se evalúa el estado actual respecto de la composición, diseño organizativo y procesos de RRHH en dichas empresas.</t>
  </si>
  <si>
    <t>Porcentaje de avance de las actividades</t>
  </si>
  <si>
    <t>Correos, notificación de llenado de planilla</t>
  </si>
  <si>
    <t>Digitalización expedientes de empleados inactivos</t>
  </si>
  <si>
    <t>Clasificación, organización, escaneo, carga y tratamiento físico (resguardo o eliminación) de expedientes de empleados inactivos</t>
  </si>
  <si>
    <r>
      <rPr>
        <b/>
        <sz val="18"/>
        <color theme="1"/>
        <rFont val="Arial Narrow"/>
        <family val="2"/>
      </rPr>
      <t xml:space="preserve">Enero-Abril 4%: 
</t>
    </r>
    <r>
      <rPr>
        <sz val="18"/>
        <color theme="1"/>
        <rFont val="Arial Narrow"/>
        <family val="2"/>
      </rPr>
      <t xml:space="preserve">Clasificar, organizar, escanear y cargar al sistema de Gestión Humana todas las documentaciones de los expedientes.
</t>
    </r>
    <r>
      <rPr>
        <b/>
        <sz val="18"/>
        <color theme="1"/>
        <rFont val="Arial Narrow"/>
        <family val="2"/>
      </rPr>
      <t>Enero-Abril 1%:</t>
    </r>
    <r>
      <rPr>
        <sz val="18"/>
        <color theme="1"/>
        <rFont val="Arial Narrow"/>
        <family val="2"/>
      </rPr>
      <t xml:space="preserve"> 
Triturar todas las documentaciones clasificadas como inservibles.</t>
    </r>
  </si>
  <si>
    <t>Digitalizar todos los documentos que existen en los expedientes de los colaboradores inactivos y cargarlos al sistema de Gestión Humana</t>
  </si>
  <si>
    <t>Porcentaje de avance del proyecto</t>
  </si>
  <si>
    <t>Informe de avance</t>
  </si>
  <si>
    <t>Actualización de datos de empleados</t>
  </si>
  <si>
    <t>Compilación y actualización de los datos de los colaboradores en el sistema de Gestión Humana</t>
  </si>
  <si>
    <t>1. Definir y diseñar la herramienta de recolección,
2. Preparar los diseños y lanzar campaña,
3. Recibir y compilar los datos,
4. Analizar y actualizar en el sistema.</t>
  </si>
  <si>
    <t>Levantar y corregir las informaciones de nuestros colaboradores que estén desactualizadas en el sistema de Gestión Humana</t>
  </si>
  <si>
    <t xml:space="preserve">Correos, herramienta de levantamiento, informe de casos </t>
  </si>
  <si>
    <t>Modernización del sistema de archivo</t>
  </si>
  <si>
    <t>1. Gestionar construcción de nuevo local para el archivo
2. Gestionar con la DTI la adquisición de herramienta para el resguardo de los expedientes digitales
3. Cambiar el formato de resguardo de los expedientes físicos</t>
  </si>
  <si>
    <t>Cambiar del formato de resguardo y control de los expedientes físicos y digitales de nuestros colaboradores</t>
  </si>
  <si>
    <t>Correos, listados de asistencias</t>
  </si>
  <si>
    <t>Reajuste de salario mínimo</t>
  </si>
  <si>
    <t>Aplicar ajuste salario mínimo y mover escalas impactadas según resolución 01/21</t>
  </si>
  <si>
    <t>Reajustar los salarios al personal calificado según resolución</t>
  </si>
  <si>
    <t xml:space="preserve">1. Realizar análisis e impacto en nómina
2. Enviar informe para la firma y autorización.
3. Actualizar el tabulador de acuerdo a las categorías impactadas.
4. Aplicar los ajustes correspondientes.
5. Aplicar salario mínimo nacional de acuerdo a la resolución emitida, por el comité de salarios. </t>
  </si>
  <si>
    <t>Cantidad de ajustes aplicados</t>
  </si>
  <si>
    <t xml:space="preserve"> Ajustes aplicados e informe de aprobación</t>
  </si>
  <si>
    <t>Gerencia Compensación y Beneficios</t>
  </si>
  <si>
    <t>Compensación y Beneficios</t>
  </si>
  <si>
    <t>Claribel Rosario</t>
  </si>
  <si>
    <t>Restablecer el pago de incentivos por logros de objetivos</t>
  </si>
  <si>
    <t xml:space="preserve">Rediseñar el sistema de incentivos por resultados que impacte a todos los colaboradores de la empresa. </t>
  </si>
  <si>
    <t xml:space="preserve">1. Validar las informaciones enviadas de acuerdo a los resultados arrojados, 
2. Preparar el archivo para el pago, 
3. Realizar deposito en la fecha correspondiente. </t>
  </si>
  <si>
    <t>Incentivo trimestral por logros de resultados y auto mejora en gestión. 
Tan pronto son emitidos los resultados, se procede con la validación de las informaciones para realizar el deposito a los colaboradores.</t>
  </si>
  <si>
    <t>Porcentaje de colaboradores pagados que apliquen</t>
  </si>
  <si>
    <t>Archivo de pago de incentivo</t>
  </si>
  <si>
    <t>Actualizar el catálogo de beneficios</t>
  </si>
  <si>
    <t>Buscar nuevos suplidores y realizar alianzas</t>
  </si>
  <si>
    <t>Presentar propuestas y realizar carta compromisos</t>
  </si>
  <si>
    <t xml:space="preserve">Cantidad de alianzas realizadas </t>
  </si>
  <si>
    <t xml:space="preserve">Carta compromiso/comunicado </t>
  </si>
  <si>
    <t>Establecer medidas de control para el pago de las horas extras.</t>
  </si>
  <si>
    <t>1-Enviar informe del gasto a las direcciones correspondientes para asegurar que no se pague más de las 80 horas trimestrales y a las posiciones que no aplican para pago. 
2-Asegurar el cumplimiento presupuestario tomando medidas de control y pagando tal como indica el Código Laboral.
Asegurar que se paguen las horas extras de acuerdo al Código Laboral Dominicano.</t>
  </si>
  <si>
    <t>Reducción de horas pagadas a cada Dirección.</t>
  </si>
  <si>
    <t>Correo enviado, informe de control horas extras</t>
  </si>
  <si>
    <t xml:space="preserve">Cargar información en el portal transparencia </t>
  </si>
  <si>
    <t xml:space="preserve">Enviar las planillas de la nominas pagadas durante el mes indicado, para cargarlas al Portal de Transparencia. </t>
  </si>
  <si>
    <t>Cantidad de nominas enviadas</t>
  </si>
  <si>
    <t>Correo de publicación de la nómina</t>
  </si>
  <si>
    <t>Alinear el plan de capacitación a los objetivos estratégicos de la organización</t>
  </si>
  <si>
    <t>Programa Nuevos Ingresos</t>
  </si>
  <si>
    <t>Ejecución del programa Inducción Corporativa y Muévete</t>
  </si>
  <si>
    <t>Este programa tiene por objetivo dotar a los nuevos ingresos sobre el conocimiento de la empresa y términos eléctricos a fin de que puedan iniciar con su proceso de aprendizaje en su puesto de trabajo.</t>
  </si>
  <si>
    <t>Cantidad de talleres ejecutados</t>
  </si>
  <si>
    <t>Listado de asistencia, convocatorias y fotos</t>
  </si>
  <si>
    <t>Gerencia Capacitación y Desarrollo</t>
  </si>
  <si>
    <t>Capacitación y Desarrollo</t>
  </si>
  <si>
    <t>Darwin Grullón</t>
  </si>
  <si>
    <t>Ejecución del programa Inducción Procesos Comerciales</t>
  </si>
  <si>
    <t>Este programa tiene por objetivo que los nuevos ingresos del área comercial puedan conocer y practicar sus procesos a fin de que puedan iniciar su proceso de aprendizaje con una buena base.</t>
  </si>
  <si>
    <t>Ejecución del programa Inducción Procesos Técnicos</t>
  </si>
  <si>
    <t>Levantamiento de  Necesidades de Capacitación</t>
  </si>
  <si>
    <t>Reunión con los gerentes y encargados de áreas.
Pasar toda la información a una base datos de capacitación.
Realizar un levantamiento de las necesidades de capacitación con el objetivo de cerrar brechas de desarrollo conductuales y técnicas</t>
  </si>
  <si>
    <t>Porcentaje avance detección de necesidades</t>
  </si>
  <si>
    <t>Cronograma de la detección necesidad</t>
  </si>
  <si>
    <t>Capacitaciones por detección y desarrollo</t>
  </si>
  <si>
    <t>Levantar las necesidades, crear la base de datos, planificar, crear la logística y ejecutar los cursos.
Este plan consiste en desarrollar a nuestros colaboradores en parte de las áreas de conocimiento que nos indican durante el proceso de levantamiento de necesidades de capacitación. Estas se levantan, se planifican, se organizan, se programan y se ejecutan.</t>
  </si>
  <si>
    <t>Cantidad de cursos</t>
  </si>
  <si>
    <t>Planilla Plan Anual, convocatorias, listado de asistencia y fotos</t>
  </si>
  <si>
    <t>Otras Capacitaciones fuera del Plan</t>
  </si>
  <si>
    <t>Capacitaciones no planificadas</t>
  </si>
  <si>
    <t>Realizar convocatorias. Armar grupos y solicitar autorización a los involucrados correspondientes. Realizar listado de asistencia. Organizar logística. Realizar evaluaciones.
Son cursos que no fueron identificados en el momento del diagnóstico de la capacitación y que las áreas lo solicitan porque forman parte importante para el logro de sus objetivos.</t>
  </si>
  <si>
    <t>Porciento de avance</t>
  </si>
  <si>
    <t>Informe de avance de cursos solicitados y aprobados vs los realizados.</t>
  </si>
  <si>
    <t xml:space="preserve">Realización Curso prevención de riesgo y rescate de altura </t>
  </si>
  <si>
    <t>Realizar convocatorias. Armar grupos y solicitar autorización a los involucrados correspondientes. Realizar listado de asistencia. Organizar logística. Realizar evaluaciones.
Este programa tiene por objetivo que los participantes conozcan la norma de apertura y cierre, rescate en altura y prevención de riesgos.</t>
  </si>
  <si>
    <t>Realización des programa Trabajos con Tensión</t>
  </si>
  <si>
    <t>Programa Desarrollo Ejecutivos</t>
  </si>
  <si>
    <t>Liderazgo Transformacional Coaching</t>
  </si>
  <si>
    <t>Realizar convocatorias. Armar grupos y solicitar autorización a los involucrados correspondientes. Realizar listado de asistencia. Organizar logística. Realizar evaluaciones.
Este programa tiene por objetivo fortalecer las competencias conductuales de los líderes</t>
  </si>
  <si>
    <t>Cantidad de participantes</t>
  </si>
  <si>
    <t>Liderazgo Influyente</t>
  </si>
  <si>
    <t>Desarrollo de Actividad de Integración</t>
  </si>
  <si>
    <t>Actividad de Integración</t>
  </si>
  <si>
    <t>Esta actividad ayuda a fortalecer la relaciones en los equipos de trabajo, crea una energía positiva y entusiasta entre todos los participantes.</t>
  </si>
  <si>
    <t>Cantidad de actividades ejecutadas</t>
  </si>
  <si>
    <t>Desarrollar programas de Diplomados</t>
  </si>
  <si>
    <t>Mandos Medios</t>
  </si>
  <si>
    <t>Estos programas tienen por objetivo desarrollar a los colaboradores en sus competencias técnicas y conductuales, a fin de garantizar un mejor desempeño en sus puestos de trabajo.</t>
  </si>
  <si>
    <t>Habilidades Gerenciales</t>
  </si>
  <si>
    <t>Estos programas tienen por objetivo desarrollar a los colaboradores en sus competencias técnicas y conductuales a fin de garantizar un mejor desempeño en sus puestos de trabajo.</t>
  </si>
  <si>
    <t>Servicio al Cliente</t>
  </si>
  <si>
    <t>Inteligencia Emocional</t>
  </si>
  <si>
    <t>Optimizar y mantener la gestión por competencias</t>
  </si>
  <si>
    <t xml:space="preserve">Realizar programas de Promociones Internas </t>
  </si>
  <si>
    <t>Ejecución del Programa de Desarrollo Promociones Comerciales</t>
  </si>
  <si>
    <t>Este programa tiene por objetivo fortalecer las competencias comerciales y se crea un ambiente de debate del conocimiento entre todos los participantes.</t>
  </si>
  <si>
    <t>Ejecución del Programa de Desarrollo Promociones Técnicas</t>
  </si>
  <si>
    <t>Este programa tiene por objetivo fortalecer las competencias técnicas y se crea un ambiente de debate del conocimiento entre todos los participantes.</t>
  </si>
  <si>
    <t>Desarrollando Competencias</t>
  </si>
  <si>
    <t>Recibimos de parte de reclutamiento el listado de los colaboradores a capacitar. Hacer plan de capacitaciones y logística.
Este programa tiene por objetivo desarrollar a todos los colaboradores que pasan por un proceso de evaluación y nos corresponde trabajar en el cierre de brechas por competencias.</t>
  </si>
  <si>
    <t>Ejecución del programa "Un día con Gestión Humana".</t>
  </si>
  <si>
    <t>Charlas "Un día con Gestión Humana".</t>
  </si>
  <si>
    <t>Realizar convocatorias. Armar grupos y solicitar autorización a los involucrados correspondientes. Realizar listado de asistencia. Organizar logística. Realizar evaluaciones
Este programa tiene por objetivo fortalecer las competencias conductuales de los líderes</t>
  </si>
  <si>
    <t>Monitoreos de Cultura de Servicios</t>
  </si>
  <si>
    <t>Ejecución de las auditorías de servicio</t>
  </si>
  <si>
    <t>Coordinación de visitas planificadas a las oficinas. Realizar informe de las evaluaciones. Retroalimentar al colaborador auditado.</t>
  </si>
  <si>
    <t>Informes de auditorías, fotos.</t>
  </si>
  <si>
    <t>Ejecución de las capacitaciones Mi Servicio Te Llena De Luz</t>
  </si>
  <si>
    <t>Contratación de la empresa consultora para realizar las actividades relacionadas a Cultura de Servicios.</t>
  </si>
  <si>
    <t>Consiste en diseñar un programa para fortalecer las competencias que sean necesarias que garanticen el mejoramiento del servicio y la satisfacción del cliente externo e interno.</t>
  </si>
  <si>
    <t>Ejecución de las capacitaciones Ser un Coach</t>
  </si>
  <si>
    <t>Consiste en diseñar un programa para dotar de herramientas en base a la técnica de coaching a los mandos medios para retroalimentar efectivamente  a sus colaboradores.</t>
  </si>
  <si>
    <t>Ejecución de las capacitaciones Laboratorio</t>
  </si>
  <si>
    <t>Consiste en diseñar un programa para realizar una retroalimentación a los colaboradores que obtuvieron un índice por debajo de las metas esperadas en los monitoreos en base a los estándares.</t>
  </si>
  <si>
    <t>Elaboración Plan de Levantamiento de necesidades 2023</t>
  </si>
  <si>
    <t>Evaluación de Precios</t>
  </si>
  <si>
    <t>Evaluación de los precios de los materiales a requerir con fines de actualización.</t>
  </si>
  <si>
    <t>Porcentaje de avance plan abastecimiento</t>
  </si>
  <si>
    <t xml:space="preserve">Correo Electrónicos </t>
  </si>
  <si>
    <t>Conformación del plan de levantamiento de necesidades</t>
  </si>
  <si>
    <t>Creación del plan de abastecimiento del área con fines de gestionar la adquisición de materiales para la realización de los proyectos en beneficio de nuestros clientes internos y externos.</t>
  </si>
  <si>
    <t xml:space="preserve">Plan de Levantamiento de Necesidades </t>
  </si>
  <si>
    <t>Validación de fichas técnicas</t>
  </si>
  <si>
    <t>Validación y/o creación de fichas técnicas en el portal.</t>
  </si>
  <si>
    <t>Asegurar la satisfacción de los colaboradores</t>
  </si>
  <si>
    <t>Programa de Reconocimiento Bombillo Dorado</t>
  </si>
  <si>
    <t xml:space="preserve">Evaluación de los indicadores y convocatoria </t>
  </si>
  <si>
    <t>Reconocimiento trimestral a la oficina comercial con mejores indicadores del trimestre. Se selecciona la oficina ganadora en base a los resultados de cobros e índice de calidad de servicio.</t>
  </si>
  <si>
    <t>Cantidad de oficinas reconocidas</t>
  </si>
  <si>
    <t>Listado de oficinas reconocidas / fotos de la actividad de reconocimiento.</t>
  </si>
  <si>
    <t>Gerencia Desarrollo Organizacional</t>
  </si>
  <si>
    <t>Desarrollo Organizacional</t>
  </si>
  <si>
    <t>Yomery Pereyra</t>
  </si>
  <si>
    <t>Celebración Día de la Mujer</t>
  </si>
  <si>
    <t>Charla motivacional para las damas (virtual)</t>
  </si>
  <si>
    <t>Cantidad de charlas realizadas</t>
  </si>
  <si>
    <t>Comunicado de felicitación / Correos coordinación logística.</t>
  </si>
  <si>
    <t>Celebración Día de las Secretarias</t>
  </si>
  <si>
    <r>
      <rPr>
        <b/>
        <sz val="18"/>
        <color theme="1"/>
        <rFont val="Arial Narrow"/>
        <family val="2"/>
      </rPr>
      <t xml:space="preserve">Febrero 25%: </t>
    </r>
    <r>
      <rPr>
        <sz val="18"/>
        <color theme="1"/>
        <rFont val="Arial Narrow"/>
        <family val="2"/>
      </rPr>
      <t xml:space="preserve"> Solicitar proceso de compras / Gestionar  Listado. 
</t>
    </r>
    <r>
      <rPr>
        <b/>
        <sz val="18"/>
        <color theme="1"/>
        <rFont val="Arial Narrow"/>
        <family val="2"/>
      </rPr>
      <t>Marzo 25%</t>
    </r>
    <r>
      <rPr>
        <sz val="18"/>
        <color theme="1"/>
        <rFont val="Arial Narrow"/>
        <family val="2"/>
      </rPr>
      <t xml:space="preserve">: Gestionar cotización / Seguimiento compra obsequios.     
Abril 50%:  Recibo y entrega de Obsequio / Enviar Comunicado de felicitación / Tomar fotos  / Gestionar publicación de fotos al intranet                      </t>
    </r>
  </si>
  <si>
    <t xml:space="preserve">Esta actividad consiste en la gestión de compras y del listado con la cantidad de secretarias para la entrega de obsequios para el día de las secretarias.Dar seguimiento a la compra y recepción de los obsequios. </t>
  </si>
  <si>
    <t>Correos de gestión de compras / coordinación logística / fotos de entrega de regalos.</t>
  </si>
  <si>
    <t>Celebración Día del Trabajador</t>
  </si>
  <si>
    <r>
      <rPr>
        <b/>
        <sz val="18"/>
        <color theme="1"/>
        <rFont val="Arial Narrow"/>
        <family val="2"/>
      </rPr>
      <t>Marzo 30%:</t>
    </r>
    <r>
      <rPr>
        <sz val="18"/>
        <color theme="1"/>
        <rFont val="Arial Narrow"/>
        <family val="2"/>
      </rPr>
      <t xml:space="preserve"> Elaborar Informe para depósito vía nómina / Solicitar aprobación de informe / Entregar informe a Compensación 
Mayo 70%: Enviar Comunicado Felicitación  (en coordinación con compensación y beneficios) / Correo coordinación logística /Gestionar y depurar listado de empleados activos. </t>
    </r>
  </si>
  <si>
    <t>Bono en efectivo vía nómina para agradecer a todos los colaboradores su esfuerzo y aportes a la empresa.</t>
  </si>
  <si>
    <t xml:space="preserve">Celebración Mes de las Madres </t>
  </si>
  <si>
    <t>Comunicado de Inscripción/ Correos coordinación logística</t>
  </si>
  <si>
    <t>Charla virtual para madres</t>
  </si>
  <si>
    <t>Cantidad de Charla realizada</t>
  </si>
  <si>
    <t>Carrera 10K Energía</t>
  </si>
  <si>
    <r>
      <rPr>
        <b/>
        <sz val="18"/>
        <color rgb="FFFF0000"/>
        <rFont val="Arial Narrow"/>
        <family val="2"/>
      </rPr>
      <t xml:space="preserve">Enero 5%:  </t>
    </r>
    <r>
      <rPr>
        <sz val="18"/>
        <color theme="1"/>
        <rFont val="Arial Narrow"/>
        <family val="2"/>
      </rPr>
      <t xml:space="preserve">Definir local y fecha/ Solicitud de patrocinio ARS Universal/Definir colores camisetas evento/ Solicitar lanzamiento de procesos de compra a realizar.           
</t>
    </r>
    <r>
      <rPr>
        <b/>
        <sz val="18"/>
        <color rgb="FFFF0000"/>
        <rFont val="Arial Narrow"/>
        <family val="2"/>
      </rPr>
      <t xml:space="preserve">Febrero 5%: </t>
    </r>
    <r>
      <rPr>
        <sz val="18"/>
        <color theme="1"/>
        <rFont val="Arial Narrow"/>
        <family val="2"/>
      </rPr>
      <t xml:space="preserve">Reunión Lluvia de Ideas/  Diseño Campaña Comunicación pre inscripciones/ Seleccionar entrenadores/Comprar camisetas entrenadores / Inscripciones.
</t>
    </r>
    <r>
      <rPr>
        <b/>
        <sz val="18"/>
        <color rgb="FFFF0000"/>
        <rFont val="Arial Narrow"/>
        <family val="2"/>
      </rPr>
      <t xml:space="preserve">Marzo 15%: </t>
    </r>
    <r>
      <rPr>
        <sz val="18"/>
        <color theme="1"/>
        <rFont val="Arial Narrow"/>
        <family val="2"/>
      </rPr>
      <t xml:space="preserve">Diseño ruta/ Gestión de compras / Gestionar Patrocinio Brindis /  Organizar grupos de entrenamiento. 
</t>
    </r>
    <r>
      <rPr>
        <b/>
        <sz val="18"/>
        <color rgb="FFFF0000"/>
        <rFont val="Arial Narrow"/>
        <family val="2"/>
      </rPr>
      <t>Abril 15%:</t>
    </r>
    <r>
      <rPr>
        <sz val="18"/>
        <color theme="1"/>
        <rFont val="Arial Narrow"/>
        <family val="2"/>
      </rPr>
      <t xml:space="preserve"> Inicio Entrenamientos/ Seguimiento procesos de compra/Invitaciones Personalidades Externas/Coordinación de apoyos internos (SSGG, DL, Comunicación Estratégica, Seg. Física)/ Elaborar programa.       
</t>
    </r>
    <r>
      <rPr>
        <b/>
        <sz val="18"/>
        <color rgb="FFFF0000"/>
        <rFont val="Arial Narrow"/>
        <family val="2"/>
      </rPr>
      <t xml:space="preserve">  Mayo 20%: </t>
    </r>
    <r>
      <rPr>
        <sz val="18"/>
        <color theme="1"/>
        <rFont val="Arial Narrow"/>
        <family val="2"/>
      </rPr>
      <t xml:space="preserve">Confirmar patrocinios brindis y rifa/ Gestionar cotizaciones y compras pendientes/  Reunión suplidor de montaje/Reunión Staff / Coordinar actividades de integración cierre entrenamientos / Recibo, armado y entrega Kits.     
</t>
    </r>
    <r>
      <rPr>
        <b/>
        <sz val="18"/>
        <color rgb="FFFF0000"/>
        <rFont val="Arial Narrow"/>
        <family val="2"/>
      </rPr>
      <t xml:space="preserve">Junio 40%: </t>
    </r>
    <r>
      <rPr>
        <sz val="18"/>
        <color theme="1"/>
        <rFont val="Arial Narrow"/>
        <family val="2"/>
      </rPr>
      <t xml:space="preserve">Realizar montaje / realizar actividad carrera 10K de Energía. 
</t>
    </r>
  </si>
  <si>
    <t>Evento deportivo que promueve el cuidado de la salud y al mismo tiempo genera integración entre colaboradores.</t>
  </si>
  <si>
    <t>Porcentaje ejecución evento</t>
  </si>
  <si>
    <t>Correos de gestión de Diseños / Compras / Coordinación Logística  y Fotos de entrega de regalos</t>
  </si>
  <si>
    <t>Celebración Mes de los Padres</t>
  </si>
  <si>
    <t>Charla virtual para padres</t>
  </si>
  <si>
    <t>Comunicado de felicitación/ Correos coordinación logística</t>
  </si>
  <si>
    <t>Realizar concurso "Sube tu selfie en Navidad"</t>
  </si>
  <si>
    <r>
      <rPr>
        <b/>
        <sz val="18"/>
        <color theme="1"/>
        <rFont val="Arial Narrow"/>
        <family val="2"/>
      </rPr>
      <t>Noviembre 40%:</t>
    </r>
    <r>
      <rPr>
        <sz val="18"/>
        <color theme="1"/>
        <rFont val="Arial Narrow"/>
        <family val="2"/>
      </rPr>
      <t xml:space="preserve"> Gestión de comunicados / Comunicado de inscripción  / Solicitar apoyo a otras áreas.   
</t>
    </r>
    <r>
      <rPr>
        <b/>
        <sz val="18"/>
        <color theme="1"/>
        <rFont val="Arial Narrow"/>
        <family val="2"/>
      </rPr>
      <t>Diciembre 60%:</t>
    </r>
    <r>
      <rPr>
        <sz val="18"/>
        <color theme="1"/>
        <rFont val="Arial Narrow"/>
        <family val="2"/>
      </rPr>
      <t xml:space="preserve"> Depurar fotos / Subir fotos al intranet de los equipos participantes/ Solicitar publicación del equipo ganador.</t>
    </r>
  </si>
  <si>
    <t>Concurso de selfies de equipo mas creativo durante el período navideño.</t>
  </si>
  <si>
    <t>Porcentaje de ejecución del evento</t>
  </si>
  <si>
    <t>Gestión de comunicados. 
Depurar fotos.
Subir fotos al intranet de los equipos participantes
Solicitar apoyo otras áreas para extraer el equipo ganador.
Solicitar publicación del equipo ganador.</t>
  </si>
  <si>
    <t>Bienvenida Navidad</t>
  </si>
  <si>
    <r>
      <rPr>
        <b/>
        <sz val="18"/>
        <color rgb="FF000000"/>
        <rFont val="Arial Narrow"/>
        <family val="2"/>
      </rPr>
      <t>Agosto 20%:</t>
    </r>
    <r>
      <rPr>
        <sz val="18"/>
        <color rgb="FF000000"/>
        <rFont val="Arial Narrow"/>
        <family val="2"/>
      </rPr>
      <t xml:space="preserve">  Gestionar  comunicados / Gestión proceso de compras . 
</t>
    </r>
    <r>
      <rPr>
        <b/>
        <sz val="18"/>
        <color rgb="FF000000"/>
        <rFont val="Arial Narrow"/>
        <family val="2"/>
      </rPr>
      <t xml:space="preserve">Septiembre 5%: </t>
    </r>
    <r>
      <rPr>
        <sz val="18"/>
        <color rgb="FF000000"/>
        <rFont val="Arial Narrow"/>
        <family val="2"/>
      </rPr>
      <t xml:space="preserve">Seguimiento procesos de compras  / Seguimiento comunicados . 
</t>
    </r>
    <r>
      <rPr>
        <b/>
        <sz val="18"/>
        <color rgb="FF000000"/>
        <rFont val="Arial Narrow"/>
        <family val="2"/>
      </rPr>
      <t xml:space="preserve">Octubre 5%: </t>
    </r>
    <r>
      <rPr>
        <sz val="18"/>
        <color rgb="FF000000"/>
        <rFont val="Arial Narrow"/>
        <family val="2"/>
      </rPr>
      <t xml:space="preserve">Gestionar listado de los colaboradores / Seguimiento procesos de compas . 
</t>
    </r>
    <r>
      <rPr>
        <b/>
        <sz val="18"/>
        <color rgb="FF000000"/>
        <rFont val="Arial Narrow"/>
        <family val="2"/>
      </rPr>
      <t xml:space="preserve">Noviembre 20%:  </t>
    </r>
    <r>
      <rPr>
        <sz val="18"/>
        <color rgb="FF000000"/>
        <rFont val="Arial Narrow"/>
        <family val="2"/>
      </rPr>
      <t xml:space="preserve">Gestionar cotización / Depurar listado y clasificar por áreas. 
</t>
    </r>
    <r>
      <rPr>
        <b/>
        <sz val="18"/>
        <color rgb="FF000000"/>
        <rFont val="Arial Narrow"/>
        <family val="2"/>
      </rPr>
      <t xml:space="preserve">Diciembre 50%: </t>
    </r>
    <r>
      <rPr>
        <sz val="18"/>
        <color rgb="FF000000"/>
        <rFont val="Arial Narrow"/>
        <family val="2"/>
      </rPr>
      <t xml:space="preserve"> Recibir mercancía / Logística de entrega /Solicitar fotos grupal de los colaboradores / Gestionar publicación de fotos en Intranet.</t>
    </r>
  </si>
  <si>
    <t>Compra y distribución de galletas/dulces para realizar actividad de inicio navidad en cada área</t>
  </si>
  <si>
    <t>Correos de gestión de compras
Coordinación logística
Fotos actividades realizadas en las áreas</t>
  </si>
  <si>
    <t>Celebración Fiesta de Navidad</t>
  </si>
  <si>
    <r>
      <rPr>
        <b/>
        <sz val="18"/>
        <color theme="1"/>
        <rFont val="Arial Narrow"/>
        <family val="2"/>
      </rPr>
      <t xml:space="preserve">Junio 5%: </t>
    </r>
    <r>
      <rPr>
        <sz val="18"/>
        <color theme="1"/>
        <rFont val="Arial Narrow"/>
        <family val="2"/>
      </rPr>
      <t xml:space="preserve">Confirmar si va a celebrarse la fiesta/ Informe Exclusividad local/ Reservar local y confirmar fecha / Lluvia de Ideas. 
</t>
    </r>
    <r>
      <rPr>
        <b/>
        <sz val="18"/>
        <color theme="1"/>
        <rFont val="Arial Narrow"/>
        <family val="2"/>
      </rPr>
      <t>Julio 20%</t>
    </r>
    <r>
      <rPr>
        <sz val="18"/>
        <color theme="1"/>
        <rFont val="Arial Narrow"/>
        <family val="2"/>
      </rPr>
      <t xml:space="preserve">: Definir requerimientos técnicos procesos de compra a realizar y solicitar lanzamiento de los mismos/ Reunión Suplidor para levantamiento montaje /Definir y confirmar artistas/ Informe exclusividad  artistas. 
</t>
    </r>
    <r>
      <rPr>
        <b/>
        <sz val="18"/>
        <color theme="1"/>
        <rFont val="Arial Narrow"/>
        <family val="2"/>
      </rPr>
      <t>Agosto 20%:</t>
    </r>
    <r>
      <rPr>
        <sz val="18"/>
        <color theme="1"/>
        <rFont val="Arial Narrow"/>
        <family val="2"/>
      </rPr>
      <t xml:space="preserve"> Gestionar Artes/ Solicitar cotizaciones compras directas / Elaborar Programa/ Coordinación de apoyos internos (SSGG, DL, Comunicación Estratégica).
</t>
    </r>
    <r>
      <rPr>
        <b/>
        <sz val="18"/>
        <color theme="1"/>
        <rFont val="Arial Narrow"/>
        <family val="2"/>
      </rPr>
      <t>Septiembre 15%:</t>
    </r>
    <r>
      <rPr>
        <sz val="18"/>
        <color theme="1"/>
        <rFont val="Arial Narrow"/>
        <family val="2"/>
      </rPr>
      <t xml:space="preserve"> Validar presupuesto/  Vestuario Staff/ Levantar personal Fononorte, COR y Mantenimiento Redes
Octubre 10%: Reuniones Suplidores/ Preparar campaña de comunicación. 
Noviembre 10%: Reuniones Staff/ Envío de comunicados e invitaciones/ Enviar plan de pagos a finanzas.
Diciembre 20%: Realizar montaje / Realizar actividad. </t>
    </r>
  </si>
  <si>
    <t>Evento para celebrar los logros del año y compartir entre empleados</t>
  </si>
  <si>
    <t xml:space="preserve">Correos de gestión de diseños
Campaña de comunicación
Compras
Coordinación logística y fotos realización evento. </t>
  </si>
  <si>
    <t>Programa Concientización y Prevención Violencia de Género</t>
  </si>
  <si>
    <t xml:space="preserve">Cine forún para damas y caballeros sobre sensibilización y prevención de la violencia </t>
  </si>
  <si>
    <t>Cantidad de actividades realizadas</t>
  </si>
  <si>
    <t>Comunicado de Inscripción
Correos coordinación logística</t>
  </si>
  <si>
    <t>Realización en plazo de las evaluaciones de desempeño por movimientos de personal y nuevos ingresos.</t>
  </si>
  <si>
    <t>La evaluación del desempeño por nuevo ingreso o movimientos de personal permite validar que los colaboradores poseen las competencias necesarias para ocupar el puesto y obtener los resultados esperados. Asegurar la realización a tiempo (fecha de vencimiento) de las evaluaciones de desempeño permite tomar decisiones oportunas, relacionadas a la permanencias del colaborador en el área y aun más importante el desarrollo de las oportunidades de mejora detectadas para optimizar el rendimiento y asegurar el logro de los objetivos.</t>
  </si>
  <si>
    <t>Porciento de evaluaciones en plazo</t>
  </si>
  <si>
    <t>Informe Mensual de Evaluación de Desempeño por Movimientos de Personal (incluye TMR= Tiempo de Respuesta)</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</si>
  <si>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</si>
  <si>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con rapidez permite que las áreas dispongan del personal necesario y no se afecte la operativa. En caso de no proceder se informa al área.</t>
  </si>
  <si>
    <t>Porciento solicitudes resueltas en plazo</t>
  </si>
  <si>
    <t>Informe mensual de solicitudes de ajustes a estructura trabajadas
Ejemplo correo solicitud cerrada.</t>
  </si>
  <si>
    <t>Manejo Solicitudes de personal temporero</t>
  </si>
  <si>
    <t>Cada mes se realizan solicitudes de contratación de temporeros por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con rapidez permite que las áreas dispongan del personal necesario y no se afecte la operativa.</t>
  </si>
  <si>
    <t>Informe mensual de solicitudes de personal temporero trabajadas / ejemplo correo solicitud cerrada.</t>
  </si>
  <si>
    <t>Asegurar la difusión oportuna de las informaciones</t>
  </si>
  <si>
    <t>Manejo solicitudes de comunicados</t>
  </si>
  <si>
    <t>Cada mes las áreas solicitan la elaboración de comunicados para dar a conocer al personal informaciones relevantes de la organización y los procesos que manejan. Las solicitudes se revisan a fin de ver si la información es necesario publicarla, y en caso de proceder se solicitan los artes a la Gerencia de Mercadeo, los cuales se validan con el cliente interno para su posterior publicación por los diferentes canales de comunicación interna, según aplique.</t>
  </si>
  <si>
    <t>Informe mensual de solicitudes de comunicados trabajadas / ejemplo correo solicitud cerrada.</t>
  </si>
  <si>
    <t>Cargar estructura orgánica de la empresa
Cada mes se debe enviar la estructura orgánica de la empresa al analista de Medios y Publicidad para ser cargada en el portal de transparencia.</t>
  </si>
  <si>
    <t>Cantidad de estructuras cargadas</t>
  </si>
  <si>
    <t>Correo envío mensual estructura organizativa</t>
  </si>
  <si>
    <t>Elaboración Plan de Levantamiento de Necesidad 2023</t>
  </si>
  <si>
    <t xml:space="preserve">Porcentaje de avance plan de necesidades </t>
  </si>
  <si>
    <t>Conformación del plan de abastecimiento</t>
  </si>
  <si>
    <t>Creación del plan de abastecimiento del área con fines de gestionar la adquisición de materiales para la realización de los proyectos  en beneficio de nuestros clientes internos y externos.</t>
  </si>
  <si>
    <t>Validación y/o creación e fichas técnicas en el portal</t>
  </si>
  <si>
    <t>Depurar los perfiles internos propuestos</t>
  </si>
  <si>
    <t xml:space="preserve">1. Revisar en el sistema de GH el tiempo del colaborador en la empresa y que no tenga promociones recientes menores a un año.
2. Buscar el expediente físico para validar que no posea amonestaciones recientes de acuerdo a la norma de movimientos internos.
3. Solicitar curriculum actualizado al colaborador para verificar informaciones adicionales. </t>
  </si>
  <si>
    <t>Realizar la selección de personal dando prioridad al talento interno en las vacantes que signifique un crecimiento profesional y/o económico al colaborador.</t>
  </si>
  <si>
    <t xml:space="preserve">Porciento de reclutamiento interno vs externo </t>
  </si>
  <si>
    <t>Correo de confirmación para evaluación y Curriculum actualizado del colaborador</t>
  </si>
  <si>
    <t>Gerencia Reclutamiento y Selección</t>
  </si>
  <si>
    <t>Reclutamiento y Selección</t>
  </si>
  <si>
    <t xml:space="preserve">Ivonne Pimentel </t>
  </si>
  <si>
    <t>Analizar perfiles de candidatos internos para suplir vacantes en conjunto con el dueño de esta.</t>
  </si>
  <si>
    <t>1. Verificar las vacantes que se puedan ocupar con personal interno, basado en el impacto en la categoría y/o nivel salarial.
2. Identificar a través de los dueños de vacantes candidatos internos que puedan optar por la vacante. 
 3. Verificar en archivo de evaluados si existe perfil que se pueda proponer.</t>
  </si>
  <si>
    <t>Informe mensual de resultados DGH</t>
  </si>
  <si>
    <t>Asegurar la contratación y/o promoción de candidatos idóneos.</t>
  </si>
  <si>
    <t>1. Incorporar a la base de datos de reclutamiento para mantener banco de perfiles actualizado.
2. Realizar primer filtro mediante entrevista telefónica y citar candidatos que cumplan con primer filtro.
3. Evaluar candidatos por medio de las herramientas establecida para los fines y preparar informe de resultados.
4. Coordinar con dueños de vacante la evaluación de conocimientos para los candidatos que cumplan con las competencias conductuales requeridas.
5. Mantener la calidad del servicio de reclutamiento, a través de la depuración minuciosa del candidato seleccionado.
6. Preparar y enviar informe mensual de los resultados del período.
Realizar la selección de los candidatos internos/externos de manera efectiva, a través de procesos de reclutamiento y selección por competencias.</t>
  </si>
  <si>
    <t>Porciento de efectividad del reclutamiento</t>
  </si>
  <si>
    <t>Implementar programas de pasantía</t>
  </si>
  <si>
    <t>Alianzas con universidades para la realización de programas de pasantías en nuestra empresa, en la rama de estudios eléctricos y sistemas.</t>
  </si>
  <si>
    <t xml:space="preserve">Crear alianzas con universidades y centros de formación, para la realización del programa de pasantía en la empresa. </t>
  </si>
  <si>
    <t>Cantidad de alianzas</t>
  </si>
  <si>
    <t>Correo, acuerdo, fotos, visita a las universidades</t>
  </si>
  <si>
    <t>Fortalecer las relaciones laborales</t>
  </si>
  <si>
    <r>
      <t xml:space="preserve">Programa </t>
    </r>
    <r>
      <rPr>
        <b/>
        <sz val="18"/>
        <color theme="1"/>
        <rFont val="Arial Narrow"/>
        <family val="2"/>
      </rPr>
      <t>"Conociendo Relaciones Laborales"</t>
    </r>
  </si>
  <si>
    <t>Enviar comunicados informativos sobre el proyecto.</t>
  </si>
  <si>
    <t>Es un programa dirigido a los empleados de EDENORTE con la finalidad de fortalecer y orientar acerca de la gestión laboral para dar cumplimiento de marco regulatorio vigente.</t>
  </si>
  <si>
    <t>Cero demandas laborales procedentes</t>
  </si>
  <si>
    <t xml:space="preserve">Cantidad de Comunicados informativos enviados </t>
  </si>
  <si>
    <t>Gerencia Relaciones Laborales</t>
  </si>
  <si>
    <t>Relaciones Laborales</t>
  </si>
  <si>
    <t xml:space="preserve">Solanlly Polanco </t>
  </si>
  <si>
    <t xml:space="preserve">Gerencia de Desarrollo Organizacional </t>
  </si>
  <si>
    <t>Encuentro con los mandos medios para orientación y fortalecimiento de Las Relaciones Laborales. "Guía para Gerentes y Mandos Medios sobre temas laborales"</t>
  </si>
  <si>
    <t>Correo con cantidad de charlas impartidas</t>
  </si>
  <si>
    <t>Reforzamiento del Reglamento Interno</t>
  </si>
  <si>
    <t>Envío de Instructivo Laboral vía correo al personal promovido para posiciones de mandos medios.</t>
  </si>
  <si>
    <t>Correos de los instructivos enviados</t>
  </si>
  <si>
    <t>Envío de Tips con temas: Laborales, Imagen Corporativa, Normativas Vigente, Valores Corporativos.</t>
  </si>
  <si>
    <t>Correo con cantidad de comunicados informativos enviados</t>
  </si>
  <si>
    <t xml:space="preserve">Charla informativa para embarazadas sobre "Conoces tus derechos y deberes en tu proceso de embarazo" </t>
  </si>
  <si>
    <t>Cumplimiento de SLA'S (tiempo)</t>
  </si>
  <si>
    <t>Charlas de orientación relacionadas al Plan de Pensión (AFP)</t>
  </si>
  <si>
    <t>Realización de campaña de orientación sobre "Seguro Medico de Salud"</t>
  </si>
  <si>
    <t>Charla informativa "Conoce lo que te ofrece plan de seguro complementario"</t>
  </si>
  <si>
    <t>Impartir charlas sobre los requisitos de afiliación, planes y cobertura de seguro médico de salud dirigido a Directores, Encargados Administrativos y Mandos Medios.</t>
  </si>
  <si>
    <t>Cantidad de charlas impartidas</t>
  </si>
  <si>
    <t>Correo con las convocatorias de reunión, Control de asistencia de las charlas impartidas/Fotos</t>
  </si>
  <si>
    <t>Enviar comunicados informativo acerca de los beneficios del seguro complementario</t>
  </si>
  <si>
    <t>Enviar comunicados informativos a través de Comunicación Interna sobre los requisitos de afiliación, planes y cobertura de seguro médico de salud.</t>
  </si>
  <si>
    <t>Comunicados enviados</t>
  </si>
  <si>
    <t>Enviar a publicar información en el Portal de Transparencia de Edenorte.</t>
  </si>
  <si>
    <t>Enviar a publicar el estado de las jubilaciones, pensiones y retiros de la empresa mensualmente.
Se debe enviar al Analista de Medios y Publicidad para ser cargada en el portal de transparencia.</t>
  </si>
  <si>
    <t>Correo solicitando la publicación en el Portal de Transparencia</t>
  </si>
  <si>
    <t>Garantizar la integridad física de los colaboradores</t>
  </si>
  <si>
    <t>Realización inspecciones planificadas en instalaciones</t>
  </si>
  <si>
    <t xml:space="preserve">1. Reabastecimiento de botiquines.
2. Sustitución de extintores. 
3. Instalación de Señalizaciones. </t>
  </si>
  <si>
    <t>Realizar inspecciones a todas las instalaciones de la empresa con el fin de identificar peligros y riesgos , además de reabastecer los botiquines , cambiar los extintores utilizados o defectuosos e instalar o reemplazar las señalizaciones correspondientes.
Seguimiento al elemento de Inspecciones Planeadas establecido en el Programa de Seguridad y Salud en el Trabajo.</t>
  </si>
  <si>
    <t>Cantidad de inspecciones realizadas</t>
  </si>
  <si>
    <t>Gerencia Seguridad y Salud Ocupacional</t>
  </si>
  <si>
    <t>Seguridad y Salud Ocupacional</t>
  </si>
  <si>
    <t>Ulises Polanco</t>
  </si>
  <si>
    <t xml:space="preserve">Realización de simulacros </t>
  </si>
  <si>
    <t>1. Determinar las localidades para el simulacro 
2. Enviar comunicación de aviso.
3. Registrar y archivar las evidencias</t>
  </si>
  <si>
    <t>Realizar ejercicios de evacuación para que el personal esté preparado en caso de emergencias.
Seguimiento al elemento de Preparación para Emergencias establecido en el Programa de Seguridad y Salud en el Trabajo.</t>
  </si>
  <si>
    <t>Cantidad de simulacros realizados</t>
  </si>
  <si>
    <t>Reuniones de los CMSST (Comité Mixto de Seguridad y Salud en el Trabajo) y CMV (Comité Manejo de Vehículos)</t>
  </si>
  <si>
    <t>1. Cantidad deinspecciones de seguridad de vida realizada por los miembros
2. Segumiento a la solución de las NO conformidades
3. Lllevar estadisticas de los reportes solucionados y pendientes</t>
  </si>
  <si>
    <t>Realizar las reuniones de los CMSST (Comité Mixto de Seguridad y Salud en el Trabajo) y CMV (Comité de Manejo de Vehículos).
Seguimiento al elemento de Liderazgo y Administración establecido en el Programa de Seguridad y Salud en el Trabajo</t>
  </si>
  <si>
    <t>Cantidad de reuniones realizadas</t>
  </si>
  <si>
    <t>Fotos y reporte de minutas al Ministerio de Trabajo.</t>
  </si>
  <si>
    <t>Certificación de choferes</t>
  </si>
  <si>
    <t>1. Verificar licencia de emitida por Obras Públicas
2.Examén visual                                                                
3. Taller Teórico                                                  
4. Examén Teórico                                                          
5. Examén Práctico</t>
  </si>
  <si>
    <t>Realizar las capacitaciones de manejo a la defensiva y las certificaciones de choferes con la finalidad de educar los colaboradores que manejan vehículos de la empresa de los estándares y requisitos de establecidos.
Seguimiento al elemento de Entrenamiento a Empleados establecido en el Programa de Seguridad y Salud en el Trabajo.</t>
  </si>
  <si>
    <t>Cantidad de talleres realizados</t>
  </si>
  <si>
    <t>Lista de asistencia y fotos</t>
  </si>
  <si>
    <t xml:space="preserve">Investigación de accidentes 
(laborales y tránsito). </t>
  </si>
  <si>
    <t>Realizar la investigación de los accidentes laborales de manera continua y completar el informe trimestral de los accidentes investigados.
Seguimiento al elemento de Investigación de Accidentes Laborales establecido en el Programa de Seguridad y Salud en el Trabajo.</t>
  </si>
  <si>
    <t>Cantidad de informes realizados</t>
  </si>
  <si>
    <t>Evaluación preempleo</t>
  </si>
  <si>
    <t>Evaluar y hacer analíticas a los candidatos respecto a los riesgos inherentes del puesto de trabajo para el cual están siendo evaluados.
Seguimiento al elemento de Contratación y Colocación establecido en el Programa de Seguridad y Salud en el Trabajo</t>
  </si>
  <si>
    <t>Porciento de evaluaciones realizadas</t>
  </si>
  <si>
    <t>Reporte Proceso Evaluación Pre Empleo</t>
  </si>
  <si>
    <t>Realización de Campaña de prevención salud</t>
  </si>
  <si>
    <t>Realización de charlas virtuales y comunicaciones a través de Intranet</t>
  </si>
  <si>
    <t>Promover la prevención de la salud, a través de charlas y comunicados que orienten a los colaboradores.
Seguimiento al elemento de Promoción General establecido en el Programa de Seguridad y Salud en el Trabajo.</t>
  </si>
  <si>
    <t>Falta de alineación e integración de las áreas funcionales y procesos de la empresa, incrementándose con esto los costos operativos y disminuyéndose la velocidad de respuesta</t>
  </si>
  <si>
    <t>Cantidad de charlas impartidas y comunicados enviados</t>
  </si>
  <si>
    <t>Evidencia charlas y/o Comunicados publicados</t>
  </si>
  <si>
    <t>Jornada de Salud* (Evaluación periódica).</t>
  </si>
  <si>
    <t>1. Licitar para seleccionar el Laboratorio que brindará el servicio.
2. Contratar dos médicos para realizar la evaluación.
3.Realizar cronograma de visitas.
4. Definir lugar de operación en cada Sector.
5. Enviar convocatorias con fechas y  lugar.
6. Realizar evalución y analítica.
7. Emitir informe individual.
8. Subir a SPN los resultados de cada colaborador.
9. Emitir un informe final.
10. Revisión facturas.
11. Canalizar pago a suplidor.</t>
  </si>
  <si>
    <t xml:space="preserve">Llevar a cabo lo establecido por la ley de evaluar y hacer analíticas a los colaboradores respecto a los riesgos inherentes del puesto de trabajo que ocupan,  con el objetivo de detectar cambios en la condición de salud y si están apto o no para desempeñarse eficientemente.
El Programa de seguridad del Ministerio de Trabajo exige el cumplimiento de la evaluación periodica con el objetivo de verificar la salud del colaborador durante su permanencia en la empresa y asi verificar cualquier cambio de salud durante el desempeño de sus funciones.               </t>
  </si>
  <si>
    <t>Porciento de ejecución de la actividad</t>
  </si>
  <si>
    <t>Informe y fotos</t>
  </si>
  <si>
    <t>Participación en la Encuesta Regional de Seguridad y Salud de Trabajo CIER</t>
  </si>
  <si>
    <t>Esta es una encuesta para todas las empresas miembro del CECACIER en la que se evalúa el estado actual respecto de la aplicación de las buenas prácticas en materia de Seguridad y Salud en el Trabajo.</t>
  </si>
  <si>
    <t>Encuesta completada</t>
  </si>
  <si>
    <t xml:space="preserve">Evaluación periódica de exámenes especiales (para colaboradores que ocupan puestos de alto riesgo en El Almacén y La Penda, así como técnico de combustibles, linieros, entre otros.) </t>
  </si>
  <si>
    <t>Llevar a cabo lo establecido por la ley de evaluar y hacer analíticas a los colaboradores respecto a los riesgos inherentes del puesto de trabajo que ocupan, con el objetivo de detectar cambios en la condición de salud y si están apto o no para desempeñarse eficientemente.
Seguimiento al elemento de Contratación y Colocación establecido en el Programa de Seguridad y Salud en el Trabajo.</t>
  </si>
  <si>
    <t>Porciento exámenes realizados (los que aplican)</t>
  </si>
  <si>
    <t>% DE AVANCE</t>
  </si>
  <si>
    <t>DIRECCION DE GESTION HUMANA</t>
  </si>
  <si>
    <t>DIRECCIÓN DE GESTIÓN SOCIAL</t>
  </si>
  <si>
    <t>Realizar programas de acompañamiento de Gestión Social a la gestión comercial para la normalización y contratación de clientes.</t>
  </si>
  <si>
    <t xml:space="preserve">Brindar soporte en los procesos de normalización y contratación de clientes y visitas casa por casa para concientizar al cliente sobre los beneficios de estar normalizados. 
</t>
  </si>
  <si>
    <t>Cantidad de acompañamiento para  normalizar usuario</t>
  </si>
  <si>
    <t>Gestión Social</t>
  </si>
  <si>
    <t xml:space="preserve">Porfirio Martínez Peña </t>
  </si>
  <si>
    <t>Realizar acuerdos sociales con las comunidades, cuando amerite recategorizar los Circuitos de acuerdo al incremento en cobros y energía.</t>
  </si>
  <si>
    <t xml:space="preserve">Visitas a líderes para involucrar la comunidad en las actividades y visitas casa por casa y asambleas con Juntas de Vecinos. 
Se organizan reuniones con las oficinas comerciales y se visitan líderes comunitarios para acordar los trabajos que se van a realizar en ese circuito. </t>
  </si>
  <si>
    <t>Informes de los acuerdos</t>
  </si>
  <si>
    <t xml:space="preserve">Crear alianzas estratégicas con instituciones para fortalecer la relación de la empresa con la sociedad. </t>
  </si>
  <si>
    <t>Coordinar reuniones con previo aviso con las instituciones.
Realizar visitas y firmar acuerdos con las instituciones.</t>
  </si>
  <si>
    <t>Contratos</t>
  </si>
  <si>
    <t>Sensibilización y acercamiento a clientes en los proyectos de rehabilitación de redes.</t>
  </si>
  <si>
    <t>Es un programa para recolectar, analizar y utilizar información  para la consecución de los objetivos</t>
  </si>
  <si>
    <t>Cantidad de casas visitadas</t>
  </si>
  <si>
    <t xml:space="preserve">Informes y Fotos </t>
  </si>
  <si>
    <t>Dirección Comercial
Dirección de Distribución
Dirección de Pérdidas</t>
  </si>
  <si>
    <t>Realización de talleres comunitarios para la lectura del medidor, el uso racional y eficiente de la energía eléctrica y consecuencia del hurto de energía.</t>
  </si>
  <si>
    <t xml:space="preserve">Cursos sobre medidor y trabajo en equipo. 
Son disertaciones que se utilizan para dar a conocer a los participantes como se lee el medidor, dirigidas por especialistas en el tema. </t>
  </si>
  <si>
    <t>Cantidad de talleres</t>
  </si>
  <si>
    <t xml:space="preserve">Informes , Fotos y Listas de asistencias </t>
  </si>
  <si>
    <t>Proyecto  de sensibilización de clientes sobre uso racional de energía eléctrica.</t>
  </si>
  <si>
    <t>Realizar campaña de educación en sectores conflictivos cuando se requiera.</t>
  </si>
  <si>
    <t xml:space="preserve">Visitas casa por casa y entrega de brochures. 
Son programas dirigidos a sectores con falta de diversas oportunidades y así consignar una solución en conjunto. </t>
  </si>
  <si>
    <t>Cantidad casas visitadas</t>
  </si>
  <si>
    <t>Identificar escuela ,Universidades,  empresas e instituciones privadas para impartir charlas educativas</t>
  </si>
  <si>
    <t>Disertación acerca de un tema que se da en un ambiente familiar, empresarial, institucional como lo es el uso eficiente de la energía eléctrica</t>
  </si>
  <si>
    <t>Cantidad de charlas</t>
  </si>
  <si>
    <t>Hacer encuestas de evaluación y monitoreo de la percepción del usuario sobre los servicios ofrecidos por Edenorte contempladas en la Carta Compromiso.</t>
  </si>
  <si>
    <t>Aplicación de encuesta y procesamiento de datos, entrega de informe con resultados.
Es un requerimiento del MAP para verificar que Edenorte cumpla con los compromisos establecidos.</t>
  </si>
  <si>
    <t>Cantidad de encuestas</t>
  </si>
  <si>
    <t xml:space="preserve">Programa de alianza con las organizaciones comunitarias y deportivas para fortalecer la imagen de la empresa a través del mejoramiento de la calidad de vida de los ciudadanos. </t>
  </si>
  <si>
    <t>Visitas a los clubes y organizaciones para entrega de equipos y entregas de las donaciones.
Se organizan reuniones con los lideres de la comunidad y se planifican las entregas de equipos</t>
  </si>
  <si>
    <t>Cantidad equipos donados</t>
  </si>
  <si>
    <t>Fotos, listado con firmas de las entregas</t>
  </si>
  <si>
    <t xml:space="preserve">Programa ''Un día con el Barrio''  (Pinturas de calles , Clubes o viviendas ,  recogida de basura y entrega de sillas. </t>
  </si>
  <si>
    <t>El programa ''un día con el barrio'' es una iniciativa para satisfacer las necesidades de algunas organizaciones comunitarias tales como clubes, canchas deportivas o viviendas de personas con escasos recursos, como compromiso social de la empresa.</t>
  </si>
  <si>
    <t>Cantidad de donaciones</t>
  </si>
  <si>
    <t xml:space="preserve">Fotos y listados de asistencia. </t>
  </si>
  <si>
    <t>Sustitución de bombillas incandescentes por las de Bajo Consumo en zona de gestión para la fidelización de clientes.</t>
  </si>
  <si>
    <t>Sustitución de bombillas incandescentes por las de Bajo Consumo en zona de gestión para la fidelización de clientes.
Entrega de bombillas de bajo consumo casa por casa.
Es visitar la comunidad y realizar cambios de bombillas de alto consumo por bajo consumo.</t>
  </si>
  <si>
    <t xml:space="preserve">Cantidad de bombillas colocadas </t>
  </si>
  <si>
    <t xml:space="preserve">Fotos e Informes. </t>
  </si>
  <si>
    <t>Dirección de Gestión Social</t>
  </si>
  <si>
    <t>DIRECCIÓN DE GRANDES CLIENTES Y AYUNTAMIENTO</t>
  </si>
  <si>
    <t>Ene</t>
  </si>
  <si>
    <t>Feb</t>
  </si>
  <si>
    <t>Mar</t>
  </si>
  <si>
    <t>Abr</t>
  </si>
  <si>
    <t>May</t>
  </si>
  <si>
    <t>Jun</t>
  </si>
  <si>
    <t>Jul</t>
  </si>
  <si>
    <t>Ago</t>
  </si>
  <si>
    <t>Sept</t>
  </si>
  <si>
    <t>Oct</t>
  </si>
  <si>
    <t>Nov</t>
  </si>
  <si>
    <t>Dic</t>
  </si>
  <si>
    <t>Mejorar la eficiencia operativa a través del uso de las tecnologías de medición disponibles</t>
  </si>
  <si>
    <t>Realizar adecuación Anti-Fraude</t>
  </si>
  <si>
    <t>Realizar las acciones de blindaje para asegurar la correcta facturación y medición de los grandes suministros</t>
  </si>
  <si>
    <t>Cantidad de adecuaciones realizadas</t>
  </si>
  <si>
    <t>O/S Tickets, sistema comercial</t>
  </si>
  <si>
    <t>Gerencia Grandes Suministros</t>
  </si>
  <si>
    <t>José  Miguel Reyes</t>
  </si>
  <si>
    <t>Gerencia Mantenimiento Sectores DD</t>
  </si>
  <si>
    <t>Dar seguimiento a la atención de verificaciones y  reclamaciones en plazo</t>
  </si>
  <si>
    <t>Atención de Verificaciones y/o Reclamaciones dentro del mes
Realizar todas las verificaciones requeridas por los departamentos comerciales generadas en el sistema comercial dentro del plazo de las O/S</t>
  </si>
  <si>
    <t>% Verificaciones realizadas en plazo</t>
  </si>
  <si>
    <t xml:space="preserve">Realizar  Nuevas  Instalaciones de  Grandes Suministro </t>
  </si>
  <si>
    <t>Realizar todas las instalaciones requeridas de los grandes suministros dentro del plazo de las O/S</t>
  </si>
  <si>
    <t>% Instalaciones realizadas</t>
  </si>
  <si>
    <t>Sistema comercial</t>
  </si>
  <si>
    <t>Resolución O/S Tomas de Lecturas Industriales</t>
  </si>
  <si>
    <t>Realizar en plazo de 3 días, todas las tomas de lecturas generadas en el sistema comercial</t>
  </si>
  <si>
    <t>% Lecturas realizadas en plazo</t>
  </si>
  <si>
    <t>Resolver los requerimientos para mantenimiento de Grandes Suministros</t>
  </si>
  <si>
    <t>Realizar todos los mantenimientos correctivos y preventivos para asegurar la correcta medición y facturación de los grandes suministros</t>
  </si>
  <si>
    <t>% Mantenimientos realizados</t>
  </si>
  <si>
    <t>Dar seguimiento  a  los Requerimientos de medición con Pinzas MT</t>
  </si>
  <si>
    <t>Realizar las mediciones requeridas en plazo (no mayor a 9 días laborables)</t>
  </si>
  <si>
    <t>% mediciones realizadas en plazos</t>
  </si>
  <si>
    <t>Realizar las verificaciones de Suministros Netos</t>
  </si>
  <si>
    <t>Realizar visitas de verificaciones en una muestra de los clientes que tienen un medidor neto para garantizar su correcta normalización y facturación</t>
  </si>
  <si>
    <t>Cantidad de Verificaciones Realizadas</t>
  </si>
  <si>
    <t>Correos electrónicos, Sistema comercial</t>
  </si>
  <si>
    <t xml:space="preserve">Recuperación de Deuda Cartera de Clientes Corporativos </t>
  </si>
  <si>
    <t>Actualización de la deuda de 2 ó más Facturas Vencidas, Coordinación con los gestores, Visitas a los clientes, Recaudación de facturas vencidas de la cartera</t>
  </si>
  <si>
    <t>Monto Cobrado</t>
  </si>
  <si>
    <t>Informe, Aplicación SGC</t>
  </si>
  <si>
    <t>Gerencia de Grandes Clientes y Ayuntamientos</t>
  </si>
  <si>
    <t>Emil Martínez</t>
  </si>
  <si>
    <t xml:space="preserve">Recuperación de Deuda Cartera Clientes Cortable </t>
  </si>
  <si>
    <t xml:space="preserve">Recuperación de Deuda Cartera Usuarios No Regulados </t>
  </si>
  <si>
    <t>Recuperación de Deuda Cartera Clientes Industriales</t>
  </si>
  <si>
    <t>Incremento de clientes industriales vía cambio de tarifa con clientes que demandan mas de 10Kva</t>
  </si>
  <si>
    <t>Actualización de tarifas regulares a tarifas industriales
Cambio de tarifas</t>
  </si>
  <si>
    <t>Actualización de facturación de los ayuntamientos</t>
  </si>
  <si>
    <t>Coordinar con los gerentes de distribución sector - Realizar actualización de carga en el Open SGC
Actualizar mensualmente el consumo de los ayuntamientos (los que tienen acuerdo) en relación a los suministros agregados y luminaria instaladas</t>
  </si>
  <si>
    <t>Cantidad ayuntamiento actualizados</t>
  </si>
  <si>
    <t>Ofrecer capacitaciones a las Oficinas Comerciales y Ejecutivos de Cuentas sobre el uso y consulta al sistema de Medición Neta</t>
  </si>
  <si>
    <t>Capacitación a los representes de servicios en las oficinas comerciales.
Capacitación que servirá al representante de servicios obtener los conocimientos y correcta aplicación en el sistema sobre los clientes de Medición Neta.</t>
  </si>
  <si>
    <t>Cantidad de Capacitaciones</t>
  </si>
  <si>
    <t>Garantizar la fidelización de clientes residenciales y comerciales</t>
  </si>
  <si>
    <t>Realizar asesoría y consultoría a grandes clientes</t>
  </si>
  <si>
    <t>* Identificar grandes clientes. 
* Realizar visita a grandes clientes.
* Realizar asesoría eléctrica.             
Visitar los grandes clientes para asesorarle sobre el ahorro de consumo de energía reactiva, potencia máxima, etc.</t>
  </si>
  <si>
    <t>Cantidad de asesorías</t>
  </si>
  <si>
    <t xml:space="preserve">Fotos, Documentos </t>
  </si>
  <si>
    <t>Identificar lámparas encendidas en el día y canalizar su normalización.</t>
  </si>
  <si>
    <t>Remitir la información a los Gerentes de Redes y perdidas de los sectores para su normalización.
Auditar la luminarias encendidas en el día levantadas a través del Memento y de los levantamientos del alumbrado publico</t>
  </si>
  <si>
    <t>Cantidad de luminarias</t>
  </si>
  <si>
    <t>Informe Lámparas identificadas, correos</t>
  </si>
  <si>
    <t>Garantizar la cobertura y blindaje de las redes</t>
  </si>
  <si>
    <t>Levantamiento georreferenciado en conjunto con distribución, de las nuevas luminarias en proyectos terminados.</t>
  </si>
  <si>
    <t>Solicitar a la unidad ejecutora de proyecto que nos remitan la información de los levantamientos de los proyectos terminados.
Asegurarse que estas instalaciones sean registradas en la base datos para su respectiva facturación en los Ayuntamientos y cobranza de la DC para el 2021</t>
  </si>
  <si>
    <t xml:space="preserve"> Cantidad Proyectos levantados</t>
  </si>
  <si>
    <t>Informe proyectos levantados, correos</t>
  </si>
  <si>
    <t>Hacer levantamiento y actualización de Vallas publicitarias en ALU</t>
  </si>
  <si>
    <t>Levantamiento en el terreno. Identificación de propietarios.
Realizar  levantamientos de las  vallas nuevas y existentes en el terreno para proceder a su reconocimiento y cobranza por la DC.</t>
  </si>
  <si>
    <t>Cantidad de Vallas</t>
  </si>
  <si>
    <t>Informe cantidad de vallas, correos</t>
  </si>
  <si>
    <t>Realizar Levantamiento del alumbrado público en coordinación con los ayuntamientos o de manera unilateral, en los casos que aplique.</t>
  </si>
  <si>
    <t>Actualizar la bases de datos
Realizar los levantamientos de luminarias de todos los Distritos y Municipios de los sectores.</t>
  </si>
  <si>
    <t>Cantidad de Levantamientos</t>
  </si>
  <si>
    <t>Informe Ayuntamientos Levantados, correos</t>
  </si>
  <si>
    <t>Supervisar los levantamientos en terreno</t>
  </si>
  <si>
    <t>Verificar en terreno que los levantamientos en terreno, de las luminarias, vallas, Postes, Redes BT se ajusten al programa de alumbrado Publica y cumplan con las normas establecidas.</t>
  </si>
  <si>
    <t>Cantidad de Inspecciones Realizadas</t>
  </si>
  <si>
    <t>Reportes diarios, Correos, aplicación, fotos</t>
  </si>
  <si>
    <t>Optimizar los sistemas de control y seguimiento a la gestión de AFR</t>
  </si>
  <si>
    <t>Implementar un control para la correcta aplicación de las cuotas de reembolso de los AFR a favor del cliente</t>
  </si>
  <si>
    <t>* Levantamiento del Requerimiento con Área Especialista (25%)
* Reunión de seguimiento al avance y correcciones (25%)
* Recepción del Sistema implementado y realización de pruebas (50%)</t>
  </si>
  <si>
    <t>Implementación del Sistema Control y aplicación Aporte Financiamiento Reembolsable AFR que permita Controlar y automatizar las cuotas de reembolsos y los pendientes de los clientes o inversionista con AFR</t>
  </si>
  <si>
    <t>Porciento Implementación</t>
  </si>
  <si>
    <t>.</t>
  </si>
  <si>
    <t>Disminuir la Deuda en los Grandes Clientes que tengan Fianzas disponibles.</t>
  </si>
  <si>
    <t>Aplicación de la Fianza abandonadas por los clientes dados de baja, compensando la misma con la deuda (Según LGE). 
* Selección de clientes que cumplen
* Extracción de fianza disponible
* Compensación de la deuda en el Sistema</t>
  </si>
  <si>
    <t>Cantidad de Compensaciones</t>
  </si>
  <si>
    <t>Reporte con el detalle de los clientes compensados</t>
  </si>
  <si>
    <t>Julio Alexander Almonte</t>
  </si>
  <si>
    <t>Ejecutar las Bajas Masivas por Impago</t>
  </si>
  <si>
    <t>Cambiar el Estado de los Contratos que exceden el tiempo que legalmente la empresa puede seguir facturando, una vez han superado los 120 días sin realizar pago (Depuraciones de la Base de Datos, según LGE)
* Selección de clientes que cumplen
* Carga de los contratos en el HGI
* Cambiar el Estado de los contratos
* Colocar incidencias en el SGC</t>
  </si>
  <si>
    <t>Cantidad de Procesos de Bajas</t>
  </si>
  <si>
    <t>Reporte con el detalle de los clientes que les fue ejecutada la baja</t>
  </si>
  <si>
    <t>Gestionar Acceso para el seguimiento a los Indicadores de Gestion vía dispositivos móviles.</t>
  </si>
  <si>
    <t>* Levantamiento de los reportes (10%)
* Selección de la plataforma (10%)
* Migración de los Reportes (80%)</t>
  </si>
  <si>
    <t>Lograr la visualización de los indicadores de gestión desde una interfaz móvil (Web)</t>
  </si>
  <si>
    <t>Aplicación</t>
  </si>
  <si>
    <t>Elaboración de Informes de Resultados e Indicadores Comerciales</t>
  </si>
  <si>
    <t>Elaborar y remitir los informes mensuales programados, en los plazos establecido y con calidad
* Determinación de Campos requeridos
* Ejecución de consultas
* Extracción, Transformación y Carga
* Remisión de información</t>
  </si>
  <si>
    <t>Correo con informe</t>
  </si>
  <si>
    <t>Redefinir el Seguimiento de las cobranzas para optimizar la gestión de carteras de los ejecutivos de Cuentas</t>
  </si>
  <si>
    <t>* Determinación del requerimiento (35%)
* Identificación de responsable de cada contrato (15%)
* Reingeniería del proceso de carga (50%)</t>
  </si>
  <si>
    <t>Desarrollo de una aplicación para automatizar la labor de los Ejecutivos de Cuentas</t>
  </si>
  <si>
    <t>Porciento avance implementación</t>
  </si>
  <si>
    <t>Ejecución de mejoras para el seguimiento de las reclamaciones</t>
  </si>
  <si>
    <t>* Determinación del requerimiento (50%)
* Reingeniería del proceso de carga (50%)</t>
  </si>
  <si>
    <t>Diseñar una herramienta para el seguimiento al cumplimiento de los plazos de las Reclamaciones</t>
  </si>
  <si>
    <t xml:space="preserve">Aplicación </t>
  </si>
  <si>
    <t>Implementación de mejora para  el seguimiento de las ordenes de servicio</t>
  </si>
  <si>
    <t>Diseñar una herramienta para el seguimiento al cumplimiento de los plazos de las Órdenes de Servicio</t>
  </si>
  <si>
    <t>Realizar Levantamiento de los Errores en los campos del OpenSGC</t>
  </si>
  <si>
    <t>Realizar una lista de los campos mal asignados en el SGC (Errores), para su corrección (Depuración de BD)
* Selección de clientes que cumplen
* Preparar resumen de casos
* Enviar detalle por NIC para su corrección</t>
  </si>
  <si>
    <t>Cantidad de Extracciones</t>
  </si>
  <si>
    <t>Presentación</t>
  </si>
  <si>
    <t>Diseñar planilla  para el Cálculo de los intereses de las fianzas con la capitalización de intereses</t>
  </si>
  <si>
    <t>* Levantamiento del Proceso (50%)
* Diseño del Proceso en Excel o Reporting Services (50%)</t>
  </si>
  <si>
    <t>Diseñar una planilla donde se registren las fianzas y el pago de interés que correspondería devolver por las mismas.</t>
  </si>
  <si>
    <t>Revisión de los parámetros utilizados en los cálculos de las penalidades de la Norma de Calidad de Servicio SIE</t>
  </si>
  <si>
    <t>* Determinar parámetros correctos (25%)
* Convocar a las áreas involucradas (10%)
* Determinación de parámetros utilizados (25%)
* Identificar diferencias (40%)</t>
  </si>
  <si>
    <t>Revisar que los parámetros utilizados para calcular la norma de calidad esté acorde a la normativa vigente</t>
  </si>
  <si>
    <t>Seguimiento de Control de los Indicadores de la Norma de Calidad SIE</t>
  </si>
  <si>
    <t>Publicación de variables Globales e Individuales que estén dentro/fuera de la Norma de Calidad SIE y su respectiva penalización
* Levantamiento del Proceso
* Diseño del Proceso en Excel o Reporting Services</t>
  </si>
  <si>
    <t>DIRECCION DE GRANDES CLIENTES Y AYUNTAMIENTO</t>
  </si>
  <si>
    <t>DIRECCIÓN DE LOGÍSTICA</t>
  </si>
  <si>
    <t>Realizar toma física periódica de inventario en los almacenes.</t>
  </si>
  <si>
    <t>Conteos regulares de confirmación de existencias en almacén, esta busca reducir las diferencias entre las existencias físicas y el sistema.</t>
  </si>
  <si>
    <t>Muestra mensual por almacén</t>
  </si>
  <si>
    <t>Correos electrónico con el inventario realizado.</t>
  </si>
  <si>
    <t>Armando Hiraldo</t>
  </si>
  <si>
    <t xml:space="preserve">En la DF se aprobó un incremento en Dieta y Viáticos para la Toma de inventario en almacenes y en las demás áreas de las empresas. </t>
  </si>
  <si>
    <t>Medir tiempo de despacho de las áreas que participan en el programa de tiempo de espera cero.</t>
  </si>
  <si>
    <t>Ejecución de despachos en tiempo menor a una hora.</t>
  </si>
  <si>
    <t>Tiempo promedio de los despachos realizados en el mes</t>
  </si>
  <si>
    <t>Reporte indicando  tiempo de despacho mensual</t>
  </si>
  <si>
    <t xml:space="preserve">Gestionar la utilización o descarte de materiales Baja Rotación. </t>
  </si>
  <si>
    <t>Realizar y remitir relación de materiales de baja rotación Anual.</t>
  </si>
  <si>
    <t>Notificar a las áreas los materiales que tienen baja rotación y monitorear el uso de dicha mercancía</t>
  </si>
  <si>
    <t>Cantidad de reportes</t>
  </si>
  <si>
    <t>Relación anual</t>
  </si>
  <si>
    <t>Generar reporte mensual de materiales de baja rotación despachados.</t>
  </si>
  <si>
    <t>Cantidad reporte generado</t>
  </si>
  <si>
    <t>Relación mensual</t>
  </si>
  <si>
    <t>Gestionar la utilización o descarte de materiales Obsoletos</t>
  </si>
  <si>
    <t>Realizar y remitir relación de materiales obsoletos Anual.</t>
  </si>
  <si>
    <t>Notificar a las áreas los materiales obsoletos para una posible reutilización y monitorear el uso de dicha mercancía</t>
  </si>
  <si>
    <t>Generar reporte mensual de materiales obsoletos despachados.</t>
  </si>
  <si>
    <t>Gestionar la venta de chatarra localizada en los almacenes</t>
  </si>
  <si>
    <t>Notificar mensualmente el estado del proceso de venta de chatarra y las acciones ejecutadas para esta.</t>
  </si>
  <si>
    <t>Cantidad de reporte generado</t>
  </si>
  <si>
    <t>Correos notificación con detalle del proceso realizado durante el mes (si se ejecutó venta incluir reporte)</t>
  </si>
  <si>
    <t>Recuperar materiales del terreno para su reutilización</t>
  </si>
  <si>
    <t>Llevar un control de la cantidad y montos de los materiales recuperados que se registran en almacén.</t>
  </si>
  <si>
    <t>Monto Recuperado</t>
  </si>
  <si>
    <t>Reporte mensual</t>
  </si>
  <si>
    <t>Notificar rechazos de materiales a suplidores dentro del plazo estipulado (2 días laborables)</t>
  </si>
  <si>
    <t>Indicar al suplidor  rechazos, gestionar retiro de la mercancía y reposición de la misma. Solo Aplica Siempre que se presenten rechazos.</t>
  </si>
  <si>
    <t>Porcentaje de rechazos notificados</t>
  </si>
  <si>
    <t>Correos de Notificación al Suplidor.</t>
  </si>
  <si>
    <t>Cornelio Gonzalez / Yancarlos Rodríguez</t>
  </si>
  <si>
    <t>Entregar facturas a contabilidad dentro del plazo estipulado</t>
  </si>
  <si>
    <t>Recibir facturas, documentarlas, gestionar entradas de pedidos en el sistema y entregar a Contabilidad para el registro correspondiente.</t>
  </si>
  <si>
    <t>Porcentaje de facturas entregadas</t>
  </si>
  <si>
    <t xml:space="preserve">Relación en Excel, correos enviados a Contabilidad. </t>
  </si>
  <si>
    <t>Cornelio González / Yancarlos Rodríguez</t>
  </si>
  <si>
    <t>Notificaciones mensuales por suplidor a las entregas de materiales adjudicados</t>
  </si>
  <si>
    <t>Gestionar con los suplidores las entregas de los materiales adjudicados</t>
  </si>
  <si>
    <t>Porcentaje de gestionados</t>
  </si>
  <si>
    <t>Publicar el Plan Anual de Compras 2022</t>
  </si>
  <si>
    <t>Verificar y gestionar con las áreas involucradas cualquier información que haga falta para luego ajustarlo al formato establecido previa publicación del mismo.</t>
  </si>
  <si>
    <t>Publicación Ejecutada</t>
  </si>
  <si>
    <t>Correo electrónico de publicación</t>
  </si>
  <si>
    <t>Cargar información en el Portal de Transparencia</t>
  </si>
  <si>
    <t>Lista de compras y contrataciones realizadas y aprobadas.</t>
  </si>
  <si>
    <t xml:space="preserve">Cargar lista de compras y contrataciones realizadas y aprobadas el día 8 de cada mes en el Portal de Transparencia. </t>
  </si>
  <si>
    <t>Cantidad de publicaciones realizadas</t>
  </si>
  <si>
    <t>Reporte Portal</t>
  </si>
  <si>
    <t>Licitaciones restringida</t>
  </si>
  <si>
    <t xml:space="preserve">Cargar las licitaciones restringidas, el día  8 de cada mes en el Portal de Transparencia. </t>
  </si>
  <si>
    <t>Sorteos de obras</t>
  </si>
  <si>
    <t xml:space="preserve">Cargar los sorteos de obras, el día  8 de cada mes en el Portal de Transparencia. </t>
  </si>
  <si>
    <t>Relación de Compras por debajo de Umbral.</t>
  </si>
  <si>
    <t xml:space="preserve">Cargar la relación de compras por debajo de Umbral,  el día 8 de cada mes en el Portal de Transparencia. </t>
  </si>
  <si>
    <t xml:space="preserve"> Casos de emergencia y urgencias.</t>
  </si>
  <si>
    <t xml:space="preserve">Cargar los casos de emergencia,  el día 8 de cada mes en el Portal de Transparencia. </t>
  </si>
  <si>
    <t xml:space="preserve"> Otros Casos de Excepción</t>
  </si>
  <si>
    <t xml:space="preserve">Cargar los casos de excepción,  el día 8 de cada mes en el Portal de Transparencia. </t>
  </si>
  <si>
    <t>Ejecución del Plan Anual de Compras</t>
  </si>
  <si>
    <t>Ejecución Compras Directas</t>
  </si>
  <si>
    <t>Análisis de la información y ejecución del procedimiento de compras</t>
  </si>
  <si>
    <t>Cantidad de Compras Ejecutadas</t>
  </si>
  <si>
    <t>Orden de Compra</t>
  </si>
  <si>
    <t>Publicación Compras Menores</t>
  </si>
  <si>
    <t>Invitación o Convocatoria</t>
  </si>
  <si>
    <t>Adjudicación Compras Menores</t>
  </si>
  <si>
    <t>Cantidad de adjudicaciones realizadas</t>
  </si>
  <si>
    <t>Actos Administrativos</t>
  </si>
  <si>
    <t>Publicación Comparaciones de Precios</t>
  </si>
  <si>
    <t>Adjudicación Comparaciones de Precios</t>
  </si>
  <si>
    <t>Notificar mensualmente los estatus de procesos de compras</t>
  </si>
  <si>
    <t>Mantener informadas a las áreas solicitantes del estatus de los procesos de compras en curso y de los adjudicados las entregas pendientes</t>
  </si>
  <si>
    <t>Cantidad de informes emitidos</t>
  </si>
  <si>
    <t>Correo electrónico con reporte de procesos</t>
  </si>
  <si>
    <t>Retroalimentar semanalmente a las áreas solicitantes sobre el estatus de los procesos</t>
  </si>
  <si>
    <t>Mantener informadas a las áreas solicitantes del estatus de los procesos de compras</t>
  </si>
  <si>
    <t>Porcentaje de áreas solicitantes retroalimentadas.</t>
  </si>
  <si>
    <t>Realización de los mantenimientos preventivos.</t>
  </si>
  <si>
    <t xml:space="preserve">Cantidad de mantenimientos realizados a la flotilla interna </t>
  </si>
  <si>
    <t>Cantidad de mantenimientos realizados.</t>
  </si>
  <si>
    <t>Planilla control mantenimientos preventivos</t>
  </si>
  <si>
    <t>Yira Tejada</t>
  </si>
  <si>
    <t>Reparación de averías menores de vehículos propios</t>
  </si>
  <si>
    <t>Llevar un inventario de los vehículos propios averiados</t>
  </si>
  <si>
    <t>Realizar un registro de los vehículos propios averiados</t>
  </si>
  <si>
    <t>Reporte con la cantidad unidades que entran al taller mensualmente.</t>
  </si>
  <si>
    <t>Planilla control mantenimientos correctivos</t>
  </si>
  <si>
    <t>Reparar los vehículos con averías menores en un tiempo máximo de 10 días laborables.</t>
  </si>
  <si>
    <t>Garantizar la reparación de los vehículos con averías menores antes de 10 días laborables.</t>
  </si>
  <si>
    <t>Promedio de días que los vehículos estén en los talleres.</t>
  </si>
  <si>
    <t>Ofrecer servicio de transporte a las gerencias que no poseen vehículos asignado.</t>
  </si>
  <si>
    <t xml:space="preserve">Tener una cantidad de vehículos disponibles para proveer el servicio de transporte a las áreas que no tengan vehículos asignados y soliciten con 48 horas de antelación. </t>
  </si>
  <si>
    <t>Porcentaje de servicios brindados en base a la cantidad solicitada</t>
  </si>
  <si>
    <t>Planilla servicios de transportación</t>
  </si>
  <si>
    <t>Control de las condiciones de entrega y recepción de los vehículos suministrados al personal para su operativa</t>
  </si>
  <si>
    <t>Llevar un registro mensual de las condiciones en que se reciben los vehículos prestados al personal, para darle seguimiento a cada caso que se presente, tanto al colaborador involucrado como al vehículo.</t>
  </si>
  <si>
    <t>Reporte con la cantidad de unidades vehiculares suministradas y su condición de recepción</t>
  </si>
  <si>
    <t>Relación de las fichas utilizadas para los servicios de transporte y su condición de recepción</t>
  </si>
  <si>
    <t>Crear campaña de concientización sobre el buen uso de los vehículos</t>
  </si>
  <si>
    <t>Evaluación</t>
  </si>
  <si>
    <t>Ponderar el enfoque idóneo de la campaña, temas a incluir (higiene, uso combustible, manejo adecuado, accidentes, chequeo de mantenimiento, etc.)</t>
  </si>
  <si>
    <t xml:space="preserve">Porcentaje de avance </t>
  </si>
  <si>
    <t>Correos, minutas de reunión</t>
  </si>
  <si>
    <t>Planificación</t>
  </si>
  <si>
    <t>Establecer pasos a seguir en cada etapa de ejecución, cronograma, responsables y medios.</t>
  </si>
  <si>
    <t>Porcentaje de elaboración de la Planificación</t>
  </si>
  <si>
    <t>Correos, minutas de reunión, tabla con planificación</t>
  </si>
  <si>
    <t>Ejecución</t>
  </si>
  <si>
    <t>Desarrollar el plan establecido</t>
  </si>
  <si>
    <t>Porcentaje de ejecución</t>
  </si>
  <si>
    <t xml:space="preserve">Correos con comunicados </t>
  </si>
  <si>
    <t xml:space="preserve">Gestionar y cerrar negociaciones para el alquiler del parqueo adicional Edificio Administrativo Santiago	</t>
  </si>
  <si>
    <t xml:space="preserve">Realizar contrato de alquiler por un año con opción a renovación. </t>
  </si>
  <si>
    <t>El parqueo propio del Edificio administrativo no es suficiente para albergar los vehículos de los colaboradores que trabajan en el edificio, así como de quienes lo visitan para fines de reuniones o trámites laborales. Si se alquila el solar que colinda con el edificio, el cuál está vacío, puede utilizarse como parqueo, e incluso transferir algunos vehículos si en el futuro se presinde de los parqueo de la Plaza Barajas. Con esto se evitan retrasos en las operativas, así como se reduce el riesgo de accidentes y de robos.</t>
  </si>
  <si>
    <t>Contrato de alquiler</t>
  </si>
  <si>
    <t>Dirección Logística</t>
  </si>
  <si>
    <t>Wilson Otilio / Grisel Sánchez</t>
  </si>
  <si>
    <t>Gerencia de Contratos, Regulación y Opinión.</t>
  </si>
  <si>
    <t xml:space="preserve">Gestionar la regularización servicios de Transportación	</t>
  </si>
  <si>
    <t>Adjudicación Servicio alquiler vehículos</t>
  </si>
  <si>
    <t>Desarrollar todos los pasos del proceso de compras hasta adjudición y firma del contrato para el inicio del servicio</t>
  </si>
  <si>
    <t>Contrato</t>
  </si>
  <si>
    <t>Adjudicación Servicio mantenimiento vehículos</t>
  </si>
  <si>
    <t>Adjudicación Servicio transporte nocturno empleados</t>
  </si>
  <si>
    <t>Adjudicación Servicio Suministro de combustible</t>
  </si>
  <si>
    <t>DIRECCION DE LOGISTICA</t>
  </si>
  <si>
    <t>OFICINA DE LIBRE ACCESO A LA INFORMACIÓN</t>
  </si>
  <si>
    <t>Actualizar el Portal de Transparencia</t>
  </si>
  <si>
    <t xml:space="preserve">Solicitar a las áreas las informaciones requeridas para ser publicadas en el Portal de Transparencia en las fechas previstas, conforme a la Matriz de Responsabilidades. </t>
  </si>
  <si>
    <t xml:space="preserve">Gestionar con las áreas la entrega de la información requerida y actualización de información en la Página Web Institucional. </t>
  </si>
  <si>
    <t>Porciento de cumplimiento en la evaluación del Portal.</t>
  </si>
  <si>
    <t>Reporte con los resultados de la evaluación del Portal</t>
  </si>
  <si>
    <t>OAI</t>
  </si>
  <si>
    <t>Albert Padilla</t>
  </si>
  <si>
    <t>Todas las áreas de Edenorte</t>
  </si>
  <si>
    <t>Elaborar Informe de gestión con las estadísticas y actividades realizadas mensualmente.</t>
  </si>
  <si>
    <t>Remitir informe al Gerente General mensualmente con la gestión realizada.</t>
  </si>
  <si>
    <t>Se debe llevar un control con el registro mensual con las estadísticas generadas, en materia de acceso a la información pública, 311 y SAIP.
Archivar los informes de gestión mensual.</t>
  </si>
  <si>
    <t>Cantidad de informes remitidos.</t>
  </si>
  <si>
    <t>Informes/Correo Electrónico</t>
  </si>
  <si>
    <t xml:space="preserve">Dar respuesta a las solicitudes presenciales de Información de Libre Acceso dentro de los plazos establecidos por la Ley 200-04 y /o Resolución 002-21. </t>
  </si>
  <si>
    <t>Responder las solicitudes realizadas vía los formularios de solicitud de información en el tiempo establecido no mayor de 15 días calendarios.</t>
  </si>
  <si>
    <t xml:space="preserve">Tiempo promedio de atención en el plazo establecido </t>
  </si>
  <si>
    <t>Correo con control de las solicitudes</t>
  </si>
  <si>
    <t xml:space="preserve">Atender las solicitudes de información que han sido sujetas a prórroga por situaciones presentadas. </t>
  </si>
  <si>
    <t>Responder las solicitudes con prórrogas,  revisando la información y dando respuesta en el tiempo establecido.
Dar respuesta al solicitante en el plazo para prórroga, siendo estos 10 días hábiles posteriores a los 15 días habituales de respuestas, para un total de 25 días hábiles.</t>
  </si>
  <si>
    <t xml:space="preserve">Tiempo promedio  de atención en el plazo establecido </t>
  </si>
  <si>
    <t xml:space="preserve">Responder a las quejas, denuncias, sugerencias y reclamaciones realizadas por el ciudadano a través del Sistema 311 dentro del plazo establecido. </t>
  </si>
  <si>
    <t>Respuesta de registro de denuncias, quejas, reclamaciones y sugerencias. 
Recibir y canalizar todos los casos enviados por los ciudadanos, independientemente de la modalidad usada, a los organismos correspondientes</t>
  </si>
  <si>
    <t>Dar respuesta a las solicitudes de información recibidas en la plataforma del SAIP, en los plazos establecidos por la Ley 200-04.</t>
  </si>
  <si>
    <t>Responder las solicitudes realizadas vía los  formulario de solicitud,  revisando la información y dando respuesta en l tiempo establecido.
Dar respuesta al  solicitante en un plazo no mayor de 15 días calendarios.  La plataforma permitirá un mayor nivel de transparencia en el accionar de las instituciones públicas,</t>
  </si>
  <si>
    <t>Cumplimiento al Plan de Trabajo de la Comisión de Ética Pública (CEP)</t>
  </si>
  <si>
    <t xml:space="preserve">Participar de las reuniones con la Comisión de Ética Pública. 
Socializar el Plan de Trabajo del CEP con los miembros electos para ser parte del Comité. 
Asignar responsabilidades a los miembros del CEP.
Dar seguimiento al cumplimiento del Plan de Trabajo. 
</t>
  </si>
  <si>
    <t xml:space="preserve">Esta actividad depende de las nuevas instrucciones y lineamientos establecidos por la DIGEIG para el funcionamiento del Comité de Ética Pública. </t>
  </si>
  <si>
    <t>Porciento de cumplimiento del plan de trabajo</t>
  </si>
  <si>
    <t>CEP</t>
  </si>
  <si>
    <t>Sensibilizar a los servidores sobre la importancia de la ética y valores en la gestión pública, a partir de la comprensión de conceptos básicos, ejercicios de reflexión y el uso de los buzones de denuncias internas.</t>
  </si>
  <si>
    <t xml:space="preserve">Enviar comunicados y realizar brochures con temas de interés, relacionados a la ética y los valores de la administración pública. </t>
  </si>
  <si>
    <t xml:space="preserve">Esta actividad implicar orientar a los servidores públicos a través de comunicados, brochures o charlas,  entre otras actividades, sobre  temas de interés: 
1. Acoso laboral o mobbing.
2. Resolución de conflictos en el ambiente laboral.
3. Ética y transparencia gubernamental. </t>
  </si>
  <si>
    <t>Cantidad de información difundida</t>
  </si>
  <si>
    <t>Comunicados publicados/brochures compartidos.</t>
  </si>
  <si>
    <t xml:space="preserve">Gerencia de Desarrollo Organizacional. </t>
  </si>
  <si>
    <t xml:space="preserve">Promover los buzones de denuncias de la empresa. Llevar registro de las denuncias recibidas y atendidas. 
Realizar visitas a las oficinas comerciales para realizar el levantamiento de las boletas introducidas en los buzones de denuncias del CEP. 
</t>
  </si>
  <si>
    <t>Dar a conocer los buzones de denuncias para que se puedan reportar los casos que surjan en contra de los principios éticos. Llevar registro de las denuncias recibidas y atendidas.</t>
  </si>
  <si>
    <t>Cantidad de visitas realizadas</t>
  </si>
  <si>
    <t>Fotos / Informe de la visita realizada</t>
  </si>
  <si>
    <t>DIRECCIÓN DE PLANIFICACIÓN Y CONTROL DE GESTIÓN</t>
  </si>
  <si>
    <r>
      <t xml:space="preserve">  1</t>
    </r>
    <r>
      <rPr>
        <b/>
        <vertAlign val="superscript"/>
        <sz val="20"/>
        <color theme="0"/>
        <rFont val="Arial Narrow"/>
        <family val="2"/>
      </rPr>
      <t xml:space="preserve">er </t>
    </r>
    <r>
      <rPr>
        <b/>
        <sz val="20"/>
        <color theme="0"/>
        <rFont val="Arial Narrow"/>
        <family val="2"/>
      </rPr>
      <t xml:space="preserve">Trimestre </t>
    </r>
  </si>
  <si>
    <r>
      <t>2</t>
    </r>
    <r>
      <rPr>
        <b/>
        <vertAlign val="superscript"/>
        <sz val="20"/>
        <color theme="0"/>
        <rFont val="Arial Narrow"/>
        <family val="2"/>
      </rPr>
      <t>do</t>
    </r>
    <r>
      <rPr>
        <b/>
        <sz val="20"/>
        <color theme="0"/>
        <rFont val="Arial Narrow"/>
        <family val="2"/>
      </rPr>
      <t xml:space="preserve"> Trimestre</t>
    </r>
  </si>
  <si>
    <r>
      <t>3</t>
    </r>
    <r>
      <rPr>
        <b/>
        <vertAlign val="superscript"/>
        <sz val="20"/>
        <color theme="0"/>
        <rFont val="Arial Narrow"/>
        <family val="2"/>
      </rPr>
      <t>er</t>
    </r>
    <r>
      <rPr>
        <b/>
        <sz val="20"/>
        <color theme="0"/>
        <rFont val="Arial Narrow"/>
        <family val="2"/>
      </rPr>
      <t xml:space="preserve"> Trimestre</t>
    </r>
  </si>
  <si>
    <r>
      <t>4</t>
    </r>
    <r>
      <rPr>
        <b/>
        <vertAlign val="superscript"/>
        <sz val="20"/>
        <color theme="0"/>
        <rFont val="Arial Narrow"/>
        <family val="2"/>
      </rPr>
      <t>to</t>
    </r>
    <r>
      <rPr>
        <b/>
        <sz val="20"/>
        <color theme="0"/>
        <rFont val="Arial Narrow"/>
        <family val="2"/>
      </rPr>
      <t xml:space="preserve"> Trimestre</t>
    </r>
  </si>
  <si>
    <t xml:space="preserve">Seguimiento al Programa Soy Calidad </t>
  </si>
  <si>
    <t xml:space="preserve">
Actualizar Guía del Programa Soy Calidad </t>
  </si>
  <si>
    <t>Completar el proceso de firma del documento.</t>
  </si>
  <si>
    <t xml:space="preserve">Actualizar la Guía del programa Soy Calidad para reducir el impacto económico del programa. </t>
  </si>
  <si>
    <t>Cantidad  de Documento actualizados</t>
  </si>
  <si>
    <t xml:space="preserve">Documento </t>
  </si>
  <si>
    <t xml:space="preserve">Gerencia de Calidad y Procesos </t>
  </si>
  <si>
    <t>Giovanna Luciano</t>
  </si>
  <si>
    <t>RD$150,000.00</t>
  </si>
  <si>
    <t xml:space="preserve">Definir logística del programa </t>
  </si>
  <si>
    <t>Definir la fecha del programa.</t>
  </si>
  <si>
    <t xml:space="preserve">Reunión con el equipo de Capacitación y Desarrollo para definir la logistica del programa </t>
  </si>
  <si>
    <t xml:space="preserve">Cantidad Reunión realizada </t>
  </si>
  <si>
    <t>Minuta de reunión o Listado de Asistencia</t>
  </si>
  <si>
    <t>Selección del equipo que participará</t>
  </si>
  <si>
    <t xml:space="preserve">Elaboración del listado de participantes. </t>
  </si>
  <si>
    <t xml:space="preserve">Remitir correos a los gerentes y directores para que seleccionen y remitan los nombre de los participantes del programa. </t>
  </si>
  <si>
    <t xml:space="preserve">Informe </t>
  </si>
  <si>
    <t>Reunión y diagnóstico inicial de conocimiento de calidad de los participantes  e investigar expectativas</t>
  </si>
  <si>
    <t xml:space="preserve">Realizar reunión con el equipo participante. </t>
  </si>
  <si>
    <t>Realizar presentación de lanzamiento y aplicar diagnóstico a los participantes, explicarles en qué consiste el programa.</t>
  </si>
  <si>
    <t>Listado de asistencia</t>
  </si>
  <si>
    <t>Seguimiento a ejecución de módulos y entregables de tareas</t>
  </si>
  <si>
    <t xml:space="preserve">Solicitar a los participantes los entregables completados. </t>
  </si>
  <si>
    <t>Monitorear que capacitación realice las convocatorias en las fechas pautadas (2 y 3cer viernes del mes) y remitir correos a los participantes de las tareas o entregables que deben remitir.</t>
  </si>
  <si>
    <t xml:space="preserve">Cantidad de seguimiento a módulos </t>
  </si>
  <si>
    <t xml:space="preserve">Fotos, Listado de asistencia o Entregables remitidos. </t>
  </si>
  <si>
    <t xml:space="preserve">Realizar encuesta </t>
  </si>
  <si>
    <t>Envio del formulario de encuesta a la Gerencia de Desarrollo Organizacional.</t>
  </si>
  <si>
    <t xml:space="preserve">Realización de encuestas a los clientes internos de los participantes y su superior inmediato. </t>
  </si>
  <si>
    <t xml:space="preserve">Cantidad de Informe </t>
  </si>
  <si>
    <t>Realizar encuesta a participantes</t>
  </si>
  <si>
    <t>Entregar encuesta a los participantes.</t>
  </si>
  <si>
    <t xml:space="preserve">Encuestar a los participantes para determinar su nivel de satisfacción con relación al Programa Soy Calidad. </t>
  </si>
  <si>
    <t>Cierre del programa.</t>
  </si>
  <si>
    <t>Coordinar con la Gerencia de Capacitación y Desarrollo el cierre del programa.</t>
  </si>
  <si>
    <t>Es un programa que tiene el fin de incentivar una cultura de calidad y mejora continua en la organización, mediante la capacitación en herramientas de calidad. Para obtener la certificación debe completarse entregables asignados por módulo.</t>
  </si>
  <si>
    <t xml:space="preserve">Nivel de satisfacción de los participantes para un 85% de aceptación </t>
  </si>
  <si>
    <t xml:space="preserve">Fotos, listados de asistencias o convocatorias </t>
  </si>
  <si>
    <t>Carta Compromiso</t>
  </si>
  <si>
    <t>Dar seguimiento al cumpliento de los indicadores establecidos</t>
  </si>
  <si>
    <t xml:space="preserve">Solicitar Mensualmente los indicadores de calidad comprometidos. </t>
  </si>
  <si>
    <t xml:space="preserve">Asegurar el cumplimiento de los compromisos asumidos </t>
  </si>
  <si>
    <t>Cantidad Seguimiento</t>
  </si>
  <si>
    <t>Correo/indicadores levantados del mes anterior.</t>
  </si>
  <si>
    <t>Saul Medina</t>
  </si>
  <si>
    <t>OAI, Gerencia de Gestión Social, Gerencia de Mercadeo, Gerencia de Control de Gestión</t>
  </si>
  <si>
    <t>Realizar encuesta de satisfacción de los servicios de percepción comprometidos.</t>
  </si>
  <si>
    <t>Gerencia Comercial Sector</t>
  </si>
  <si>
    <t>Promover el uso y acceso a la Carta Compromiso</t>
  </si>
  <si>
    <t>Comunición sobre la disponibilidad de la Carta Compromiso al Ciudadano en la pagina web, redes sociales o intranet.</t>
  </si>
  <si>
    <t xml:space="preserve">Correo electrónico o comunicados  </t>
  </si>
  <si>
    <t>Correo Electrónico o comunicado</t>
  </si>
  <si>
    <t xml:space="preserve">Seguimiento Benchmarking para la empresa </t>
  </si>
  <si>
    <t>Fomentar las buenas prácticas de otras áreas (internas o externas)</t>
  </si>
  <si>
    <t>Selección de la empresa y contacto a visitar</t>
  </si>
  <si>
    <t>Garantizar que se estandarice y promueva una cultura de benchmarking para toda la organización</t>
  </si>
  <si>
    <t>Cantidad de empresas pre-seleccionadas</t>
  </si>
  <si>
    <t xml:space="preserve">Correo </t>
  </si>
  <si>
    <t>Gerencia de Reclutamiento y Selección Gerencia de Desarrollo Organizacional Gerencia de Relaciones Laborales</t>
  </si>
  <si>
    <t xml:space="preserve">Preparar logística de la visita (Fecha, lugar, transporte, cuestionario de preguntas). </t>
  </si>
  <si>
    <t xml:space="preserve">Diseñar logística para la realización de la visita y poder realizar el Benchmarking. </t>
  </si>
  <si>
    <t>Cuestionario diseñado</t>
  </si>
  <si>
    <t>Informe o correo</t>
  </si>
  <si>
    <t xml:space="preserve">Cinthia R. Urbaez </t>
  </si>
  <si>
    <t>Realizar visita al área definida</t>
  </si>
  <si>
    <t xml:space="preserve">Visitar la empresa/área seleccionada para realizar el Benchmarking y formentar las buenas prácticas de estas en Edenorte. </t>
  </si>
  <si>
    <t xml:space="preserve">Cantidad de Visita realizada </t>
  </si>
  <si>
    <t>Convocatoria, Control de asistencia, Fotos o correo</t>
  </si>
  <si>
    <t xml:space="preserve">Realizar informe con las buenas prácticas encontradas y realizar Plan de Acción </t>
  </si>
  <si>
    <t xml:space="preserve">Como parte de la Metodología para la Realización de un Benchmarking, se debe elaborar un informe con las buenas prácticas encontradas como resultado del proceso, para analizar cuáles se pueden aplicar o no, y posteriormente diseñar un Plan de Acciones para lograr los objetivos. </t>
  </si>
  <si>
    <t>Cantidad de Informe completado</t>
  </si>
  <si>
    <t xml:space="preserve">Seguimiento al status de la aplicación del Plan de Acción. </t>
  </si>
  <si>
    <t xml:space="preserve">Se dará seguimiento periodicamente para monitorear el status de la aplicación del plan de acción y los avances alcanzados. </t>
  </si>
  <si>
    <t>Cantidad  de seguimiento</t>
  </si>
  <si>
    <t>Gobierno Electrónico</t>
  </si>
  <si>
    <t>Seguimiento a la recertificación de la Nortic A3</t>
  </si>
  <si>
    <t>Actualizar las informaciones incluidas en el Portal Datos Abiertos RD</t>
  </si>
  <si>
    <t xml:space="preserve">Solicitar a las áreas correspondientes las informaciones para ser actualizadas en el Portal de Datos Abiertos RD anualmente. </t>
  </si>
  <si>
    <t>Inclusión data en plataforma gobierno electrónico</t>
  </si>
  <si>
    <t>Correo/pantalla de plataforma</t>
  </si>
  <si>
    <t>Gerencia de Control de Gestión Gerencia de Sistemas</t>
  </si>
  <si>
    <t xml:space="preserve">Someter evidencia de la renovación  de los Datos Abiertos  </t>
  </si>
  <si>
    <t xml:space="preserve">Remitir vía correo electrónico al asesor asignado por la OGTIC las evidencias que corroboran el cumplimiento de la Normativa Nortic A3 y garantizar la recertificación.  </t>
  </si>
  <si>
    <t>Cantidad de Información remitida</t>
  </si>
  <si>
    <t>Correos, calificación</t>
  </si>
  <si>
    <t xml:space="preserve">Seguimiento a la Re-certificación de la Nortic A4  (sobre la interoperabilidad de los organismos del estado) </t>
  </si>
  <si>
    <t>Seguimiento al status de las actividades para la recetificación de la Norttic 4A</t>
  </si>
  <si>
    <t xml:space="preserve">Solicitar a cada área responsable que periodicamente nos remitan el estatus de los requerimientos que especifica la Norma A4 que se deben cumplir para mantener la Certificación Digital de la OGTIC. </t>
  </si>
  <si>
    <t xml:space="preserve">Cantidad de correos de seguimiento. </t>
  </si>
  <si>
    <t xml:space="preserve">Someter evidencia para la recertificación </t>
  </si>
  <si>
    <t xml:space="preserve">Remitir vía correo electrónico al asesor asignado por la OGTIC las evidencias que corroboran el cumplimiento de la Normativa Nortic A4 y garantizar la recertificación.  </t>
  </si>
  <si>
    <t xml:space="preserve">Cantidad de información remitida / Correo de evidencias para la Recertificación. </t>
  </si>
  <si>
    <t xml:space="preserve">Re-certificación de la Nortic E1  (sobre redes sociales) </t>
  </si>
  <si>
    <t>Seguimiento al status de las actividades para la recetificación de la Norttic E1</t>
  </si>
  <si>
    <t xml:space="preserve">Solicitar a cada área responsable que periodicamente nos remitan los avances de los requerimientos que especifica la Norma E1 que se deben cumplir para mantener la Certificación Digital de la OGTIC. </t>
  </si>
  <si>
    <t xml:space="preserve">Gerencia de Relaciones Públicas </t>
  </si>
  <si>
    <t xml:space="preserve">Remitir vía correo electrónico al asesor asignado por la OGTIC las evidencias que corroboran el cumplimiento de la Normativa Nortic E1 y garantizar la recertificación.  </t>
  </si>
  <si>
    <t xml:space="preserve">Seguimiento a las actividades de certificación de la Nortic A5 sobre prestación y automatización de los servicios públicos del estado dominicano. </t>
  </si>
  <si>
    <t>Solicitar avances de los requisitos de la norma</t>
  </si>
  <si>
    <t xml:space="preserve">Solicitar a cada área responsable que periodicamente nos remitan los avances de los requerimientos que especifica la Norma A5 que se deben cumplir para obtener la Certificación Digital de la OGTIC. </t>
  </si>
  <si>
    <t>Someter evidencia para la recertificación.</t>
  </si>
  <si>
    <t xml:space="preserve">Remitir vía correo electrónico al asesor asignado por la OGTIC las evidencias que corroboran el cumplimiento de la Normativa Nortic A5.  </t>
  </si>
  <si>
    <t>Seguimiento a los indicadores Gobierno Electrónico (General)</t>
  </si>
  <si>
    <t>Recopilar indicadores de Gobierno electrónico</t>
  </si>
  <si>
    <t xml:space="preserve">Se solicita a las áreas involucradas las informaciones de lugar para ser presentadas como evidencia de cumplimiento al auditor que envía la OGTIC para verificar el comportamiento de Edenorte. </t>
  </si>
  <si>
    <t xml:space="preserve">Cantidad de correos de seguimiento </t>
  </si>
  <si>
    <t>Evaluación General anual sobre uso de las Tic y Gobierno Electrónico</t>
  </si>
  <si>
    <t xml:space="preserve">Levantamiento de información para la evaluación. </t>
  </si>
  <si>
    <t xml:space="preserve">Cada año la OGTIC realiza una visita donde audita de manera general las empresas del estado dominicano para evaluar el cumplimiento de los estándares de las Certificaciones previamente obtenidas. </t>
  </si>
  <si>
    <t>Cantidad de correos de seguimiento</t>
  </si>
  <si>
    <t>Correo de aprobación de la Optic</t>
  </si>
  <si>
    <t>Establecimiento planes de acción encuestas de satisfacción</t>
  </si>
  <si>
    <t>Analizar los datos de las encuestas recibidas y remitir a involucrados el  Plan de Acción para que completen los mismos.</t>
  </si>
  <si>
    <t>Revisar la encuestas recibidas con fines de identificar los puntos que están por debajo a lo establecido de acuerdo a la Norma de Buzón de Sugerencias y  enviar a las áreas relacionadas los planes de acción para que completen los mismos.</t>
  </si>
  <si>
    <t>Garantizar que se mejoren los % de las encuestas que están por debajo de los rangos, estableciendo el plan de acción correctivo.</t>
  </si>
  <si>
    <t>Correo, plan de acción enviado</t>
  </si>
  <si>
    <t>Realizar validación/inspección de los resultados obtenidos y/o efectividad acciones aplicadas.</t>
  </si>
  <si>
    <t>Solicitar a las áreas evidencias de cumplimiento/resultados y constatar que se obtuvieron los resultados esperados.</t>
  </si>
  <si>
    <t>Informe, correo, seguimiento</t>
  </si>
  <si>
    <t>Informes de auditoría</t>
  </si>
  <si>
    <t xml:space="preserve">Seguimiento a solicitudes de documentación producto de los informes de auditoría interna </t>
  </si>
  <si>
    <t xml:space="preserve">Remitir informe del estatus de los informes de auditoría recibidos. </t>
  </si>
  <si>
    <t>Elaborar informe con los avances del estatus de los informes de auditoría y retroalimentar a la Dirección de Auditoría Interna los avances alcanzados.</t>
  </si>
  <si>
    <t xml:space="preserve">Cantidad de correos enviados </t>
  </si>
  <si>
    <t xml:space="preserve">Correo  de envio del informe </t>
  </si>
  <si>
    <t xml:space="preserve">Incentivar una Cultura de calidad </t>
  </si>
  <si>
    <t xml:space="preserve">Comunicar Cultura de Calidad </t>
  </si>
  <si>
    <t xml:space="preserve">Difundir comunicaciones sobre la Calidad </t>
  </si>
  <si>
    <t xml:space="preserve">Impregnar una cultura de calidad en los colaboradores de Edenorte mediante la remisión de información referentes a temas de calidad que pueden aplicar en su operativa para mejora de sus procesos. </t>
  </si>
  <si>
    <t xml:space="preserve">Cantidad de comunicados difundidos </t>
  </si>
  <si>
    <t>Evaluar el conocimiento de los temas desarrollados.</t>
  </si>
  <si>
    <t xml:space="preserve">Realizar encuestas que permitan medir el nivel de conocimiento de los colaboradores de Edenorte en los temas de calidad. </t>
  </si>
  <si>
    <t xml:space="preserve">Cantidad de monitoresos, encuestas o visitas realizadas </t>
  </si>
  <si>
    <t xml:space="preserve">Correo o Encuesta completada  </t>
  </si>
  <si>
    <t xml:space="preserve">Evaluar resultados de las encuestas </t>
  </si>
  <si>
    <t>Realizar informes referentes a los resultados obtenidos en la encuesta para definir las acciones necesarias para la mejora de las oportunidades de mejoras encontradas.</t>
  </si>
  <si>
    <t xml:space="preserve">Cantidad de informes realizados y enviados </t>
  </si>
  <si>
    <t>Correo o informe completado</t>
  </si>
  <si>
    <t>Implementación Nordom 775</t>
  </si>
  <si>
    <t>Solicitar la implementación del sistema de Gestión de Igualdad de Género (Sello Igualando RD)</t>
  </si>
  <si>
    <t>Envío de carta compromiso al Ministerio de la mujer</t>
  </si>
  <si>
    <t>Realizar solicitud al Ministerio de la Mujer mediante una carta firmada por la máxima autoridad para iniciar con el proceso de la certificación del Sello Igualando RD.</t>
  </si>
  <si>
    <t xml:space="preserve">Cantidad de Carta enviada </t>
  </si>
  <si>
    <t>Carta o correo de envío</t>
  </si>
  <si>
    <t xml:space="preserve">Formar el Comité de Igualdad de Género </t>
  </si>
  <si>
    <t>Elegir los participantes del comité</t>
  </si>
  <si>
    <t xml:space="preserve">Conformar el equipo que dará seguimiento al proceso de certificación del sello Igualando RD. </t>
  </si>
  <si>
    <t xml:space="preserve">Cantidad de correo de confirmación participantes. </t>
  </si>
  <si>
    <t xml:space="preserve">Correo de confirmación </t>
  </si>
  <si>
    <t>Elaborar los estatutos constitutivos del comité</t>
  </si>
  <si>
    <t xml:space="preserve">Definir las funsiones del comité de Igualdad de Género y la de los miembros que lo conforman. </t>
  </si>
  <si>
    <t xml:space="preserve">Cantidad de estatutos elaborados  </t>
  </si>
  <si>
    <t xml:space="preserve">Documento o acta constitutiva </t>
  </si>
  <si>
    <t xml:space="preserve">Aporte al proyecto </t>
  </si>
  <si>
    <t>Seguimiento al Pago del aporte correspondiente a Edenorte.</t>
  </si>
  <si>
    <t xml:space="preserve">Dar seguimiento a que se realice el pago correspondiente al aporte de al sello Igualando RD por parte de Edenorte. </t>
  </si>
  <si>
    <t>Porcentaje de aporte pagado</t>
  </si>
  <si>
    <t xml:space="preserve">Recibo de pago o coreo </t>
  </si>
  <si>
    <t>US$7,000.00</t>
  </si>
  <si>
    <t xml:space="preserve">Diganóstico inicial </t>
  </si>
  <si>
    <t xml:space="preserve">Realizar levantamiento de la situación actual con relación al cumplimiento de la Nordom 775 en Edenorte.  </t>
  </si>
  <si>
    <t xml:space="preserve">Levantar la situación actual de Edenorte con relación a la Igualdad de Género indicado en la Norma Nordom 775. </t>
  </si>
  <si>
    <t>Cantidad de diagnóstico</t>
  </si>
  <si>
    <t>Informe del Diagnóstico</t>
  </si>
  <si>
    <t xml:space="preserve">Llevar a cabo un plan de acción </t>
  </si>
  <si>
    <t>Elaboración del plan de acción</t>
  </si>
  <si>
    <t>Definir y enviar las acciones que deberán ser ejecutadas por las áreas involucradas para el cumplimiento de la NORDOM 775.</t>
  </si>
  <si>
    <t xml:space="preserve">Cantidad de plan de acción </t>
  </si>
  <si>
    <t>Plan de acción levantado</t>
  </si>
  <si>
    <t xml:space="preserve">Seguimiento al plan de acción </t>
  </si>
  <si>
    <t xml:space="preserve">Solicitar a las áreas involucradas el avance de las acciones definidas en el plan de acción. </t>
  </si>
  <si>
    <t xml:space="preserve">Cantidad de seguimientos enviados </t>
  </si>
  <si>
    <t xml:space="preserve">Correos de seguimiento al plan de acción </t>
  </si>
  <si>
    <t xml:space="preserve">Realización de Auditoría Interna </t>
  </si>
  <si>
    <t xml:space="preserve">Realizar auditoria de procesos </t>
  </si>
  <si>
    <t>Llevar a cabo una auditoria interna que permita evaluar los avances de edenorte con relación a los requisitos de la Nordom 775</t>
  </si>
  <si>
    <t>Cantidad de informes completados</t>
  </si>
  <si>
    <t xml:space="preserve">Elaboración y seguimiento del plan de acción </t>
  </si>
  <si>
    <t xml:space="preserve">Definir y enviar las acciones que deberán ser ejecutadas por las áreas involucradas para el cumplimiento de la NORDOM 775 y dar seguimiento a las misma acciones. </t>
  </si>
  <si>
    <t xml:space="preserve">Cantidad de planes de acción enviados </t>
  </si>
  <si>
    <t xml:space="preserve">Correo de envio de Informe con plan de acción </t>
  </si>
  <si>
    <t>Seguimiento a la realización de la auditoría externa</t>
  </si>
  <si>
    <t xml:space="preserve">Solicitar auditoria externa </t>
  </si>
  <si>
    <t>Solicitar a una empresa certificadora la evaluación del cumplimiento de Edenorte con relación a la Nordom 775.</t>
  </si>
  <si>
    <t>Establecer los Estandares en la operativa diaria de las OO.CC. Del Sector Santiago</t>
  </si>
  <si>
    <t>Hacer Diagnóstico (mapa de flujo de proceso interno, Sipoc, etc).</t>
  </si>
  <si>
    <t>Realizar levantamiento para determinar la situasión actual (Tiempos de espera, recorridos, etc.).</t>
  </si>
  <si>
    <t>Informe  vía correo del Análisis de Proyecto de Mejora (Diagramas de flujo actuales y simplificado, Diagrama Sipoc, ect.)</t>
  </si>
  <si>
    <t>L. Rodriguez/ E. Cabrera/ G. Abreu/ L. Persia</t>
  </si>
  <si>
    <t>Diseñar el plan de acción</t>
  </si>
  <si>
    <t>Hacer la lista de actividades a realizar, asignar responsables y la fecha de entrega de las actividades.</t>
  </si>
  <si>
    <t>El plan de accion (Cronograma, actividades, responsables, fechas, observaciones).</t>
  </si>
  <si>
    <t xml:space="preserve">Sugerir los pasos de  preparación para abrir las OOCC (checklists, Organización y limpieza área de trabajo,Darle seguimiento al uso estafeta de información con servicios rápidos etc).   </t>
  </si>
  <si>
    <t>Preparar una lista de chequeo de todas las cosas que se deben chequear antes de abrir la OC cada dia (Revisar los insumos, Equipos, personal etc.) para buscar solucion bien temprano y así esta falta no afecte la operativa.</t>
  </si>
  <si>
    <t>Checklists, procedimiento de manejo interno de documentos, Estudios de tiempo, balanceo de linea, etc.</t>
  </si>
  <si>
    <t>Dar seguimiento al uso de las vías digitales y de pago. (Encuesta a los clientes).</t>
  </si>
  <si>
    <t>Instar a los clientes realizar todas las operaciones a través de los medios digitales para que no tengan que gastar ni dinero ni tiempo trasladandose a las OO.CC ni exponerse a los peligros de la calle.</t>
  </si>
  <si>
    <t>Entrenamiento, paso a paso (instructivo sobre el uso de las vias digitales)</t>
  </si>
  <si>
    <t>Realizar un reporte donde se muestren los resultados de las acciones realizadas por ejemplo:1-Antes de este proyecto se cobraba un 20% via digital, ahora se cobra un 40%.. 2- antes se recibian 200 clientes diarios, ahora solo vienen 100.</t>
  </si>
  <si>
    <t>Capacitación sobre la forma correcta de documentar y uso del Portal de normas</t>
  </si>
  <si>
    <t>Preparar contenido de la capacitación</t>
  </si>
  <si>
    <t>Crear material didáctico y presentar proyecto a la Gerencia de Capacitación y Desarrollo</t>
  </si>
  <si>
    <t xml:space="preserve">Preparar material didáctico para impartir la capacitación/ entrenamiento sobre el proceso de documentación y como mejorarlo y coordinar con la Gerencia de Capacitación y Desarrollo. </t>
  </si>
  <si>
    <t>Cantidad de acuerdo programado con área de Capacitacion y Desarrollo (Solicitud via correo).</t>
  </si>
  <si>
    <t>Lista de asistencia de reunion con capacitacion</t>
  </si>
  <si>
    <t>Hacer cronograma de entrenamiento por dirección</t>
  </si>
  <si>
    <t xml:space="preserve">Se diseñará un Cronograma con las diferentes tareas a realizar, las fechas de las capacitaciones y los recursos a utilizar. </t>
  </si>
  <si>
    <t>No. Cronograma a realizar</t>
  </si>
  <si>
    <t>cronograma validado por capacitacion</t>
  </si>
  <si>
    <t xml:space="preserve">Entrenar por direcciones al personal e incentivar el uso del Portal de Normas Edenorte. </t>
  </si>
  <si>
    <t>Impartir capacitaciones</t>
  </si>
  <si>
    <t>Se impartirán capacitaciones para entrenar al personal sobre el proceso de documentación y de esta manera mejorar el proceso de documentar e incentivar el uso del Portal de Normas Edenorte.</t>
  </si>
  <si>
    <t>Cantidad de capacitaciones realizadas</t>
  </si>
  <si>
    <t>Listas de asistencia, resultado de evaluaciones, etc.</t>
  </si>
  <si>
    <t>Incluir y hacer parte de la inducción corporativa</t>
  </si>
  <si>
    <t xml:space="preserve">Solicitar a la DGH la inclusión del tema de documentación de los procesos en la Inducción Corporativa. </t>
  </si>
  <si>
    <t>Cantidad de inducción realizadas</t>
  </si>
  <si>
    <t>Informe de cierre</t>
  </si>
  <si>
    <t xml:space="preserve">Elaborar un Informe de cierre con los resultados encontrados durante el proceso de capacitación al personal. </t>
  </si>
  <si>
    <t>Cantidad de informe</t>
  </si>
  <si>
    <t>Informe de cierre mostrando los avances y resultados</t>
  </si>
  <si>
    <t xml:space="preserve">Mejora de Procesos de Resguardo y Reciclaje de los Documentos </t>
  </si>
  <si>
    <t>Creación de la normativa para el resguardo y reciclaje de los documentos generados por las diferentes áreas de la empresa.</t>
  </si>
  <si>
    <t>Hacer un levantamiento y clasificar  por dirección sobre el tipo de documento y tiempo de resguardo.</t>
  </si>
  <si>
    <t>Hacer una lista de los diferentes documentos que se manejan en las direcciones y Gerencias de Edenorte y determinar cuanto tiempo deben de permanecer en el área y en el almacén principal antes de ser reciclados.</t>
  </si>
  <si>
    <t>Cantidad de diagnóstico realizado</t>
  </si>
  <si>
    <t>Correo con el diagnóstico realizado y listado de documentos</t>
  </si>
  <si>
    <t>Elaborar la Norma General de Digitalización, Resguardo y Reciclaje de Documentos.</t>
  </si>
  <si>
    <t>Crear una norma que regule la creación, carga digital, tiempo de resguardo, autorizaciones y proceso de reciclaje.</t>
  </si>
  <si>
    <t>Documento aprobado</t>
  </si>
  <si>
    <t xml:space="preserve">Correo de aprobación / documento aprobado. </t>
  </si>
  <si>
    <t>Utilizacion del sistema OTRS para el manejo de las solicitudes de los diferentes servicios que ofrece la Gerencia de Calidad y Procesos.</t>
  </si>
  <si>
    <t>Canalizar todos los requerimientos a través de este sistema.</t>
  </si>
  <si>
    <t>Realizar una prueba piloto del OTRS.</t>
  </si>
  <si>
    <t>Correr un piloto interno con los diferentes analistas, encargados y gerentes para determinar cuales ajustes aplican.</t>
  </si>
  <si>
    <t>Cantidad de solicitudes de prueba realizadas</t>
  </si>
  <si>
    <t xml:space="preserve">Fotos, reportes generados en el OTRS, correos de pruebas realizadas, etc. </t>
  </si>
  <si>
    <t>Globalizar el uso la herramienta en toda la empresa.</t>
  </si>
  <si>
    <t>Promover el uso de esta herramienta a toda la empresa.(ver comentarios insertados)</t>
  </si>
  <si>
    <t>Instar con comunicados y correos a los Gerentes y Encargados de área para que hagan sus solicitudes a través de esta herramienta.</t>
  </si>
  <si>
    <t>Cantidad de promociones</t>
  </si>
  <si>
    <t xml:space="preserve">Correo con las promociones realizadas. </t>
  </si>
  <si>
    <t>Capacitar el personal sobre el uso de esta herramienta.</t>
  </si>
  <si>
    <t xml:space="preserve">Realizar capacitación del personal que requiere utilizar la herramienta para lograr un uso óptimo de esta. </t>
  </si>
  <si>
    <t>Cantidad personas capacitadas</t>
  </si>
  <si>
    <t>Informe  de capacitación,  fotos, control de asistencia,  etc.</t>
  </si>
  <si>
    <t xml:space="preserve">Evaluar resultados y elaborar informe final de proyecto. </t>
  </si>
  <si>
    <t xml:space="preserve">Una vez finalizada la implementación del sistema OTRS, se realizará la elaboración de un Informe final con los resultados del proyecto. </t>
  </si>
  <si>
    <t>Informe presentado</t>
  </si>
  <si>
    <t>Informe  vía correo del Análisis de Proyecto de Mejora, fotos, etc.</t>
  </si>
  <si>
    <t xml:space="preserve">Actualización y Creacción de Documentos </t>
  </si>
  <si>
    <t xml:space="preserve">Crear o actualizar documentos </t>
  </si>
  <si>
    <t>Crear y actualizar documentos según requerimientos recibidos</t>
  </si>
  <si>
    <t>Enviar correo a los diferentes Gerentes y encargados indicandoles los documentos que se deben de actualizar y solicitarles que nos indiquen los que se deben de crear.</t>
  </si>
  <si>
    <t>Cantidad de documentos pendiente de crear o actualizar</t>
  </si>
  <si>
    <t>Correo de solicitud de creación o actualización enviado.</t>
  </si>
  <si>
    <t>G. Abreu/ E. Cabrera/ L. Rodriguez/ L.Persia</t>
  </si>
  <si>
    <t>Áreas involucradas en la mejora</t>
  </si>
  <si>
    <t>Solicitar a las áreas los documentos a crear o actualizar por áreas para el próximo año</t>
  </si>
  <si>
    <t xml:space="preserve">Manterner la documentación actualizada a corde a la operativa actual y las leyes vigentes. </t>
  </si>
  <si>
    <t xml:space="preserve">Porciento de avance </t>
  </si>
  <si>
    <t>Porcentual</t>
  </si>
  <si>
    <t>Documentos aprobados / publicados en el portal.</t>
  </si>
  <si>
    <t xml:space="preserve">Emisión informes mensuales programados </t>
  </si>
  <si>
    <t>Elaborar y emitir los informes mensuales programados en los plazos prestablecidos con calidad</t>
  </si>
  <si>
    <t>% Informes emitidos en plazo</t>
  </si>
  <si>
    <t>Correos, Informes</t>
  </si>
  <si>
    <t>Michael Jay, Oliver Almonte, Rosa Amelia Reyes</t>
  </si>
  <si>
    <t>Ampliación base de datos control de gestión</t>
  </si>
  <si>
    <t>Carga de resultados no disponibles en base de datos  a la misma</t>
  </si>
  <si>
    <t>% carga resultados</t>
  </si>
  <si>
    <t>Elaboración nuevos informes</t>
  </si>
  <si>
    <t xml:space="preserve">Elaboración de nuevos informes para la toma de desiciones </t>
  </si>
  <si>
    <t>Cantidad de informes elaborados</t>
  </si>
  <si>
    <t>Elaboración de Indicadores por procesos</t>
  </si>
  <si>
    <t>Elaboración de nuevos informes relacionados a procesos</t>
  </si>
  <si>
    <t xml:space="preserve">Carga informaciones en el portal transparencia </t>
  </si>
  <si>
    <t>Elaborar y subir al portal de trasnparencia el informe estadísticas institucionales y  la memoria de rendición de cuentas de la empresa desarrollada para la presidencia del año 2021</t>
  </si>
  <si>
    <t>Cantidad de informaciones cargadas</t>
  </si>
  <si>
    <t>Informe, Correos, portal transparencia actualizado</t>
  </si>
  <si>
    <t xml:space="preserve">Elaboración Memorias Rendición de Cuentas </t>
  </si>
  <si>
    <t>Elaborar la memoria de rendición de cuentas anual de la empresa solicitada por la presidencia considerando las especificaciones indicadas por el CUEDES y adaptar la memoria de rendición de cuentas de la empresa desarrollada para la presidencia del año 2021, con informaciones empresa adicionales para colgar en el portal</t>
  </si>
  <si>
    <t>Memoria Elaborada</t>
  </si>
  <si>
    <t>Documento Memoria, Correos</t>
  </si>
  <si>
    <t>Memoria gestión 2021-2022</t>
  </si>
  <si>
    <t>Realizar el levantamiento y acopio de las informaciones para la elaboración de la memoria de gestión con todas las areas involucradas.</t>
  </si>
  <si>
    <t>% Informaciones levantadas</t>
  </si>
  <si>
    <t>Planificación metas Indicadores 2022-2023</t>
  </si>
  <si>
    <t>Metas definitivas 2022</t>
  </si>
  <si>
    <t>Realizar cierre definitivo año 2021 y proyectar metas 2022</t>
  </si>
  <si>
    <t>% Metas elaboradas</t>
  </si>
  <si>
    <t>Informes, Correos</t>
  </si>
  <si>
    <t>Levantamiento de informaciones metas 2023</t>
  </si>
  <si>
    <t>Relizar el levantamiento de las informaciones requeridas para la  proyección. Proyectos y premisas</t>
  </si>
  <si>
    <t>% Levantamiento</t>
  </si>
  <si>
    <t>Elaboración de proyecciones 2023</t>
  </si>
  <si>
    <t>Elaboración de metas 2023</t>
  </si>
  <si>
    <t>Informe, Correos</t>
  </si>
  <si>
    <t>Emisión Planes de Trabajo 2022</t>
  </si>
  <si>
    <t>Enviar POA, Indicadores Resultados, Presupuesto  Aprobado 2022.</t>
  </si>
  <si>
    <t>Elaboración y emisión de comunicados, Acta de Certificación Presupuestal 2022 (Direcciones y Gerencias Administrativas y Operativa de la empresa).</t>
  </si>
  <si>
    <t>Porcentaje de avance</t>
  </si>
  <si>
    <t xml:space="preserve">Correos electrónicos / Planes Operativos Anuales propuestos </t>
  </si>
  <si>
    <t>Yahaira Calvo / Marielis Cabrera</t>
  </si>
  <si>
    <t>Reportar el cumplimiento de los Planes Operativos e Indicadores de Resultados 2022 de cada área.</t>
  </si>
  <si>
    <t xml:space="preserve">Es un reporte mensual enviado por correo electrónico, sobre el resultado de la ejecución de los Planes Operativos e Indicadores de Resultados de  las direcciones, gerencias de Edenorte y la OAI. </t>
  </si>
  <si>
    <t>Cantidad de reportes emitidos</t>
  </si>
  <si>
    <t xml:space="preserve">Correos electrónicos con calificación mensual de las áreas en el POA e Indicadores / </t>
  </si>
  <si>
    <t>Marielis Cabrera/Yudelkis Santos</t>
  </si>
  <si>
    <t>Publicar el One Page POA Report 2022 mensualmente</t>
  </si>
  <si>
    <t xml:space="preserve">Elaborar reporte con los gráficos de los resultados acumulados de todas las direcciones a la fecha y el comparativo con el mes del año anterior. </t>
  </si>
  <si>
    <t xml:space="preserve">Es el comunicado mensual que se remite a través de Comunicación Interna (DGH) que contiene todos los resultados compilados de los planes operativos anuales y los indicadores de resultados de todas las áreas de Edenorte en una sola página. </t>
  </si>
  <si>
    <t>Correo solicitud comunicado / One Page Report POA</t>
  </si>
  <si>
    <t xml:space="preserve">Elaborar Informe Trimestral de Ejecución POA 2022 con los resultados de los POA´s reportados por las áreas para el Portal de Transparencia. </t>
  </si>
  <si>
    <t xml:space="preserve">En cumplimiento de las resoluciones emitidas para la transparencia gubernamental, es necesario elaborar trimestralmente un informe con los resultados obtenidos por las áreas para ser publicados en el Portal de Transparencia de Edenorte.  </t>
  </si>
  <si>
    <t xml:space="preserve">Correo electrónico / Informe / Publicación en el Portal de Transparencia. </t>
  </si>
  <si>
    <t xml:space="preserve">Marielis Cabrera / Yahaira Calvo </t>
  </si>
  <si>
    <t>Coordinar el desarrollo de la Planificación Operativa y Presupuestal 2023.</t>
  </si>
  <si>
    <t>Elaboración del Presupuesto de Gastos, Inversión e Inversiones no Ligadas a Proyecto 2023.</t>
  </si>
  <si>
    <t>Analizar los principales gastos ejecutados en el presupuesto actual, para desarrrollar el presupuesto propuesto 2023 de EDENORTE.</t>
  </si>
  <si>
    <t>Planilla de presupuesto / Correo electrónico</t>
  </si>
  <si>
    <t>Yahaira Calvo /Alinor Acosta</t>
  </si>
  <si>
    <t xml:space="preserve">Socializar y enviar los insumos y lineamientos para la planificación operativa 2023 (Planilla POA, Indicadores, Planilla de Proyectos, etc.) a las áreas. </t>
  </si>
  <si>
    <t>Convocar una reunión con todas las áreas y comunicar las pausas a seguir para empezar a trabajar con la Planificación Operativa y enviar los archivos e informaciones para completar las diferentes planillas con las actividades del 2023.</t>
  </si>
  <si>
    <t xml:space="preserve">Correo electrónico / convocatorias reuniones / Planillas </t>
  </si>
  <si>
    <t xml:space="preserve">Gestionar proceso de elaboración del Plan de Levantamiento de Necesidades 2023 con las áreas involucradas. </t>
  </si>
  <si>
    <t>Socializar los nuevos lineamientos a realizar en el proceso de levantamiento de necesidades 2023 con las áreas soportes (Compras, Contabilidad y Logística).</t>
  </si>
  <si>
    <t>Socializar con las áreas soportes:Compras, Contabilidad y Logística para establecer nuevos lineamientos a desarrollar en el Levantamientos de necesidades 2023.</t>
  </si>
  <si>
    <t>Minuta, correo electrónico, convocatorias reuniones</t>
  </si>
  <si>
    <t>Reforzamiento para completar los requerimientos del Plan de Levantamientos de Necesidades 2023.</t>
  </si>
  <si>
    <t>Capacitar a las áreas que trabajan con los nuevos requerimientos de materiales y servicios, con el fin de mitigar los errores en los procesos de Compras de EDENORTE.</t>
  </si>
  <si>
    <t>Realizar encuentros con áreas que requieren plan de necesidades de materiales y servicios (áreas operativas, Compras, Planificación, Almacén).</t>
  </si>
  <si>
    <t xml:space="preserve">Encuentro con la áreas para aclarar las informaciones establecidas para la elaboración del Plan de Levantamiento de Necesidades 2023. </t>
  </si>
  <si>
    <t>Coordinar llenado de la Planilla de Levantamiento de Necesidades (Planilla, Fichas Técnicas, TDR, etc.) y luego consolidar los PLN de las áreas requirentes para la entrega a la Gerencia de Compras.</t>
  </si>
  <si>
    <t xml:space="preserve">Proceso de elaboración de los PLN 2023 de Edenorte. Se revisarán los planes y finalmente se consolidarán para entregar a Compras. </t>
  </si>
  <si>
    <t>Presentación del  Presupuestos Gastos, Inversión e Inversión no Ligada a Proyectos 2023 para fines de aprobación.</t>
  </si>
  <si>
    <t>Presentar los presupuestos definitivos por las diferentes gerencias y direcciones contemplando sus principales costos fijos y nuevas iniciativas a desarrollar en el año para fines de aprobación del Consejo ADM.</t>
  </si>
  <si>
    <t xml:space="preserve">Realizar la carga del presupuesto en SAP y difundir información por cualquiera de los canales internos (Comunicados, actas, etc.). </t>
  </si>
  <si>
    <t>Informes / Correos electrónicos</t>
  </si>
  <si>
    <t>Yahaira Calvo/Alinor Acosta</t>
  </si>
  <si>
    <t>Reporte cumplimiento de la Ejecución Presupuestaria 2022</t>
  </si>
  <si>
    <t xml:space="preserve">Seguimiento desde inicio de año a las cuentas de mayor relevancia o gastos excesivos fuera de su ciclo de consumo. </t>
  </si>
  <si>
    <t>Correo electrónico / Informe</t>
  </si>
  <si>
    <t xml:space="preserve">Yahaira Calvo </t>
  </si>
  <si>
    <t xml:space="preserve"> Atender solicitudes presupuestales en SAP en el tiempo establecido. </t>
  </si>
  <si>
    <t>Liberar solicitudes de pedidos en el Sistema SAP.</t>
  </si>
  <si>
    <t>Liberación de solicitudes de pedido producto de los planes de levantamiento de necesidades y servicios a ser adquiridos en el 2022.</t>
  </si>
  <si>
    <t>Porciento de cumplimiento liberaciones realizadas</t>
  </si>
  <si>
    <t>Correo electrónico</t>
  </si>
  <si>
    <t>Yahaira Calvo/Alinor Acosta/Nathanael Martínez</t>
  </si>
  <si>
    <t xml:space="preserve">Analizar y ejecutar los traslados presupuestales (inversión y gastos) con previa autorización en conformidad con los procedimientos establecidos. </t>
  </si>
  <si>
    <t xml:space="preserve">Movimiento presupuestal entre cuenta de gastos y proyectos de inversión a requerimiento del área. </t>
  </si>
  <si>
    <t>Porciento de cumplimiento traslados realizados</t>
  </si>
  <si>
    <t>Elaboración de informes trimestral de la ejecución presupuestal de las áreas (Gastos, Inversión No Ligada a Proyectos e Inversión)</t>
  </si>
  <si>
    <t>Dar seguimiento al desarrollo y consumo presupuestal de estas actividades y emitir a las áreas sus resultados de ejecución. Por otra parte realizar un informe de las cuentas con mayores ejecuciones presupuestales.</t>
  </si>
  <si>
    <t xml:space="preserve">Informe de Ejecución Presupuestaria para la publicación en el Portal de Transparencia. </t>
  </si>
  <si>
    <t xml:space="preserve">Elaboración de informe de ejecución presupuestaria mensual para publicarse en el Portal de Transparencia de Edenorte. </t>
  </si>
  <si>
    <t>Atender solicitudes de organismos externos (CDEE, DIGEPRES, DIGEIG, etc.) dentro de los plazos correspondientes</t>
  </si>
  <si>
    <t>Completar informaciones para la presentación Déficit Palacio (AGG - Presidente)</t>
  </si>
  <si>
    <t>Seguimiento al déficit mensual de Edenorte, con información adicional de los indicadores de gestión.</t>
  </si>
  <si>
    <t>Cantidad de presentaciones</t>
  </si>
  <si>
    <t xml:space="preserve">Presentación Power point / Correo electrónico </t>
  </si>
  <si>
    <t>Yahaira Calvo/Marielis Cabrera</t>
  </si>
  <si>
    <t>Reporte Mensual DIGEPRES a requerimiento.</t>
  </si>
  <si>
    <t>Resolución de las solicitudes realizadas de personal externo oportunamente y envío de los informes según corresponda.</t>
  </si>
  <si>
    <t>Correo electrónico  / Reporte</t>
  </si>
  <si>
    <t>Matriz reporte de actividades - CDEEE.</t>
  </si>
  <si>
    <t xml:space="preserve">Realizar Benchmarking con  empresas para conocer buenas prácticas en los procesos de planificación operativa y presupuestal. </t>
  </si>
  <si>
    <t xml:space="preserve">1. Identificar las posibles empresas a tomar como modelo de buenas prácticas en el tema (10%). 
2. Contactar a las empresas para ver si tienen disponibilidad de atendernos presencial - virtual. (10%)
3. Seleccionar junto al equipo la empresa más idónea para realizar el benchmarking (5%). 
4. Listar las preguntas - inquietudes principales a realizar al contacto de la empresa (25%). 
5. Convocar y realizar el benchmarking (30). 
6. Elaboración del Informe con las buenas prácticas identificadas que puedan aplicarse en la gerencia/dirección (20%). </t>
  </si>
  <si>
    <t xml:space="preserve">Gestionar la realización de un Benchmarking con otra empresa que sea ejemplo de buenas prácticas que puedan ser aplicadas en Edenorte. </t>
  </si>
  <si>
    <t xml:space="preserve">Cantidad de informe </t>
  </si>
  <si>
    <t xml:space="preserve">Correo electrónico / Convocatorias reuniones / Planillas y/ o Informes </t>
  </si>
  <si>
    <t>Reporte de ejecución actividades del POA con presupuesto (Comercial, Comunicación Estratégica y Gestión Humana, Gestión Social etc. )</t>
  </si>
  <si>
    <t>Dar seguimiento al desarrollo y consumo presupuestal de las actividades y emitir a las áreas los resultados de la ejecución. Por otra parte, realizar un informe de las cuentas con mayores ejecuciones presupuestales.</t>
  </si>
  <si>
    <t xml:space="preserve"> Yahaira Calvo </t>
  </si>
  <si>
    <t>PLAN OPERATIVO ANUAL 2022
DIRECCIÓN DE PROYECTOS FINANCIADOS</t>
  </si>
  <si>
    <r>
      <t xml:space="preserve">  1</t>
    </r>
    <r>
      <rPr>
        <b/>
        <vertAlign val="superscript"/>
        <sz val="18"/>
        <color theme="0"/>
        <rFont val="Arial Narrow"/>
        <family val="2"/>
      </rPr>
      <t xml:space="preserve">er </t>
    </r>
    <r>
      <rPr>
        <b/>
        <sz val="18"/>
        <color theme="0"/>
        <rFont val="Arial Narrow"/>
        <family val="2"/>
      </rPr>
      <t xml:space="preserve">Trimestre </t>
    </r>
  </si>
  <si>
    <r>
      <t>2</t>
    </r>
    <r>
      <rPr>
        <b/>
        <vertAlign val="superscript"/>
        <sz val="18"/>
        <color theme="0"/>
        <rFont val="Arial Narrow"/>
        <family val="2"/>
      </rPr>
      <t>do</t>
    </r>
    <r>
      <rPr>
        <b/>
        <sz val="18"/>
        <color theme="0"/>
        <rFont val="Arial Narrow"/>
        <family val="2"/>
      </rPr>
      <t xml:space="preserve"> Trimestre</t>
    </r>
  </si>
  <si>
    <r>
      <t>3</t>
    </r>
    <r>
      <rPr>
        <b/>
        <vertAlign val="superscript"/>
        <sz val="18"/>
        <color theme="0"/>
        <rFont val="Arial Narrow"/>
        <family val="2"/>
      </rPr>
      <t>er</t>
    </r>
    <r>
      <rPr>
        <b/>
        <sz val="18"/>
        <color theme="0"/>
        <rFont val="Arial Narrow"/>
        <family val="2"/>
      </rPr>
      <t xml:space="preserve"> Trimestre</t>
    </r>
  </si>
  <si>
    <r>
      <t>4</t>
    </r>
    <r>
      <rPr>
        <b/>
        <vertAlign val="superscript"/>
        <sz val="18"/>
        <color theme="0"/>
        <rFont val="Arial Narrow"/>
        <family val="2"/>
      </rPr>
      <t>to</t>
    </r>
    <r>
      <rPr>
        <b/>
        <sz val="18"/>
        <color theme="0"/>
        <rFont val="Arial Narrow"/>
        <family val="2"/>
      </rPr>
      <t xml:space="preserve"> Trimestre</t>
    </r>
  </si>
  <si>
    <t>Proyectos Multilaterales BEI - OFID-EDENORTE</t>
  </si>
  <si>
    <t>Seguimiento a la ejecución de los proyectos.</t>
  </si>
  <si>
    <t>Supervisar los procesos, visitas técnicas al terreno, revisar los resultados con reuniones, evaluar los indicadores operativos y realizar informes.</t>
  </si>
  <si>
    <t xml:space="preserve">Cantidad supervisiones, seguimiento y visitas a los proyectos ejecutadas </t>
  </si>
  <si>
    <t>Correos electrónicos con los informes realizados.</t>
  </si>
  <si>
    <t>Gerencia de Ingeniería y Planificación</t>
  </si>
  <si>
    <t>Alberto Rafael Rosario Cabral</t>
  </si>
  <si>
    <t>Convocación y seguimiento de la operativa con el contratista.</t>
  </si>
  <si>
    <t>Convocar reuniones para el seguimiento efectivo y operativo de la ejecución de los proyectos en conjunto con el contratista. Se elabora y se emite una minuta a todos los grupos de intereses internos y externos.</t>
  </si>
  <si>
    <t>Cantidad de minutas emitidas</t>
  </si>
  <si>
    <t>Correos electrónicos con las minutas enviadas.</t>
  </si>
  <si>
    <t>Elaboración y emisión de informes mensuales.</t>
  </si>
  <si>
    <t>Informar todos los meses el avance de los proyectos en ejecución y cierres. Actualizar los indicadores de rendimiento, consolidar informes UEP y Unidad Especialista.</t>
  </si>
  <si>
    <t xml:space="preserve">Informes mensuales remitidos. </t>
  </si>
  <si>
    <t>Elaboración y emisión de Informes de Cierre</t>
  </si>
  <si>
    <t>Informar a todos los involucrados mediante Informes de Cierre Técnico y de Evaluación Ex Post sobre los resultados obtenidos en los proyectos ejecutados.</t>
  </si>
  <si>
    <t>Cantidad de informes de cierres emitidos</t>
  </si>
  <si>
    <t>Informes de cierre de proyecto.</t>
  </si>
  <si>
    <t>Lote 11 - CANA102-BM
Lote 12 - GALL103-BM
Lote 09 - SABY102-BEI</t>
  </si>
  <si>
    <t>Monitoreo y Control de proyectos en Evaluación Ex Post</t>
  </si>
  <si>
    <t>Dar seguimiento durante un año luego de la culminación del proyecto, para garantizar sostenibilidad en el tiempo. Realizar reuniones y tomar medidas correctivas en caso de desviaciones.</t>
  </si>
  <si>
    <t>Minuta reunión</t>
  </si>
  <si>
    <t xml:space="preserve">Mejorar la eficiencia operativa a través del uso de las tecnologías de medición disponibles. </t>
  </si>
  <si>
    <t>Proyectos OFID-3</t>
  </si>
  <si>
    <r>
      <t>Colocación de pinzas de medición (</t>
    </r>
    <r>
      <rPr>
        <sz val="18"/>
        <rFont val="Arial Narrow"/>
        <family val="2"/>
      </rPr>
      <t>Varcorder) para el cálculo y actualización de la energía inyectada en los proyectos.</t>
    </r>
  </si>
  <si>
    <t>Instalar pinzas de medición para actualizar la energía entregada en los proyectos en ejecución y ejecutados.</t>
  </si>
  <si>
    <t>Cantidad de polígonos medidos</t>
  </si>
  <si>
    <t>Correos electrónicos con la información de los polígonos medidos.</t>
  </si>
  <si>
    <t xml:space="preserve">Publicar Calendarios de ejecución de programas y proyectos en el Portal de Transparencia. </t>
  </si>
  <si>
    <t>Actualizar mensualmente los Calendarios de ejecución de programas y proyectos, para ser cargados al Portal de Transparencia.</t>
  </si>
  <si>
    <t>Cantidad de actualizaciones realizadas</t>
  </si>
  <si>
    <t>Informaciones publicadas en el Portal de Transparencia</t>
  </si>
  <si>
    <t xml:space="preserve">Actualizar descripción de programas y proyectos en el Portal de Transparencia. </t>
  </si>
  <si>
    <t>Actualizar y gestionar la publicación de la descripción de programas y proyectos en el Portal de Transparencia mensualmente.</t>
  </si>
  <si>
    <t>Informes de Seguimiento y Presupuestos de Programas y Proyectos para el Portal de Transparencia</t>
  </si>
  <si>
    <t xml:space="preserve"> Elaborar Informe de seguimiento a los programas y proyectos. </t>
  </si>
  <si>
    <t>Actualizar trimestralmente el Informe de Seguimiento a los Programas y Proyectos, para ser cargado al Portal de Transparencia.</t>
  </si>
  <si>
    <t>Elaborar Informe de presupuesto a los programas y proyectos.</t>
  </si>
  <si>
    <t>Actualizar trimestralmente los informes de presupuesto sobre programas y proyectos, para ser cargados al Portal de Transparencia.</t>
  </si>
  <si>
    <t>Planificación y apoyo elaboración cartera de proyectos y POA DPF 2023</t>
  </si>
  <si>
    <t>Dar soporte en la definición de la cartera de proyectos con inversión propia para el siguiente año, y consolidación del POA 2022</t>
  </si>
  <si>
    <t>Cantidad de consolidación de cartera de proyectos y POA</t>
  </si>
  <si>
    <t>Plan para la recuperación indicadores de gestión  proyectos Multilaterales</t>
  </si>
  <si>
    <t>Elaboración y emisión de informes de avances.</t>
  </si>
  <si>
    <t>Coordinación y gestión de la integración entre las áreas  para la elaboración del plan de recuperación de los indicadores de gestión de los proyectos ejecutados con fondos multilaterales.</t>
  </si>
  <si>
    <t xml:space="preserve">Inspecciones de calidad de obra </t>
  </si>
  <si>
    <t xml:space="preserve">Inspeccionar  las zonas y los trabajos en ejecución de los Proyectos, para asegurar el cumplimiento con los procedimientos operativos y las  normas de  seguridad y protección al medioambiente. </t>
  </si>
  <si>
    <t xml:space="preserve">Inspecciones Realizadas </t>
  </si>
  <si>
    <t>Formulario de inspección de: Brigada, Proceso, Calidad, impreso/digital</t>
  </si>
  <si>
    <t>Capacitaciones de Calidad</t>
  </si>
  <si>
    <t>Realizar inducciones, entrenamientos específicos, en temas de Calidad de ejecución de Obras y sus procesos asociados para el personal Contratista y de Edenorte, Involucrado en los Proyectos, para la toma de conciencia y prevención de accidentes</t>
  </si>
  <si>
    <t xml:space="preserve">No. Capacitaciones </t>
  </si>
  <si>
    <t xml:space="preserve">Listado de asistencia a capacitación  y/o fotos. </t>
  </si>
  <si>
    <t xml:space="preserve">Informe de verificación calidad técnica de obra </t>
  </si>
  <si>
    <t>Informe de resultados de los planes muestreos para  inspección por atributos de cada proyecto</t>
  </si>
  <si>
    <t xml:space="preserve">Asegurar el desempeño óptimo de las redes a través del uso de herramientas tecnológicas. </t>
  </si>
  <si>
    <t>Proyectos Multilaterales BEI - OFID</t>
  </si>
  <si>
    <t xml:space="preserve">Validación de la actualización en BDI de la infraestructura de redes. </t>
  </si>
  <si>
    <t>Esta actividad tiene la finalidad validar la correcta actualización en el programa SGD de la infraestructura de red construida en los proyectos de Rehabilitación de Redes.</t>
  </si>
  <si>
    <t>Cantidad de Validaciones Realizadas</t>
  </si>
  <si>
    <t xml:space="preserve">Proyectos Multilaterales </t>
  </si>
  <si>
    <t xml:space="preserve">Diseño cartera </t>
  </si>
  <si>
    <t>Esta actividad se concentra en realizar  el diseño de la infraestructura de Red de un proyecto de rehabilitación de redes, también contempla la elaboración de los planos y presupuesto.</t>
  </si>
  <si>
    <t>Cantidad de Diseños</t>
  </si>
  <si>
    <t>Documento con el diseño.</t>
  </si>
  <si>
    <t>Recepción Técnica de los materiales.</t>
  </si>
  <si>
    <t>Esta actividad recopila la evaluación y ensayos de equipos y materiales basados en normas internacionales (IEEE, UL, ANSI, ASTM) a fin de garantizar la calidad de los mismos.</t>
  </si>
  <si>
    <t>Promedio de Tiempo de respuesta a la solicitud: PROMEDIO(Fecha Respuesta - Fechas de Solicitud)</t>
  </si>
  <si>
    <t>Inspecciones de calidad de materiales.</t>
  </si>
  <si>
    <t>Esta actividad desarrolla el control de calidad del manejo, transporte y embalaje de los materiales a la obra, además inspecciona el estado de los materiales luego de instalados en la redes.</t>
  </si>
  <si>
    <t>Cantidad  de inspecciones de calidad ejecutada</t>
  </si>
  <si>
    <t>Informes mensuales de avance de proyectos.</t>
  </si>
  <si>
    <t>Esta actividad implica la emisión de informes de avances periódicos de los proyectos con la finalidad de monitorear y controlar el progreso de la ejecución de las obras.</t>
  </si>
  <si>
    <t>Cubicaciones Mensuales</t>
  </si>
  <si>
    <t>Con esta actividad se concilian  los documentos de cubicaciones y facturas  en plazos mensuales con  los contratistas mediante la unidades constructivas aprobadas por los supervisores en el período de tiempo correspondiente.</t>
  </si>
  <si>
    <t>Cantidad de cubicaciones ejecutadas</t>
  </si>
  <si>
    <t>Documento cubicaciones</t>
  </si>
  <si>
    <t>Liquidación final de proyectos</t>
  </si>
  <si>
    <t>Finalizados los trabajos de ejecución de obras se procede a realizar en conjunto con el contratista cuadre final de bienes y servicios ejecutados y liquidación final y cierre del proyecto.</t>
  </si>
  <si>
    <t>Cantidad de Documento de Cierres</t>
  </si>
  <si>
    <t>Documento cierre proyectos</t>
  </si>
  <si>
    <t>Elaboración de ingeniería de detalle y presupuesto de inversión.</t>
  </si>
  <si>
    <t>Replanteo de Obra (Pol. VI Lote 10)</t>
  </si>
  <si>
    <t>Con esta actividad se valida el presupuesto de cada proyecto, haciendo una revisión minuciosa de todos los detalles en el terreno a ser considerados en la ejecución del proyecto.</t>
  </si>
  <si>
    <t>Cantidad de Replanteo ejecutados</t>
  </si>
  <si>
    <t>Santiago Rodriguez Pimentel</t>
  </si>
  <si>
    <t>Actualización Planos As Build</t>
  </si>
  <si>
    <t>Esta actividad se basa en actualizar los planos según lo construido, con todos los datos de los trasformadores, influencias de BT, enviarla a Base de Datos Distribución (BDI) quienes digitarían en los sistemas pertinentes (SGD-OPEN).</t>
  </si>
  <si>
    <t>cantidad de actualizaciones realizadas</t>
  </si>
  <si>
    <t>Conciliación As Build y correcciones  de la Obra (Contratista-Edenorte)</t>
  </si>
  <si>
    <t>Esta actividad consiste en la confirmación de lo instalado en terreno, actualización planos As Build y actividades cubicadas de la obra. Visitante en terreno de mantera conjunta entre Supervisor de la contrata y Supervisor de Edenorte, actualizando los datos que serán insumos para el cierre de obras.</t>
  </si>
  <si>
    <t>Supervisión de izado de poste</t>
  </si>
  <si>
    <t>Esta actividad se concentra en la excavación, izado de poste y resanado de acera.</t>
  </si>
  <si>
    <t xml:space="preserve">Cantidad de postes supervisados </t>
  </si>
  <si>
    <t>Supervisión de Armado de Estructuras</t>
  </si>
  <si>
    <t>Esta actividad contempla los armados de estructuras MT y BT para el tendido de líneas e instalación de equipos.</t>
  </si>
  <si>
    <t>Cantidad de armados supervisados</t>
  </si>
  <si>
    <t>Supervisión de KM de red MT</t>
  </si>
  <si>
    <t>Esta actividad desarrolla la instalación de tendido en la media tensión.</t>
  </si>
  <si>
    <t>Cantidad de km de red  supervisados</t>
  </si>
  <si>
    <t>Supervisión de KM de red BT</t>
  </si>
  <si>
    <t>Esta actividad desarrolla la instalación de tendido en la baja tensión.</t>
  </si>
  <si>
    <t>Supervisión de Instalación de Transformador</t>
  </si>
  <si>
    <t>Esta actividad desarrolla la instalación de los centros de transformación, necesarios para poder brindar a los clientes  un voltaje adecuado para su uso.</t>
  </si>
  <si>
    <t>Cantidad de Transformadores  supervisados</t>
  </si>
  <si>
    <t>Supervisión de Instalación de Luminarias.</t>
  </si>
  <si>
    <t>Esta actividad desarrolla la instalación de los equipos de alumbrado público, la cual impacta de forma significativa la seguridad ciudadana.</t>
  </si>
  <si>
    <t>Cantidad de luminarias supervisadas</t>
  </si>
  <si>
    <t>Supervisión de Instalación de Macro Medición.</t>
  </si>
  <si>
    <t>Esta actividad desarrolla la instalación de equipos de medición en puntos en puntos de los proyectos  con la finalidad de monitorear de forma efectiva los niveles de pérdidas.</t>
  </si>
  <si>
    <t>Cantidad de macro mediciones supervisadas</t>
  </si>
  <si>
    <t>Plan para la recuperación indicadores de gestión proyectos Multilaterales.</t>
  </si>
  <si>
    <t>Levantamiento e identificación en terreno de las acciones de rehabilitación de redes requeridas.</t>
  </si>
  <si>
    <t>Esta actividad considera la identificación y levantamiento en terreno de las acciones de infraestructura de red requerida para garantizar la estabilidad de servicios, la normalización de los clientes y evitar el hurto de energía.</t>
  </si>
  <si>
    <t>Instalación de acometidas</t>
  </si>
  <si>
    <t>Esta actividad comprende la instalación de acometidas y la normalización de suministros dependiendo de su estado comercial en la avanzada de proyecto</t>
  </si>
  <si>
    <t>Cantidad de acometidas instaladas</t>
  </si>
  <si>
    <t>Normalización de totalizadores</t>
  </si>
  <si>
    <t>Esta actividad contempla la instalación física de los totalizadores.</t>
  </si>
  <si>
    <t>Cantidad de totalizadores normalizados</t>
  </si>
  <si>
    <t>Replanteo BT Proyectos del OFID 3</t>
  </si>
  <si>
    <t>Con esta actividad se valida el presupuesto de cada proyecto, haciendo una revisión minuciosa de todos los detalles en el terreno a ser considerados en la ejecución del proyecto</t>
  </si>
  <si>
    <t>Cantidad de proyectos replanteados</t>
  </si>
  <si>
    <t>As Build y correcciones Obra Proyectos del OFID 3</t>
  </si>
  <si>
    <t>Con esta actividad se valida que lo cubicado  sea lo instalado en terreno. Esta actividad se realiza en conjunto Supervisor de normalización Contratista y supervisor Edenorte.</t>
  </si>
  <si>
    <t xml:space="preserve">Inspecciones de Seguridad y Medioambiente a los Proyectos. </t>
  </si>
  <si>
    <t xml:space="preserve">Inspeccionar  las zonas y los trabajos en ejecución de los Proyectos, para asegurar el cumplimiento con los procedimientos operativos y las normas de  seguridad y protección al medioambiente. </t>
  </si>
  <si>
    <t xml:space="preserve">Cantidad de inspecciones Realizadas </t>
  </si>
  <si>
    <t>Formulario de inspección de: Brigada, Proceso, impreso/digital</t>
  </si>
  <si>
    <t>Coordinación Medio Ambiente y Seguridad</t>
  </si>
  <si>
    <t>Gissel Amirys Diaz Roulet</t>
  </si>
  <si>
    <t xml:space="preserve">Charlas de cinco minutos </t>
  </si>
  <si>
    <t xml:space="preserve">Colaborar en la realización y realizar charlas y videos de cinco minutos, para la toma de conciencia y prevención de accidentes. </t>
  </si>
  <si>
    <t>No. de Charlas realizadas</t>
  </si>
  <si>
    <t xml:space="preserve">Listado de asistencia a capacitación  y/o fotos </t>
  </si>
  <si>
    <t>Capacitaciones de Seguridad y medioambiente</t>
  </si>
  <si>
    <t>Realizar inducciones, entrenamientos específicos, en temas de Seguridad y Medioambiente, para el personal Contratista y de Edenorte, involucrado en los Proyectos, para la toma de conciencia y prevención de accidentes.</t>
  </si>
  <si>
    <t xml:space="preserve">Listado de asistencia a capacitación y/o fotos </t>
  </si>
  <si>
    <t xml:space="preserve">Inspecciones a almacenes </t>
  </si>
  <si>
    <t xml:space="preserve">Inspecciones de condiciones ambientales y de seguridad a Almacenes y Centros de acopio. </t>
  </si>
  <si>
    <t xml:space="preserve">Cantidad de inspecciones realizadas </t>
  </si>
  <si>
    <t>Formulario de inspección almacén  impreso/digital</t>
  </si>
  <si>
    <t xml:space="preserve">Pruebas de PCB a Transformadores </t>
  </si>
  <si>
    <t>Realizar Pruebas de PCB a todos los transformadores identificados como "En Proceso de determinación de PCB".</t>
  </si>
  <si>
    <t>Cantidad de jornadas de prueba realizadas</t>
  </si>
  <si>
    <t xml:space="preserve">Formulario de registro de toma de muestra  y análisis de PCB firmado y sellado </t>
  </si>
  <si>
    <t>Evaluación Ambiental de Cierre</t>
  </si>
  <si>
    <t>Recorrido - Levantamiento por las áreas trabajadas y centros de acopio de los proyectos, para verificar impactos negativos ocasionados por la ejecución, gestionar la aplicación de los correctivos de lugar y luego generar el acta de cierre ambiental de los proyectos.</t>
  </si>
  <si>
    <t xml:space="preserve">Cantidad de evaluaciones realizadas </t>
  </si>
  <si>
    <t xml:space="preserve">Ficha de cierre ambiental o informe de cierre ambiental </t>
  </si>
  <si>
    <t xml:space="preserve">Socialización Puerta A Puerta para la Sensibilización </t>
  </si>
  <si>
    <t>Educar y concientizar a los moradores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</si>
  <si>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</si>
  <si>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</si>
  <si>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Gestión Social de Proyecto</t>
  </si>
  <si>
    <t>Juan Enrique Escoto Felipe</t>
  </si>
  <si>
    <t>Monitoreo Puntual Consumo Pre Facturación</t>
  </si>
  <si>
    <t xml:space="preserve">Dar seguimiento al comportamiento del consumo diario de los suministros, posterior a la instalación de los medidores para prever que la facturación exceda la capacidad de pago de cada cliente. </t>
  </si>
  <si>
    <t>Cantidad  de monitoreos de consumo ejecutada</t>
  </si>
  <si>
    <t>Planillas Llenas Con Información De  Las Visitas Del Monitoreo Puntual Consumo Pre Facturación</t>
  </si>
  <si>
    <t>Realizar reuniones y asambleas comunitarias</t>
  </si>
  <si>
    <t>Realizar reuniones con los comunitarios para que participen activamente en las actividades sociales del proyecto, colaborando con dicha gestión y con actitud receptiva para el pago del servicio.</t>
  </si>
  <si>
    <t>Cantidad de reuniones y asambleas realizadas</t>
  </si>
  <si>
    <t>Informes, Lista Asistencia, Imágenes</t>
  </si>
  <si>
    <t xml:space="preserve">Resoluciones Casos Específicos </t>
  </si>
  <si>
    <t xml:space="preserve">Aplicar acciones sociales alineadas a la operativa técnica para facilitar y eficientizar el proceso de Ejecución del Proyecto y evitar conflictos con los comunitarios. </t>
  </si>
  <si>
    <t>Informes de Resolución de casos específicos trabajados</t>
  </si>
  <si>
    <t>Acompañamiento Social al proceso de Normalización</t>
  </si>
  <si>
    <t>Aplicar  Acciones Sociales alineadas a la operativa técnica para facilitar y eficientizar el proceso de Ejecución del Proyecto.</t>
  </si>
  <si>
    <t>cantidad de informes de acompañamiento elaborados</t>
  </si>
  <si>
    <t>Informe De Resultados</t>
  </si>
  <si>
    <t>Charlas y Talleres A Centros Educativos, Líderes, Comunidades</t>
  </si>
  <si>
    <t>Cantidad de charlas y talleres ejecutada</t>
  </si>
  <si>
    <t>Distribución de Bombillas de bajo consumo</t>
  </si>
  <si>
    <t xml:space="preserve">Educar y concientizar a través de la socialización que hacemos al momento de entregar las Bombillas a los moradores sobre la importancia de asumir la cultura del uso eficiente y seguro de la energía, así como de motivar para que utilicen componentes de bajo consumo. </t>
  </si>
  <si>
    <t>Planillas De Distribución Bombillas</t>
  </si>
  <si>
    <t xml:space="preserve">  </t>
  </si>
  <si>
    <t>Planillas Llenas Con Información De  Las Bombillas Distribuidas</t>
  </si>
  <si>
    <t>Encuentros Puntuales con Líderes De Los Proyectos</t>
  </si>
  <si>
    <t>Comunitarios integrados, participando activamente en las actividades sociales del proyecto, colaborando con dicha gestión y con actitud receptiva para el pago del servicio</t>
  </si>
  <si>
    <t>Cantidad de encuentros puntuales ejecutados</t>
  </si>
  <si>
    <t>Informes De Resultados De Las Visitas Realizadas</t>
  </si>
  <si>
    <t xml:space="preserve">Encuestas realizadas a comunitarios integrados en la participación social del proyecto. </t>
  </si>
  <si>
    <t xml:space="preserve">Aplicar encuestas de satisfacción del cliente y de medición de consumo de energía. </t>
  </si>
  <si>
    <t xml:space="preserve">Se aplican varios tipos de encuestas en donde se mide la percepción del cliente antes de iniciar el proyecto, otra de satisfacción cuando se acaba el proyecto y finalmente una encuesta al cliente sobre la calidad del servicio energético para incentivar la actitud receptiva para el pago de la energía. Esto con la finalidad de integrar a los comunitarios para que participen activamente en las actividades sociales del proyecto, colaborando con dicha gestión y con actitud receptiva para el pago del servicio de energía. </t>
  </si>
  <si>
    <t>Cantidad de encuestas ejecutada.</t>
  </si>
  <si>
    <t>Cuestionarios de Encuesta aplicados, Informe y difusión de resultados</t>
  </si>
  <si>
    <t>Proyectar y difundir el Programa de Rehabilitación de Redes Eléctricas para posicionarlo como iniciativa de desarrollo referente en el sector energético y en el país.</t>
  </si>
  <si>
    <t>Preparar comunicaciones externas</t>
  </si>
  <si>
    <t>Generar contenido para las redes sociales, página web y medios de comunicación.</t>
  </si>
  <si>
    <t>Nro. de publicaciones en RRSS (artículos y notas de prensa).</t>
  </si>
  <si>
    <t>Documentos (diseños)</t>
  </si>
  <si>
    <t>Comunicaciones</t>
  </si>
  <si>
    <t>Lusverlyn Rafaelina Arias Rodríguez</t>
  </si>
  <si>
    <t>Redactar, editar y difundir los murales, boletines.</t>
  </si>
  <si>
    <t>Preparar comunicaciones internas</t>
  </si>
  <si>
    <t xml:space="preserve">Difundir los resultados, mejores prácticas y lecciones aprendidas en la ejecución de cada uno de los proyectos y colaborar con cada componente. </t>
  </si>
  <si>
    <t>Nro. de murales/boletines actualizados.</t>
  </si>
  <si>
    <t>Proyectos Financiados por el OFID III</t>
  </si>
  <si>
    <t>Levantamiento de suministros y ubicación de sobrantes.</t>
  </si>
  <si>
    <t xml:space="preserve">Esta actividad consiste en el levantamiento y ubicación de los suministros sobrantes en la zona de influencia de los proyectos. </t>
  </si>
  <si>
    <t>Cantidad de suministros levantados</t>
  </si>
  <si>
    <t>Informe de avances y rendimiento de la unidad de BDI Proyecto.</t>
  </si>
  <si>
    <t>Edward de Jesús Villa Moronta</t>
  </si>
  <si>
    <t>Actualización en el sistema de los suministros levantados.</t>
  </si>
  <si>
    <t xml:space="preserve">Los suministros levantados en terreno son actualizados en el Sistema Open. </t>
  </si>
  <si>
    <t>Cantidad de suministros actualizados</t>
  </si>
  <si>
    <t>Proyectos Financiados por el BEI</t>
  </si>
  <si>
    <t>Rotulación de suministros en el terreno.</t>
  </si>
  <si>
    <t>Esta actividad se realiza previo al proceso de normalización y consiste en la rotulación de las informaciones básicas del suministro en cada vivienda.</t>
  </si>
  <si>
    <t>Cantidad de suministros rotulados</t>
  </si>
  <si>
    <t>Validación de la asociación suministros-CT.</t>
  </si>
  <si>
    <t>Luego intervenido un CT se procede con la validación de la asociación realizada en el proceso de normalización de suministros en la avanzada del proyecto</t>
  </si>
  <si>
    <t>Cantidad de suministros asociados a CT</t>
  </si>
  <si>
    <t>Contratación y reintegración suministros fuera de ciclo.</t>
  </si>
  <si>
    <t>Cursado el proceso de BDI, se elabora la cartera de suministros que serán integrados al ciclo comercial mediante la contratación o reintegración según aplique</t>
  </si>
  <si>
    <t>Cantidad de suministros contratados y reintegrados</t>
  </si>
  <si>
    <t>Control actividades comercial  proyecto</t>
  </si>
  <si>
    <t>Depuración de deuda de suministros.</t>
  </si>
  <si>
    <t>Los suministros que van quedando sin determinar su ubicación física, son depurados para su posterior eliminación o reubicación de la base de datos geográfica.</t>
  </si>
  <si>
    <t>Cantidad de suministros con deuda depurada</t>
  </si>
  <si>
    <t>Instalación de acometidas y normalización de suministros.</t>
  </si>
  <si>
    <t>Esta actividad apoya la avanzada de ejecución y la posterior finalización del proyecto, con la instalación de acometidas y la normalización de suministros que van surgiendo nuevos.</t>
  </si>
  <si>
    <t>Porcentaje de suministros normalizados</t>
  </si>
  <si>
    <t xml:space="preserve">Resolución de O/S y anomalías técnicas del proyecto. </t>
  </si>
  <si>
    <t>Esta actividad es de vital importancia para garantizar la facturación de los suministros, consiste en la resolución de las anomalías técnicas del proyecto.</t>
  </si>
  <si>
    <t>Porcentaje de O/S resueltas</t>
  </si>
  <si>
    <t>Saneamiento de totalizadores.</t>
  </si>
  <si>
    <t>El objetivo de esta actividad es garantizar los indicadores del proyecto, consiste en el saneamiento de los totalizadores durante el período de la disciplina de mercado.</t>
  </si>
  <si>
    <t>Porcentaje de totalizadores saneados</t>
  </si>
  <si>
    <t>Generación y análisis de órdenes de servicios.</t>
  </si>
  <si>
    <t xml:space="preserve">Esta actividad considera la actualización en el Sistema Open de los suministros intervenidos. </t>
  </si>
  <si>
    <t>Cantidad de O/S generadas</t>
  </si>
  <si>
    <t>Control de actividades gestión de datos</t>
  </si>
  <si>
    <t>Actualización en sistema de los totalizadores recibidos.</t>
  </si>
  <si>
    <t>Esta actividad contempla la actualización en el sistema de los totalizadores actualizados, generación de balance y generación de saneamientos.</t>
  </si>
  <si>
    <t>Cantidad de totalizadores actualizados en sistema</t>
  </si>
  <si>
    <t>Dar de alta a los contratos.</t>
  </si>
  <si>
    <t>Esta actividad consiste en dar de alta a los contratos realizados en los proyectos.</t>
  </si>
  <si>
    <t>Cantidad de contratos dado de alta</t>
  </si>
  <si>
    <t>DIRECCIÓN DE PROYECTO FINANCIADOS</t>
  </si>
  <si>
    <t>DIRECCIÓN DE REDUCCIÓN DE PÉRDIDAS</t>
  </si>
  <si>
    <t>Seguimiento al Fraude Eléctrico</t>
  </si>
  <si>
    <t>Atender las denuncias entregadas a la Gerencia de asuntos penales  en el  plazo establecido.</t>
  </si>
  <si>
    <t>Tiempo entrega de denuncia a Gerencia de asuntos penales. Consiste en entregar el 100% las denuncias de fraudes eléctricos al área de asuntos penales en el tiempo establecido (No mayor a 2 días).</t>
  </si>
  <si>
    <t>Cantidad de  denuncias entregadas</t>
  </si>
  <si>
    <t>Reporte generado del Sistemas Gestión de Fraude Eléctrico (GFE)</t>
  </si>
  <si>
    <t>Gerencia Técnica DRP</t>
  </si>
  <si>
    <t>Carlos Boitel</t>
  </si>
  <si>
    <t>Gerencia de Asuntos penales</t>
  </si>
  <si>
    <t>Eliminación de Conexiones Directas Sector Santiago</t>
  </si>
  <si>
    <t>Seguimiento de Conexiones Directas</t>
  </si>
  <si>
    <t>Consiste en incrementar de manera sostenible y oportuna la cantidad de clientes medidos</t>
  </si>
  <si>
    <t>Cantidad ECD ejecutadas</t>
  </si>
  <si>
    <t>Informes Sistemas</t>
  </si>
  <si>
    <t>Gerencia Sector Santiago</t>
  </si>
  <si>
    <t>Luis E. Gomez V.</t>
  </si>
  <si>
    <t>Atención de Anomalías de Lectura Sector Santiago</t>
  </si>
  <si>
    <t>Seguimiento de Anomalías de Lectura</t>
  </si>
  <si>
    <t>Consiste en la Atención oportuna de las anomalías de lecturas que afectan el correcto registro de la energía consumida por los clientes</t>
  </si>
  <si>
    <t>% Atención de anomalías</t>
  </si>
  <si>
    <t>GERENCIA DE ANALISIS Y ESTUDIOS DE REDUCCION DE PERDIDAS</t>
  </si>
  <si>
    <t>Eliminación de Conexiones Directas Sector Puerto Plata</t>
  </si>
  <si>
    <t>Gerencia Sector Puerto Plata</t>
  </si>
  <si>
    <t>Estravil Jean</t>
  </si>
  <si>
    <t>Atención de Anomalías de Lectura Sector Puerto Plata</t>
  </si>
  <si>
    <t>Eliminación de Conexiones Directas Sector La Vega</t>
  </si>
  <si>
    <t>Gerencia Sector La Vega</t>
  </si>
  <si>
    <t>Alexander de Jesús Jiménez</t>
  </si>
  <si>
    <t>Atención de Anomalías de Lectura Sector La Vega</t>
  </si>
  <si>
    <t>Eliminación de Conexiones Directas Sector San Francisco</t>
  </si>
  <si>
    <t>Gerencia Sector San Francisco</t>
  </si>
  <si>
    <t>Isnael Garcia Lazala</t>
  </si>
  <si>
    <t>Atención de Anomalías de Lectura Sector San Francisco</t>
  </si>
  <si>
    <t>Eliminación de Conexiones Directas Sector Valverde Mao</t>
  </si>
  <si>
    <t>Gerencia Sector Mao</t>
  </si>
  <si>
    <t>Yanely de Jesus Lugo</t>
  </si>
  <si>
    <t>Atención de Anomalías de Lectura Sector Valverde Mao</t>
  </si>
  <si>
    <t>Evaluar la factibilidad técnica-económica de los proyectos de inversión.</t>
  </si>
  <si>
    <t>Atender las solicitudes de evaluación de factibilidad técnica y/o económica de zonas y/o polígonos que requieran proyectos de inversión para ejecutarse con fondos Propios, AFR , de los Organismos Multilaterales de Inversión . El plazo de atención a las mismas no debe ser mayor a 12 días laborables.</t>
  </si>
  <si>
    <t>% Atención Solicitudes en plazo</t>
  </si>
  <si>
    <t>Reporte Cartera de proyectos evaluados en el 2022</t>
  </si>
  <si>
    <t>Gerencia de Análisis y Estudio de Reducción de Pérdidas</t>
  </si>
  <si>
    <t>Rafael Guzmán</t>
  </si>
  <si>
    <t>Definir la cartera de proyectos de inversión para el  2023.</t>
  </si>
  <si>
    <t>Seleccionar los proyectos que serán propuestos para las inversiones 2022, estos debe estar priorizados de acuerdo a su rentabilidad.</t>
  </si>
  <si>
    <t>Cantidad  cartera de proyecto</t>
  </si>
  <si>
    <t>Depurar Base de Datos de Proyectos de Inversión.</t>
  </si>
  <si>
    <t>Depurar la base de datos de proyectos de inversión eliminando los proyectos que están solapados y/o duplicados en diferentes carteras de inversión.</t>
  </si>
  <si>
    <t>% Base datos depurados</t>
  </si>
  <si>
    <t>Informe Depuración Base de Datos</t>
  </si>
  <si>
    <t>Georreferenciación y Actualización de Entidades Eléctricas</t>
  </si>
  <si>
    <t>Atención Solicitudes comerciales para creación y validación de suministros.</t>
  </si>
  <si>
    <t>Esta actividad consiste en la atención en plazo de las solicitudes de creación de fincas, creación y validación de suministros, para ser contratados por la DC, dicho plazo sera de 1 hora para los primeros 6 meses (Enero-Junio), a partir de Julio se aplicara una mejora de -5 minutos c/mes, proyentando cerrar el año con un tiempo medio de 30 minutos.</t>
  </si>
  <si>
    <t>Reporte generado del Sistemas de solicitudes Comerciales</t>
  </si>
  <si>
    <t>Atender Solicitudes de  Saneamientos  por polígonos.</t>
  </si>
  <si>
    <t>Levantamiento y Actualización de Fincas y Suministros. Esta actividad consiste en el saneamiento de los suministros y fincas en terreno y en los sistemas, y a su vez la georreferenciación de estos.</t>
  </si>
  <si>
    <t>%  cumpliento solicitudes de saneamiento de polígonos.</t>
  </si>
  <si>
    <t>Reporte generado del Sistema de información Geográficas MDSIG</t>
  </si>
  <si>
    <t>Levantamiento y  Actualización de luminarias el  en sistema de Alumbrado Alumbrado Público.</t>
  </si>
  <si>
    <t>Esta actividad consiste en el levantamiento de las  luminarias en terreno por municipio y su actualiación en la base de datos BDI Pérdidas</t>
  </si>
  <si>
    <t>Cantidad de Municipios levantados y actualizados</t>
  </si>
  <si>
    <t>Seguimiento Operatividad Totalizadores Sector Santiago</t>
  </si>
  <si>
    <t>Consiste en mantener los Totalizadores Operativos de forma consistente. Para este indicador solo se tendrán los totalizadores hábiles para ejecución, dejando fuera los totalizadores que estén en los procesos siguientes: CTsPR(Casos CTs), Totalizadores con clientes Bidireccionales, Totalizadores anómalos con tipo anomalía que no va a terreno, Totalizadores nuevos no entregados por campaña, entre otros.</t>
  </si>
  <si>
    <t>% Totalizadores Operativos</t>
  </si>
  <si>
    <t>Seguimiento Operatividad Totalizadores Sector Puerto Plata</t>
  </si>
  <si>
    <t>Seguimiento Operatividad Totalizadores Sector La Vega</t>
  </si>
  <si>
    <t>Seguimiento Operatividad Totalizadores Sector San Francisco</t>
  </si>
  <si>
    <t>Seguimiento Operatividad Totalizadores Sector Valverde Mao</t>
  </si>
  <si>
    <t>Habilitación y recuperación de equipos de medición y comunicación</t>
  </si>
  <si>
    <t>Clasificación, calibración y sellado de equipos de medición y comunicación nuevos y recuperados, ensamblado de equipos nuevos y recuperados, ejecución de pruebas de lote, reparacion de equipos de medición y comunicación.</t>
  </si>
  <si>
    <t>Cantidad de Puntos alcanzados por trabajos ejecutados</t>
  </si>
  <si>
    <t>Reporte CHM/SAP/SCIL/Power BI</t>
  </si>
  <si>
    <t>Nestor Morrobel</t>
  </si>
  <si>
    <t>Detectar a tiempo las anomalías en suministros telemedidos.</t>
  </si>
  <si>
    <t>Monitorear el consumo registrado de los suministros telemedidos para detectar anomalías en los mismos</t>
  </si>
  <si>
    <t>Días de detección</t>
  </si>
  <si>
    <t>Días</t>
  </si>
  <si>
    <t>Reporte de Sistemas de información GM</t>
  </si>
  <si>
    <t>Atención anomalías en el  suministros telemedidos.</t>
  </si>
  <si>
    <t>% Anomalías detectadas</t>
  </si>
  <si>
    <t>Reporte de Sistemas de información GAERP</t>
  </si>
  <si>
    <t>Habilitar zonas para Telemedir.</t>
  </si>
  <si>
    <t>Consiste en preparar las zonas telemedidas mediante la instalación de equipos que permiten la comunicación de los medidores telemedidos.</t>
  </si>
  <si>
    <t>Cantidad Zonas habilitadas</t>
  </si>
  <si>
    <t>Incrementar la disponibilidad de comunicación telemedición</t>
  </si>
  <si>
    <t>Incrementar la disponibilidad de comunicación telemedición Proceso de Balance de totalizadores</t>
  </si>
  <si>
    <t>Gestionar que los medidores telemedidos instalados en Open tengan la información de telemedición disponible para explotarla</t>
  </si>
  <si>
    <t>% Incremento alcanzado</t>
  </si>
  <si>
    <t>Incrementar la disponibilidad de comunicación telemedición proceso Facturación industrial</t>
  </si>
  <si>
    <t>Incrementar la disponibilidad de comunicación telemedición proceso Facturación Regular</t>
  </si>
  <si>
    <t>Mejorar el proceso de teleconsumo</t>
  </si>
  <si>
    <t>Enlace en la oficina virtual que permita la visualización del perfil carga formato tabla. La posibilidad de que se cliente se suscriba a recibir la información por correo y la opción de descargar de la información en formato de Excel, PDF u otro.</t>
  </si>
  <si>
    <t>Porciento de avance de implementación</t>
  </si>
  <si>
    <t>Correo implementación</t>
  </si>
  <si>
    <t xml:space="preserve"> Aplicar e implementar mejoras al desarrollo de las Órdenes de Servicio Faltantes en la automatización del sistema de telemedición.</t>
  </si>
  <si>
    <t>Incluir las OS faltantes en cada uno de los procesos de telegestión, corregir el problema de los clientes que se cortan cuando la OS sube al SGS (eliminar los updates), colocar todo en una sola plataforma</t>
  </si>
  <si>
    <t xml:space="preserve"> Aplicar Mejoras de Automatización el proceso de lectura de clientes Industriales.</t>
  </si>
  <si>
    <t>Trabajar los casos de excepción para que con una inteligencia de negocio puedan realizarse automaticamente</t>
  </si>
  <si>
    <t>Aplicar Mejoras de Automatización el proceso de lectura de clientes Regulares.</t>
  </si>
  <si>
    <t>Adecuar los reportes del proceso y a las condiciones que toma lectura corporativa</t>
  </si>
  <si>
    <t>Desarrollar e implementar Sistema para administrar los ICATs</t>
  </si>
  <si>
    <t>Interfaz WEB que permita aplicar cambios de forma remota a los equipos de los ICAT y programar en calendarios las interrupciones de los equipos de forma automatica.</t>
  </si>
  <si>
    <t>% Avance Implementación</t>
  </si>
  <si>
    <t>Reporte Sistema ICAT.</t>
  </si>
  <si>
    <t>Realizar Inspecciónes a las  instalaciones de medición para verificar que estén acorde al marco normativo</t>
  </si>
  <si>
    <t>Inspeccionar la calidad de las instalaciones en clientes regulares y grandes suministros</t>
  </si>
  <si>
    <t>Realización de inspecciones mediante muestreo aleatorio simple representativo de la población para medir el cumplimiento de los estandares establecidos en la norma de instalación para Suministros regulares e Industriales</t>
  </si>
  <si>
    <t>Cantidad de Inspeciones  realizadas</t>
  </si>
  <si>
    <t>Informes enviados y socializados con las áreas involucradas/Correo</t>
  </si>
  <si>
    <t>Control de Calidad DRP</t>
  </si>
  <si>
    <t>Félix Jiménez</t>
  </si>
  <si>
    <t>Gerencias de Reducción de Pérdidas Sectores &amp; Servicios Técnicos Comercial</t>
  </si>
  <si>
    <t>Inspección en las instalaciones de los nuevos servicios para incrementar los estándares de calidad.</t>
  </si>
  <si>
    <t>Inspeccionar la calidad de las instalaciones en nuevos clientes regulares.</t>
  </si>
  <si>
    <t>Realización de inspecciones mediante muestreo aleatorio simple representativo de la población de los nuevos servicios, para incrementar los estandares de calidad</t>
  </si>
  <si>
    <t>Cantidad de Inspeciones realizadas</t>
  </si>
  <si>
    <t>Atender las solicitudes Sectores (CHM/SGS, SGC)</t>
  </si>
  <si>
    <t>Atender las solicitudes realizadas por las áreas operativas, cuando estos tienen inconvenientes con algunas de estas plantaformas (CHM/SGS, SGC), el tiempo de atención no debe ser mayor a dos (2) días laborables.</t>
  </si>
  <si>
    <t>% solicitudes atendidas en plazo</t>
  </si>
  <si>
    <t>Reporte de O/S Ticket</t>
  </si>
  <si>
    <t>Atención de las irregularidades detectadas en el Proceso de Pérdidas Administrativas Sector Santiago</t>
  </si>
  <si>
    <t>Normalización y actualización en SGC de los suministros con irregularidades que afectan la facturación y, por ende, las pérdidas de energía del sector.</t>
  </si>
  <si>
    <t>% suministros irregulares atendidos</t>
  </si>
  <si>
    <t>Informe Mensual de Pérdidas Administrativas</t>
  </si>
  <si>
    <t>Atención de las irregularidades detectadas en el Proceso de Pérdidas Administrativas Sector Puerto Plata</t>
  </si>
  <si>
    <t>Atención de las irregularidades detectadas en el Proceso de Pérdidas Administrativas Sector La Vega</t>
  </si>
  <si>
    <t>Atención de las irregularidades detectadas en el Proceso de Pérdidas Administrativas Sector San Francisco</t>
  </si>
  <si>
    <t>Atención de las irregularidades detectadas en el Proceso de Pérdidas Administrativas Sector Valverde Mao</t>
  </si>
  <si>
    <t>Informe Mensual de Pérdidas Administrativas.</t>
  </si>
  <si>
    <t>Asegurar el abastecimiento oportuno y de calidad  de materiales y servicios</t>
  </si>
  <si>
    <t>Actualizar las unidades Constructivas de la DRP para adaptarlas a las necesidades del terrreno</t>
  </si>
  <si>
    <t>Incorporación, Eliminación o sustitución de materiales que conforman las UUCC de la DRP, acorde a las nuevas actualizaciones de materieles disponibles y en desarrollo.</t>
  </si>
  <si>
    <t>% UUCC Actualizadas</t>
  </si>
  <si>
    <t>Correos Electrónicos con UUCC actualizadas presentadas a la DRP y/o enviadas a Planificación.</t>
  </si>
  <si>
    <t>Actualizar y mejorar las especificaciones técnicas en base a normas de rigor</t>
  </si>
  <si>
    <t>Revisión y actualización de las características técnicas de las principales familias de materiales de inversión en función de las normas de rigor</t>
  </si>
  <si>
    <t>% Fichas Actualizadas</t>
  </si>
  <si>
    <t>Correos Electrónicos con Planilla de Datos Garantizados actualizadas enviadas a Planificación(Fichas Técnicas).</t>
  </si>
  <si>
    <t>Implementación de  soluciones sobre pruebas de nuevas opciones de materiales.</t>
  </si>
  <si>
    <t>Investigación y desarrollo de materiales que mitiguen los riesgos de ocurrencia de fraudes y/o optimicen las instalaciones en general</t>
  </si>
  <si>
    <t>% Implementación de soluciones</t>
  </si>
  <si>
    <t>Informe en detalles de las innovaciones, mejoras e implementaciones.</t>
  </si>
  <si>
    <t>Levantamiento de necesidades 2023</t>
  </si>
  <si>
    <t>Porcentaje de avance Levantamiento de necesidades</t>
  </si>
  <si>
    <t>Correos Electrónicos.</t>
  </si>
  <si>
    <t>Documento con el Levantamiento de necesidades.</t>
  </si>
  <si>
    <t>VALORACIÓN</t>
  </si>
  <si>
    <t>DIRECCIÓN DE SEGURIDAD FÍSICA</t>
  </si>
  <si>
    <t>Realizar labores de inteligencia para detectar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</si>
  <si>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
Servicio de inteligencia diurno y nocturno en las comunidades sensitivas donde existen mayor perdidas de energía.</t>
  </si>
  <si>
    <t>Porciento de resolución de casos</t>
  </si>
  <si>
    <t>Coordinación de Investigaciones</t>
  </si>
  <si>
    <t xml:space="preserve">Cristóbal Cruz Díaz </t>
  </si>
  <si>
    <t>Apoyar a  todos los sectores a los operativos diurnos y nocturnos conjuntamente con la Dirección de Reducción de Pérdidas.</t>
  </si>
  <si>
    <t>Apoyo en todos los sectores a los operativos diurnos y nocturnos conjuntamente con la Dirección de Reducción de Pérdidas.</t>
  </si>
  <si>
    <t>% Apoyo de seguridad a operativos</t>
  </si>
  <si>
    <t xml:space="preserve">Coordinación de operaciones </t>
  </si>
  <si>
    <t>Anthony P. Acevedo Muñoz</t>
  </si>
  <si>
    <t>Ejecución de los  recorridos de seguridad  para realizar el levantamiento de la vulnerabilidad de las oficinas comerciales.</t>
  </si>
  <si>
    <t>Levantamiento de la vulnerabilidad de las oficinas comerciales. 
Apoyo militar y vigilancias a todas las gerencias y direcciones en las actividades realizadas.</t>
  </si>
  <si>
    <t>Porciento de atención</t>
  </si>
  <si>
    <t>Informes de recorrido y supervisión de seguridad</t>
  </si>
  <si>
    <t>Coordinación de Asuntos Internos</t>
  </si>
  <si>
    <t>Realizar investigaciones para  contrarrestar las desviaciones de recursos o mal uso de los mismos, derivadas de  las acciones violatorias de normativas de carácter ético.</t>
  </si>
  <si>
    <t>Realizar entrevistas a los empleados y contratistas cuando es necesario, a fin de recabar las informaciones complementarias de las investigaciones, con la profesionalidad debida.</t>
  </si>
  <si>
    <t xml:space="preserve">Realización de Trabajos y operativos con los departamentos de Inteligencia del  Ministerio de Defensa, la P.N., D.N.I. y la Procuraduría General Adjunta para el Sistema Eléctrico (PGASE), para evitar fraude eléctrico. </t>
  </si>
  <si>
    <t>Coordinar con las diferentes autoridades apoyo en caso de fraude eléctrico para agilizar el proceso legal.</t>
  </si>
  <si>
    <t>Porciento apoyo de seguridad</t>
  </si>
  <si>
    <r>
      <t>Gestionar la instalación de la 5</t>
    </r>
    <r>
      <rPr>
        <vertAlign val="superscript"/>
        <sz val="18"/>
        <color theme="1"/>
        <rFont val="Arial Narrow"/>
        <family val="2"/>
      </rPr>
      <t>ta</t>
    </r>
    <r>
      <rPr>
        <sz val="18"/>
        <color theme="1"/>
        <rFont val="Arial Narrow"/>
        <family val="2"/>
      </rPr>
      <t xml:space="preserve"> etapa de las cámaras de seguridad y video vigilancia en las instalaciones de Edenorte. </t>
    </r>
  </si>
  <si>
    <t>La instalación de las cámaras permitirá tener control en tiempo real de cualquier eventualidad en nuestra instalaciones.</t>
  </si>
  <si>
    <t>Porciento de porcentaje de avance de proyecto</t>
  </si>
  <si>
    <t>Correo electrónico, fotos e informe</t>
  </si>
  <si>
    <t>Dirección de Tecnología de la Información</t>
  </si>
  <si>
    <t xml:space="preserve">Licitación Servicios de Compañía de Seguridad	</t>
  </si>
  <si>
    <t xml:space="preserve">Gestionar proceso de Licitación Servicios de Compañía de Seguridad	
	</t>
  </si>
  <si>
    <t>Esta actividad consiste en la licitación del servicio de seguridad y vigilancia en una compañía externa.  Esto permitirá tener control en tiempo real de cualquier eventualidad en nuestra instalaciones.</t>
  </si>
  <si>
    <t>DIRECCION DE SERVICIOS JURIDICOS</t>
  </si>
  <si>
    <t>DIRECCIÓN DE SERVICIOS GENERALES</t>
  </si>
  <si>
    <t>Rutas Mensuales de Recolección de Documentación</t>
  </si>
  <si>
    <t>1- Rutas planificadas para la intervención de las áreas que requieran el resguardo de los documentos y su posterior traslado.  
2-Rutas de reciclaje de documentos y cartón.</t>
  </si>
  <si>
    <t>Coordinación con las áreas a intervenir vía correo, planificación de rutas, validación de la documentación recibida, traslado, escaneado si aplica, controles de inventario, proceso de reciclaje e informes mensuales.</t>
  </si>
  <si>
    <t>Formato de recepción y resguardo de documentos</t>
  </si>
  <si>
    <t>Gerencia Servicios de Generales</t>
  </si>
  <si>
    <t>Luis Belliard</t>
  </si>
  <si>
    <t>Digitación de Documentos</t>
  </si>
  <si>
    <t xml:space="preserve">Indexación de la documentación escaneada correspondiente a las áreas que cuentan con el sistema OnBase. </t>
  </si>
  <si>
    <t>Monitoreo, indexación, verificación y control de todos los documentos escaneados por las áreas. Gestion de nuevos usuarios, capacitación y entrenamiento y posterior seguimiento para garantizar el correcto uso de la herramienta. control y seguimiento a incidencias. Reportes e informes mensuales.</t>
  </si>
  <si>
    <t>Revisión Semestral De Infraestructura Física</t>
  </si>
  <si>
    <t>Realizar rutas mensuales de evaluación de toda la infraestructura de la empresa a los fines de detectar de manera oportuna fallas y/o averías en la infraestructura para gestionar corrección.
Se realizaran 2 evaluaciones al año de toda la infraestructura física de la empresa verificando la condición de los elementos estructurales y condición física de las edificaciones</t>
  </si>
  <si>
    <t>Darwin Duran</t>
  </si>
  <si>
    <t>Mantenimiento Trimestral de techos, red pluvial, red de agua potable y sanitaria.</t>
  </si>
  <si>
    <t xml:space="preserve">Realizar rutas mensuales de inspección de techos, redes pluviales, sanitarias y potable para realizar trabajos de limpieza y correctivos de filtraciones entre otros. 
Ejecución de los cronogramas de inspección, limpieza de techos, así como correctivos en tuberías con averías. </t>
  </si>
  <si>
    <t>Cantidad de mantenimientos realizados</t>
  </si>
  <si>
    <t>Limpieza de Patios y mantenimeinto de jardines</t>
  </si>
  <si>
    <t xml:space="preserve">Realizar rutas mensuales de limpieza y mantenimiento preventivo de todos los patios, jardineras y techos de la empresa.
Ejecución del desyerbo, limpieza, bote de escombros y maleza. Mantenimiento constante de los patios, jardineras y techos de la empresa. </t>
  </si>
  <si>
    <t>Cantidad de limpiezas ejecutadas.</t>
  </si>
  <si>
    <t>Limpiezas y Mantenimientos rutinarios</t>
  </si>
  <si>
    <t>Cumplimiento del plan de limpieza y aseo  
Ejecución de los cronogramas de limpieza y entrega de materiales de la empresa.</t>
  </si>
  <si>
    <t>Revisión y control de plagas</t>
  </si>
  <si>
    <t>Rutas de fumigación, colocación de raticidas, eliminación de focos de contaminación, emisión de informes recomendativos para reducir la producción de plagas en toda la empresa
Realizar levantamientos para definir productos, planificar rutas de fumigación, notificar vía correo a las áreas a ser intervenidas, llenar planillas de servicio realizado el cual debe ser firmado por un representante de la empresa, entrega de acuses, supervisión para validación vía muestreo. Las visitas serán mensuales, excepto en casos donde se requiera nuevamente el servicio.</t>
  </si>
  <si>
    <t>Cantidad de fumigaciones realizadas</t>
  </si>
  <si>
    <t xml:space="preserve">Mantenimiento  Mensual De las instalaciones elétricas y cableado estructurado </t>
  </si>
  <si>
    <t xml:space="preserve">Realizar rutas mensuales de inspección de las instalaciones eléctricas en oficinas y locales en general, a los fines de corregir y levantar averías.
Ejecución de los cronogramas de inspección y correctivos de las instalaciones eléctricas </t>
  </si>
  <si>
    <t xml:space="preserve">Mantenimiento  Preventivo Mensual a Oficinas móviles </t>
  </si>
  <si>
    <t>Evaluación física, de equipos y limpieza en general.
Inspección y evaluación mensual de las condiciones físicas y de higiene de todas las oficinas comerciales móviles además de la evaluación y mantenimiento preventivo de todos los aires, plantas, inversores, baterías, instalaciones eléctricas, cajas fuertes, gavetas de cajas y mobiliario en general.</t>
  </si>
  <si>
    <t>Cantidad de Mantenimiento realizados</t>
  </si>
  <si>
    <t xml:space="preserve">Mantenimiento preventivo  mensual de aires acondicionados </t>
  </si>
  <si>
    <t>1-Mantenimiento interno de los equipos de climatización en los sectores Santiago, La Vega y subestaciones.     (Bimensual)                                                          2- Mantenimientos subcontratados de los equipos de A/A  para los sectores San Fco.,  Pto Pta. Y Mao. (Mensual)
Inspección, limpieza, lavado, sopleteo, mediciones técnicas, recarga de refrigerantes, verificación de terminales.</t>
  </si>
  <si>
    <t>Mantenimiento  preventivo trimestral de neveras y bebederos</t>
  </si>
  <si>
    <t>Evaluación de las condiciones físicas de los equipos tomando en cuenta los parámetros técnicos
Evaluación y posterior reparación de equipos, revisión y sustitución de partes para el buen funcionamiento. Recarga de refrigerantes, cambio de filtros de línea, reparación y cambio de motores.</t>
  </si>
  <si>
    <t xml:space="preserve">Mantenimiento preventivo mensual de Generadores </t>
  </si>
  <si>
    <t xml:space="preserve">1- Supervisión interna de los equipos generadores para evaluar y levantar parámetros técnicos.                2-Mantenimientos preventivos subcontratados de todos los generadores eléctricos de la empresa. 3- Incluye generadores Oficinas Móviles.
Cambio de filtros, aceite y combustible. Chequeo y limpieza  general del equipo. Además Reparación y/o cambio de piezas. </t>
  </si>
  <si>
    <t xml:space="preserve">Mantenimiento preventivo semestral de transfer </t>
  </si>
  <si>
    <t>Mantenimientos preventivos subcontratados de todos los transfer eléctricos de la empresa.</t>
  </si>
  <si>
    <t>Mantenimiento mensual para inversores</t>
  </si>
  <si>
    <t>1-Mantenimiento preventivo interno de inversores ubicados en oficinas comerciales y edif. Adm.                              2-Mantenimiento preventivo interno de los inversores ubicados en oficinas móviles
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</si>
  <si>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Mantenimiento preventivo mensual a baterias</t>
  </si>
  <si>
    <t>Inspección y evaluación de carga, condiciones de celdas y recarga de electrolitos. 
Limpieza de cada batería, polos y base protectora, carga de electrolitos a baterías, limpieza y ajuste de polos de baterías, lavado de baterías. Medición de carga y electrolitos. Evaluación de celdas y caja de polietileno. Recarga de electrolitos.</t>
  </si>
  <si>
    <t xml:space="preserve">Mantenimiento preventivo semestral a UPS </t>
  </si>
  <si>
    <t xml:space="preserve">Inspección y evaluación de la condición de los UPS cada 6 meses.
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   </t>
  </si>
  <si>
    <t>Mudanza y Adecuacion OC 2132</t>
  </si>
  <si>
    <t>No hay parqueo, la estructura está en muy mal estado, además tenemos filtraciones e inundaciones</t>
  </si>
  <si>
    <t xml:space="preserve"> Mejorar la imagen corporativa y comunicación.</t>
  </si>
  <si>
    <t>% de avance</t>
  </si>
  <si>
    <t>GERENCIA DE COMPRAS</t>
  </si>
  <si>
    <t>Readecuacion OC Castañuelas</t>
  </si>
  <si>
    <t>Mejoras oficina comercial en local actual para optimizar espacios disponibles.</t>
  </si>
  <si>
    <t>Completar adecuacion OC San Victor</t>
  </si>
  <si>
    <t>Este proyecto se inicio en una 1era. Etapa se retomara para completar dicha adecuacion.La oficina no tiene aires después de la mudanza y e personal labora muy incómodo por las altas temperaturas de la época.</t>
  </si>
  <si>
    <t>Completar adecuacion OC Maimon Bonao</t>
  </si>
  <si>
    <t>Mudanza y Adecuacion OC La Isabela</t>
  </si>
  <si>
    <t>Mudanza y adecuación completa de la OC.</t>
  </si>
  <si>
    <t>Archivo RRHH</t>
  </si>
  <si>
    <t>Construccion de un area para archivo para el resguardo de la documentacion de la gerencia de conro y gestion Humana.</t>
  </si>
  <si>
    <t xml:space="preserve"> Optimizar el sistema de gestión del talento humano.</t>
  </si>
  <si>
    <t>Adecuacion CT, Cocina y almacen OC Beller</t>
  </si>
  <si>
    <t>La oficina cuenta con muy mala estructura en el techo tanto del CT como la parte de atrás donde se encuantra la cocina y el alcmacen estos requieren ser intervenidos.</t>
  </si>
  <si>
    <t>Mudanza y Adecuacion OC Maimon Pto Pta</t>
  </si>
  <si>
    <t>Mudanza de oficina comercial a otro local mas amplio para distribuir mejor las áreas. Ya que la actual no esta funcionando adecuadamente por la condicion espacial.</t>
  </si>
  <si>
    <t>Mudanza y Adecuacion OC Sabaneta de Yasica</t>
  </si>
  <si>
    <t>Adecuacion OC El Mamey</t>
  </si>
  <si>
    <t>Incrementar Calidad del Servivio</t>
  </si>
  <si>
    <t>Adecuacion OCJanico</t>
  </si>
  <si>
    <t>Solucionar las principales necesidades de la oficina comercial para mejorar su operatividad y comodidad tanto para clientes como para colaboradores.</t>
  </si>
  <si>
    <t>Ampliacion cuarto de equipos 1er nivel 2130</t>
  </si>
  <si>
    <t>Extensión del Cuarto de Equipos 1er nivel Edificio 2130 debido a que el gabinete de data que da soporte a la planta no cuenta con espacio disponible para nuevas salidas de red.</t>
  </si>
  <si>
    <t xml:space="preserve"> Eficientizar las operaciones de la empresa.</t>
  </si>
  <si>
    <t>Cambio de local y adecuacion OC 2131 y CT 2131</t>
  </si>
  <si>
    <t>Solucionar las principales necesidades de la oficina comercial para mejorar su operatividad y comodidad tanto para clientes como para colaboradores, asi como tambien generar un ahorro a la empresa significativo.</t>
  </si>
  <si>
    <t>Mudanza y Adecuacion OC Fantino</t>
  </si>
  <si>
    <t>Platea transformadores La Penda</t>
  </si>
  <si>
    <t>Eficientizar la condicion medio ambiental con un mejor resguardo de los transformadores.</t>
  </si>
  <si>
    <t>Requeriminetos menores Sector Santiago</t>
  </si>
  <si>
    <t>Solucionar las principales necesidades de las oficinas comerciaesl para mejorar su operatividad y comodidad tanto para clientes como para colaboradores</t>
  </si>
  <si>
    <t>Requeriminetos menores Sector Pto Pta</t>
  </si>
  <si>
    <t>Requeriminetos menores Sector La Vega</t>
  </si>
  <si>
    <t>Requeriminetos menores Sector San Fco</t>
  </si>
  <si>
    <t>Requeriminetos menores Sector Mao</t>
  </si>
  <si>
    <t>Instalación de Lámparas LED en oficinas Comerciales.</t>
  </si>
  <si>
    <t>Levantamiento, compra e instalación de aproximadamente 500 lámparas led.
Realizar el levantamiento de necesidades para definir las  áreas a intervenir para la instalación de lámparas LED a los fines de reducir el consumo energético.</t>
  </si>
  <si>
    <t>Cantidad de equipos instalados</t>
  </si>
  <si>
    <t>Formatos de inspección, formato de supervisión, correos e imágenes.</t>
  </si>
  <si>
    <t>Gregorio Vasquez</t>
  </si>
  <si>
    <t>Instalación de Nuevas baterías</t>
  </si>
  <si>
    <t>Seguimiento al proceso de Compra para la posterior instalación de nuevas baterías para garantizar la operatividad de las oficinas comerciales.
Evaluación de las propuestas, revisión y recepción de los equipos. Levantamiento de necesidades y coordinación para el traslado, colocación, instalación de baterías de ácido.</t>
  </si>
  <si>
    <t xml:space="preserve">Cantidad de Baterías Instaladas </t>
  </si>
  <si>
    <t>Compra baterías de UPS para Diferentes oficinas</t>
  </si>
  <si>
    <t>CANTIDAD DE BATERIAS DE UPS DE 12 V BATERIAS A CAMBIAR DE MANERA URGENTE PARA MINIMIZAR EL RIESGO DEL DAÑO DE LOS UPS QUE CUESTA ALREDEDOR DE 5,000,000.00 DE PESOS.</t>
  </si>
  <si>
    <t>Compra Aires Acondicionados  para Diferentes oficinas</t>
  </si>
  <si>
    <t>Compra de Aires Acondicionados para el cambio de las unidades que ya han agotado su vida util.</t>
  </si>
  <si>
    <t>Richard Cruz</t>
  </si>
  <si>
    <t>Compra bebederos  para Diferentes oficinas</t>
  </si>
  <si>
    <t>Compra de bebederos para el cambio de las unidades que ya han agotado su vida util.</t>
  </si>
  <si>
    <t>Contratación trabajos plomería, jardinería y requerimientos menores.</t>
  </si>
  <si>
    <t>CONTRATACION MANO DE OBRA ESTIMADA TRABAJOS PLOMERIA, JARDINERIA Y REQUERIMIENTOS MENORES (CONTRATA POR LOTE)</t>
  </si>
  <si>
    <t>Ejecución de los cronogramas de inspección,  TRABAJOS PLOMERIA, JARDINERIA Y REQUERIMIENTOS MENORES</t>
  </si>
  <si>
    <t>Cambio de locales para oficinas que se fucionanran</t>
  </si>
  <si>
    <t>Dichas oficinas serán cambiadas y 
reorganizadas para el 2022.</t>
  </si>
  <si>
    <r>
      <t>Furgones resguardo documentos archivo y mensajer</t>
    </r>
    <r>
      <rPr>
        <sz val="11"/>
        <color theme="1"/>
        <rFont val="Arial"/>
        <family val="2"/>
      </rPr>
      <t>í</t>
    </r>
    <r>
      <rPr>
        <sz val="18"/>
        <color theme="1"/>
        <rFont val="Arial"/>
        <family val="2"/>
      </rPr>
      <t>a almacén la penda.</t>
    </r>
  </si>
  <si>
    <t xml:space="preserve">Habilitar furgones para resguardo apropiado de la documentación de la empresa. </t>
  </si>
  <si>
    <t>Confección de Fosas y adecuaciones de Furgón de Taller de Transportación Edf. 2130</t>
  </si>
  <si>
    <t>Habilitar espacio con las condiciones necesarias en donde actualmente operan los mecnicos.</t>
  </si>
  <si>
    <t>Realizar inventario de materiales gastables y mobiliarios.</t>
  </si>
  <si>
    <t>Realizar junto a la Gerencia de Almacén el levantamiento  físico de los materiales que maneja la gerencia, fuera del Sistema SAP</t>
  </si>
  <si>
    <t>Porcentaje de inventario realizado</t>
  </si>
  <si>
    <t>Compra de los materiales</t>
  </si>
  <si>
    <t>Olga María Morales</t>
  </si>
  <si>
    <t xml:space="preserve">Gestionar la adquisición de Mobiliarios y Equipos de Oficina	</t>
  </si>
  <si>
    <t>Adquisición de Mobiliarios y Equipos de Oficina</t>
  </si>
  <si>
    <t>Compra de Mobiliarios y Equipos para atender necesidades de las diferentes áreas y oficinas de la empresa.</t>
  </si>
  <si>
    <t>Fotos, reporte o informe por correo electrónico</t>
  </si>
  <si>
    <t xml:space="preserve">Gestionar el proceso de adquisición de Suministros y Materiales de Oficina	
	</t>
  </si>
  <si>
    <t>Adquisición de Suministros y Materiales de Oficina</t>
  </si>
  <si>
    <t>Compra de suministros y material  gastable para uso de la empresa.</t>
  </si>
  <si>
    <t>Cartas de adjudicación, correos de entrada de mercancía.</t>
  </si>
  <si>
    <t xml:space="preserve">Adquisición de Uniformes	
	</t>
  </si>
  <si>
    <t>Compra de uniformes corporativos para las áreas operativas de la empresa</t>
  </si>
  <si>
    <t xml:space="preserve">Adquisición de Utensilios de Cocina	
	</t>
  </si>
  <si>
    <t>Adquisición de Utensilios de Cocina</t>
  </si>
  <si>
    <t>Compra de utensilios de cocina para uso de la empresa</t>
  </si>
  <si>
    <t xml:space="preserve">Solicitar un aumento en Valor Asegurado	
	</t>
  </si>
  <si>
    <t>Gestionar la inclusión de nuevos locales y la actualización de los valores en el seguro.</t>
  </si>
  <si>
    <t>Inclusión de nuevos locales y actualización de valores de los seguros generales (Pólizas de incendios,responsabilidad civil extra contractual, fidelidad 3D, equipos, entre otros).</t>
  </si>
  <si>
    <t>Documento de Póliza</t>
  </si>
  <si>
    <t>Solicitar el Tapizado de Mobiliarios</t>
  </si>
  <si>
    <t xml:space="preserve">Gestionar el tapizado de los mobiliario de sillones ejecutivos y sillas secretariales. </t>
  </si>
  <si>
    <t xml:space="preserve">Reparación de tapizado de sillones ejecutivos y sillas secretariales. </t>
  </si>
  <si>
    <t>Distribución de Material Gastable y/o Mobiliarios</t>
  </si>
  <si>
    <t xml:space="preserve">Realizar la logística de entrega de materiales gastable y de mobiliarios conforme se solicitan y la disponibilidad de éstos. </t>
  </si>
  <si>
    <t>Entregar los materiales gastables y/o mobiliarios solicitados por las áreas existentes en inventario antes de los primeros 5 días del mes siguiente a la solicitud.</t>
  </si>
  <si>
    <t xml:space="preserve">Tiempo  de entrega </t>
  </si>
  <si>
    <t>Comprobantes de entrega</t>
  </si>
  <si>
    <t>Elaborar relación de las constancias de entrega de los materiales gastables y/o mobiliarios distribuidos por las áreas administrativas.</t>
  </si>
  <si>
    <t>Solicitar a las áreas administrativas las constancias de entrega de materiales gastables y/o mobiliarios.
Elaborar relación de las constancia de entrega de los materiales gastables y/o mobiliarios distribuidos por las áreas administrativas.</t>
  </si>
  <si>
    <t>Cantidad  de reportes</t>
  </si>
  <si>
    <t>Correo de Solicitud del área, y constancia de entrega</t>
  </si>
  <si>
    <t xml:space="preserve">Llevar un control de los materiales críticos manejados por la GGCA que se han asignado a las áreas para su abastecimiento </t>
  </si>
  <si>
    <t xml:space="preserve">Llevar un control de los materiales críticos manejados por la GGCA, de la Gerencia de Cobranza, solicitados  para su abastecimiento </t>
  </si>
  <si>
    <t>Porcentaje de cumplimiento de la entrega de materiales</t>
  </si>
  <si>
    <t>Elaboración de plan de levantamiento de necesidades, (adquisición de los mobiliarios, equipos de oficina, uniformes, equipos del hogar, impresos y publicaciones)</t>
  </si>
  <si>
    <t>Levantamiento</t>
  </si>
  <si>
    <t xml:space="preserve">Preparación de documentación requerida por la Gerencia de Compras para el lanzamiento del Proceso de  Adquisición  de mobiliarios, equipos de oficina, utensilios de cocina,  uniformes, ente otros, para uso de la empresa. </t>
  </si>
  <si>
    <t>Fotos/cronogramas/correos</t>
  </si>
  <si>
    <t>Revisión  con las áreas</t>
  </si>
  <si>
    <t>Correos de solicitud</t>
  </si>
  <si>
    <t>Revisión general del Plan</t>
  </si>
  <si>
    <t>Correo, revisión de fichas, términos de referencias</t>
  </si>
  <si>
    <t>Entrega del Plan y fichas técnicas y Términos de Referencias</t>
  </si>
  <si>
    <t>Plan de Levantamiento de Necesidades/Fichas técnicas/Términos de referencias</t>
  </si>
  <si>
    <r>
      <t xml:space="preserve">Adecuar al solar que se va a rentar para el Parqueo del personal del Edificio Administrativo.
</t>
    </r>
    <r>
      <rPr>
        <i/>
        <sz val="18"/>
        <color rgb="FF000000"/>
        <rFont val="Arial Narrow"/>
        <family val="2"/>
      </rPr>
      <t>(A requerimiento de la Dirección de Logística).</t>
    </r>
  </si>
  <si>
    <t>Acondicionar el espacio que se va a alquilar para parqueo del Edificio Administrativo.</t>
  </si>
  <si>
    <t xml:space="preserve">Se va a alquilar un solar para parqueo adicional del personal del Edificio Administrativo de Santiago y para los visitantes el cual será adecuado por el personal de Servicios Generales. </t>
  </si>
  <si>
    <t>Fotos, correo electrónico, diseño del parqueo.</t>
  </si>
  <si>
    <t>José Gutiérrez/Darwin Durán Medina/Ysabel Marte</t>
  </si>
  <si>
    <t>RD$ 378,801.63</t>
  </si>
  <si>
    <t>DIRECCION DE SERVICIOS GENERALES</t>
  </si>
  <si>
    <t>DIRECCIÓN DE SERVICIOS JURÍDICOS</t>
  </si>
  <si>
    <t>Monitorear los asuntos jurídicos surgidos de las actividades de la empresa dentro de su ámbito de actuación</t>
  </si>
  <si>
    <t>Apoyo Demandas Interpuestas en coordinación Encargado de Litigios. Representa a la empresa en los tribunales y organismos públicos o privados en su ámbito de actuación. 
Ofrece asistencia Técnica Jurídica a la Gerencia del sector en todos los aspectos de índole legal</t>
  </si>
  <si>
    <t xml:space="preserve">% Asistencia Demandas Interpuestas en caso necesario </t>
  </si>
  <si>
    <t xml:space="preserve"> Coordinación Legal Sectores</t>
  </si>
  <si>
    <t>Genodis, Almengot, Santa y Kelvin, Norberto, Sergia (Santiago).  Inmaculada y Juan Francisco (San Fco.) 
Anibelkys. (Mao) 
Felix (Puerto Plata) 
Y Olga y Julissa.(La Vega)</t>
  </si>
  <si>
    <t>Gerencia de Litigios y Gerencia de Asuntos Penales</t>
  </si>
  <si>
    <t>Realización de informe de cobros gestionados por los abogados de los sectores.</t>
  </si>
  <si>
    <t>Información sobre el monto cobrado de la cartera de clientes a gestionar el cobro, por acuerdo realizados por los abogados de los sectores.</t>
  </si>
  <si>
    <t>Juan Manuel Tejada Díaz</t>
  </si>
  <si>
    <t>Control de Gestión Comercial</t>
  </si>
  <si>
    <t>Realizar Conciliaciones deudas</t>
  </si>
  <si>
    <t>Conciliación de clientes comerciales.</t>
  </si>
  <si>
    <t>Logro de conciliación a clientes con deuda (Clientes Comerciales)</t>
  </si>
  <si>
    <t>%  Conciliaciones realizadas</t>
  </si>
  <si>
    <t>Reporte Excel</t>
  </si>
  <si>
    <t>Oficinas Comerciales</t>
  </si>
  <si>
    <t>Conciliación de clientes regulares.</t>
  </si>
  <si>
    <t>Logro de conciliación a clientes con deuda (Clientes Regulares)</t>
  </si>
  <si>
    <t>Conciliación de clientes industriales.</t>
  </si>
  <si>
    <t>Logro de conciliación a clientes con deuda (Clientes Industriales)</t>
  </si>
  <si>
    <t>Gerencia de Grandes Clientes</t>
  </si>
  <si>
    <t>Elaboración de contratos solicitados dentro del plazo establecido</t>
  </si>
  <si>
    <t>1.-Realización contrato. 
2. Enviar correo área requirente. 
3.- Revisión contratos
Formalización contratos en plazo
Ejecución de los contratos de los contratos solicitados en un plazo de 10 días laborables.</t>
  </si>
  <si>
    <t>Cumpliento en Plazo de contratos realizados</t>
  </si>
  <si>
    <t xml:space="preserve">1.-Registro de solicitud contratos.                        
2.- Correos </t>
  </si>
  <si>
    <t xml:space="preserve">Gerencia de Contratos, Regulación y Opinión </t>
  </si>
  <si>
    <t xml:space="preserve">1. Kenia Gómez                    
2. Daniel García          
3. Giovanna Gómez                                
4. Neury Estrella
5. Sahira Báez                         </t>
  </si>
  <si>
    <t>Gestionar firmas y legalización de contratos</t>
  </si>
  <si>
    <t>Contratos varios.</t>
  </si>
  <si>
    <t>1.Enviar correo al área requirente.
2.Convocar al notario para firma.
Consiste en dar seguimiento a la captura de firmas para el contrato con la finalidad de legalizar el mismo (cliente o suplidores, administrados y notario).</t>
  </si>
  <si>
    <t xml:space="preserve"> Contratos AFR, Venta de Energía y Acuerdos.</t>
  </si>
  <si>
    <t>1.Enviar correo Área requirente
2.Convocar al notario para firma.
Consiste en dar seguimiento a la captura de firmas para el contrato con la finalidad de legalizar el mismo (cliente o suplidores, administrados y notario).</t>
  </si>
  <si>
    <t>1- Archivo control de días.
2- Correos</t>
  </si>
  <si>
    <t>Elaboración de informe de las actividades realizadas mensualmente en la gerencia de Contratos.</t>
  </si>
  <si>
    <t>Informe de actividades realizadas mensualmente en la gerencia de Contratos.</t>
  </si>
  <si>
    <t>Cantidad de informe realizados</t>
  </si>
  <si>
    <t>Informe realizado.</t>
  </si>
  <si>
    <t>Solicitar Indexación de contratos al sistema On Base</t>
  </si>
  <si>
    <t xml:space="preserve">Carga de contratos al sistema On Base  en un plazo de 7 días laborables.  
1.- Indexación y registro de los contratos suscritos por la empresa.                                                                         </t>
  </si>
  <si>
    <t>Cumpliento en plazos de  contratos indexados</t>
  </si>
  <si>
    <t xml:space="preserve">1.-Registro contratos OnBase.                                 2.- Correos </t>
  </si>
  <si>
    <t xml:space="preserve">Gestionar las Notificaciones y respuestas a consultas en un plazo de 5 días laborables.  </t>
  </si>
  <si>
    <t xml:space="preserve">
1.-Levantamiento de la información
1.-Supervisión del levantamiento de la base de datos.                                                                                           2.- Notificación de la llegada del término de los contratos.               </t>
  </si>
  <si>
    <t>Cumpliento plazo  de atención de solicitudes</t>
  </si>
  <si>
    <t xml:space="preserve">1.- Correos 
1.-Sistema OnBase.                      2.- Correos </t>
  </si>
  <si>
    <t>Atender consultas complejas dentro del plazo acordado en 10 días.</t>
  </si>
  <si>
    <t>Solicitudes legales de tipo complejas que ameritan una atención fuera de lo habitual</t>
  </si>
  <si>
    <t>Porcentaje cumplimiento de solicitudes atendidas en plazo</t>
  </si>
  <si>
    <t>Notificación de la llegada del término de los contratos</t>
  </si>
  <si>
    <t xml:space="preserve">Enviar correo a las áreas el último día de cada mes con el listado de contratos próximos a vencer,  con dos meses de anticipación al vencimiento.   </t>
  </si>
  <si>
    <t>Porcentaje de remisión en plazo</t>
  </si>
  <si>
    <t xml:space="preserve">1. Kenia Gómez                     
2. Neury Estrella            </t>
  </si>
  <si>
    <t>Monitorear Procesos compras</t>
  </si>
  <si>
    <t xml:space="preserve"> Realización informe evaluación credenciales y  pliegos de condiciones (TDR)
</t>
  </si>
  <si>
    <t xml:space="preserve">Asistencia a los procesos de compras en un plazo de 6 días laborables.  
 * Realización informe evaluación credenciales.                        
*  Evaluación pliegos.                                                           
                                                                                           </t>
  </si>
  <si>
    <t>Cantidad de días promedio atención procesos de compra</t>
  </si>
  <si>
    <t xml:space="preserve">1.-Correos                             
2. Informe            
3. Resolución </t>
  </si>
  <si>
    <t xml:space="preserve">1. Kenia Gómez                    
2. Daniel García          
3. Giovanna Gomez                              
4. Neury Estrella
5. Sahira Báez   </t>
  </si>
  <si>
    <t>Realización de las Impugnaciones de los recursos administrativos (recursos jerárquicos)</t>
  </si>
  <si>
    <t>Preparar el escrito de defensa para dar respuesta al Recurso Jerárquico en tiempo</t>
  </si>
  <si>
    <t>Casos completados en tiempo  apelados ante la Dirección General de Contrataciones Públicas (DGCP),  para proceder con la defensa a Edenorte, recursos jerárquicos.</t>
  </si>
  <si>
    <t>Cumpliento en plazos de  recursos jerárquicos</t>
  </si>
  <si>
    <t>Preparar los argumentos de hecho y derecho para dar respuesta a la impugnación en tiempo.</t>
  </si>
  <si>
    <t>Casos solicitados en tiempo incoados ante Edenorte  para proceder con la defensa a Edenorte, impugnación.</t>
  </si>
  <si>
    <t>Cumpliento den plazo de  impugnación</t>
  </si>
  <si>
    <t>Reducción de pérdidas mediante la gestión legal - Depósito Denuncias</t>
  </si>
  <si>
    <t>Sometimiento de denuncias</t>
  </si>
  <si>
    <t>Aportar 100% a las reducción de pérdida mediante la gestión legal, es decir, con el 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días.</t>
  </si>
  <si>
    <t>Tiempo depósito denuncias</t>
  </si>
  <si>
    <t>Informes Mensuales</t>
  </si>
  <si>
    <t>1. José Dolores
2. Odiles Collado
3. Franklin Payero
4. Griselda Reyes
5. Mario Matías
6. Luis Acosta
7. Eusebio Rosario
8. Radhamés Díaz</t>
  </si>
  <si>
    <t>Gerencia Reducción de Perdidas</t>
  </si>
  <si>
    <t>Gestión efectiva de las denuncias</t>
  </si>
  <si>
    <t>Presentación de las denuncias dentro de un plazo máximo de dos días dentro del mes correspondiente, contados a partir de la recepción de las informaciones pertinentes sobre el ilícito penal</t>
  </si>
  <si>
    <t>Porcentaje denuncias resueltas efectivamente</t>
  </si>
  <si>
    <t>Correo de remisión de las informaciones para la denuncia y hoja de remisión de las denuncias a PGASE</t>
  </si>
  <si>
    <r>
      <t xml:space="preserve">1. José Dolores
</t>
    </r>
    <r>
      <rPr>
        <b/>
        <sz val="18"/>
        <color rgb="FF000000"/>
        <rFont val="Arial Narrow"/>
        <family val="2"/>
      </rPr>
      <t>2. Odiles Collado</t>
    </r>
    <r>
      <rPr>
        <sz val="18"/>
        <color rgb="FF000000"/>
        <rFont val="Arial Narrow"/>
        <family val="2"/>
      </rPr>
      <t xml:space="preserve">
3. Franklin Payero
4. Griselda Reyes
5. Mario Matías
6. Luis Acosta
7. Eusebio Rosario
8. Radhamés Díaz</t>
    </r>
  </si>
  <si>
    <t>Gerencia de Reducción de Perdidas</t>
  </si>
  <si>
    <t>Elaboración de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</si>
  <si>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</si>
  <si>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</si>
  <si>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documentación que servirá como soporte de las querellas y hoja de depósito de las mismas en PGASE o en la Fiscalía ordinaria </t>
  </si>
  <si>
    <t>Elaboración informe Departamental</t>
  </si>
  <si>
    <t>Informe departamental justificativo de asistencia de abogados para las conciliaciones PGASE.</t>
  </si>
  <si>
    <t>Realizar las conciliaciones PGASE</t>
  </si>
  <si>
    <t>Porcentaje de clientes para conciliación de actas Pgase</t>
  </si>
  <si>
    <t xml:space="preserve">% Monto Tasaciones Recuperado </t>
  </si>
  <si>
    <t>Garantizar el cumplimiento de los plazos de Gestión Internas para el apoderamiento de demandas a las oficinas externas.</t>
  </si>
  <si>
    <t>Análisis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</si>
  <si>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</si>
  <si>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</si>
  <si>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 xml:space="preserve">                     
1. Lisa Veras
2. Chajid Sadhalá
3. Elba Monegro
4. Katherine Valdez
5. Marcos Martínez</t>
  </si>
  <si>
    <t>Abogados Sector (Coordinación Legal) y Oficinas Comerciales</t>
  </si>
  <si>
    <t>Dar seguimiento al 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</si>
  <si>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</si>
  <si>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</si>
  <si>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 xml:space="preserve">                  
1. Lisa Veras
2. Chajid Sadhalá
3. Elba Monegro
4. Katherine Valdez
5. Marcos Martínez</t>
  </si>
  <si>
    <t>Realizar la gestión de las pruebas para las demandas recibidas.</t>
  </si>
  <si>
    <t>Gestionar internamente con el departamento correspondiente las pruebas para los casos de demandas recibidas.</t>
  </si>
  <si>
    <t>Porcentaje de pruebas solicitadas</t>
  </si>
  <si>
    <t>1. Gladys Ventura                     
2. Lisa Veras
3. Chajid Sadhalá
4. Elba Monegro
5. Katherine Valdez
6. Marcos Martínez</t>
  </si>
  <si>
    <t>Realizar reporte de provisión de sentencias para Contabilidad.</t>
  </si>
  <si>
    <t>Reporte de notificación mensual de los aprovisionamientos realizados para pagos de sentencias.</t>
  </si>
  <si>
    <t>Reporte</t>
  </si>
  <si>
    <t xml:space="preserve">    
1. Lisa Veras
2. Chajid Sadhalá
3. Elba Monegro
4. Katherine Valdez
5. Marcos Martínez</t>
  </si>
  <si>
    <t>Asegurar el cumplimiento plazos remisión de Informaciones</t>
  </si>
  <si>
    <t>Asegurar el cumplimiento plazos remisión de cesiones de crédito.</t>
  </si>
  <si>
    <t>Análisis y gestión de los casos recibidos en Litigios para su posterior notificación al área Financiera</t>
  </si>
  <si>
    <t xml:space="preserve">Tiempo emisión </t>
  </si>
  <si>
    <t xml:space="preserve">               
1. Lisa Veras
2. Chajid Sadhalá
3. Elba Monegro
4. Katherine Valdez
5. Marcos Martínez</t>
  </si>
  <si>
    <t>Dep. Artefactos Quemados, Dep. Redes, Centro Técnico de las Comerciales, Pérdida (Telemedición)</t>
  </si>
  <si>
    <t>Garantizar el cumplimiento de plazos remisión de embargos u oposiciones a clientes o suplidores</t>
  </si>
  <si>
    <t>Análisis de la oposición notificada para determinación del cliente, suplidor o entidad financiera afectada y su posterior puesta en conocimiento al área de Finanzas</t>
  </si>
  <si>
    <t>Tiempo emisión embargos</t>
  </si>
  <si>
    <t>Gerencia Contabilidad</t>
  </si>
  <si>
    <t>Seguimiento al cumplimiento de plazos de remisión de embargos y oposiciones contra Edenorte.</t>
  </si>
  <si>
    <t xml:space="preserve">Análisis del embargo recibido para posterior puesta en conocimiento de los clientes o entidades financieras con indisposición de pago a EDENORTE </t>
  </si>
  <si>
    <t xml:space="preserve">             
1. Lisa Veras
2. Chajid Sadhalá
3. Elba Monegro
4. Katherine Valdez
5. Marcos Martínez</t>
  </si>
  <si>
    <t xml:space="preserve">Contratos, Regulación y Opinión </t>
  </si>
  <si>
    <t>DIRECCIÓN DE TECNOLOGÍA DE LA INFORMACIÓN</t>
  </si>
  <si>
    <t>Observaciones</t>
  </si>
  <si>
    <r>
      <rPr>
        <b/>
        <sz val="24"/>
        <color rgb="FFFFFFFF"/>
        <rFont val="Arial Narrow"/>
        <family val="2"/>
        <charset val="1"/>
      </rPr>
      <t xml:space="preserve">  1</t>
    </r>
    <r>
      <rPr>
        <b/>
        <vertAlign val="superscript"/>
        <sz val="24"/>
        <color rgb="FFFFFFFF"/>
        <rFont val="Arial Narrow"/>
        <family val="2"/>
        <charset val="1"/>
      </rPr>
      <t xml:space="preserve">er </t>
    </r>
    <r>
      <rPr>
        <b/>
        <sz val="24"/>
        <color rgb="FFFFFFFF"/>
        <rFont val="Arial Narrow"/>
        <family val="2"/>
        <charset val="1"/>
      </rPr>
      <t xml:space="preserve">Trimestre </t>
    </r>
  </si>
  <si>
    <r>
      <rPr>
        <b/>
        <sz val="24"/>
        <color rgb="FFFFFFFF"/>
        <rFont val="Arial Narrow"/>
        <family val="2"/>
        <charset val="1"/>
      </rPr>
      <t>2</t>
    </r>
    <r>
      <rPr>
        <b/>
        <vertAlign val="superscript"/>
        <sz val="24"/>
        <color rgb="FFFFFFFF"/>
        <rFont val="Arial Narrow"/>
        <family val="2"/>
        <charset val="1"/>
      </rPr>
      <t>do</t>
    </r>
    <r>
      <rPr>
        <b/>
        <sz val="24"/>
        <color rgb="FFFFFFFF"/>
        <rFont val="Arial Narrow"/>
        <family val="2"/>
        <charset val="1"/>
      </rPr>
      <t xml:space="preserve"> Trimestre</t>
    </r>
  </si>
  <si>
    <r>
      <rPr>
        <b/>
        <sz val="24"/>
        <color rgb="FFFFFFFF"/>
        <rFont val="Arial Narrow"/>
        <family val="2"/>
        <charset val="1"/>
      </rPr>
      <t>3</t>
    </r>
    <r>
      <rPr>
        <b/>
        <vertAlign val="superscript"/>
        <sz val="24"/>
        <color rgb="FFFFFFFF"/>
        <rFont val="Arial Narrow"/>
        <family val="2"/>
        <charset val="1"/>
      </rPr>
      <t>er</t>
    </r>
    <r>
      <rPr>
        <b/>
        <sz val="24"/>
        <color rgb="FFFFFFFF"/>
        <rFont val="Arial Narrow"/>
        <family val="2"/>
        <charset val="1"/>
      </rPr>
      <t xml:space="preserve"> Trimestre</t>
    </r>
  </si>
  <si>
    <r>
      <rPr>
        <b/>
        <sz val="24"/>
        <color rgb="FFFFFFFF"/>
        <rFont val="Arial Narrow"/>
        <family val="2"/>
        <charset val="1"/>
      </rPr>
      <t>4</t>
    </r>
    <r>
      <rPr>
        <b/>
        <vertAlign val="superscript"/>
        <sz val="24"/>
        <color rgb="FFFFFFFF"/>
        <rFont val="Arial Narrow"/>
        <family val="2"/>
        <charset val="1"/>
      </rPr>
      <t>to</t>
    </r>
    <r>
      <rPr>
        <b/>
        <sz val="24"/>
        <color rgb="FFFFFFFF"/>
        <rFont val="Arial Narrow"/>
        <family val="2"/>
        <charset val="1"/>
      </rPr>
      <t xml:space="preserve"> Trimestre</t>
    </r>
  </si>
  <si>
    <t>Instalación de disco duro SSD para servidores N-computing oficinas tipo A</t>
  </si>
  <si>
    <t>Realizar instalaciones de Disco Duro</t>
  </si>
  <si>
    <t>Realizar cambio de discos mecánicos por discos de estado solido para obtener un mayor rendimiento y eficiencia de los servidores Ncomputing. Realizar cambio de discos mecánicos por discos de estado solido a servidores Ncomputing</t>
  </si>
  <si>
    <t>Cantidad de discos instalados</t>
  </si>
  <si>
    <t>Correo electrónico con los datos de los discos instalados</t>
  </si>
  <si>
    <t>Coordinación Soporte Técnico</t>
  </si>
  <si>
    <t>Soporte Técnico</t>
  </si>
  <si>
    <t xml:space="preserve"> Nelson Herrera</t>
  </si>
  <si>
    <t>Realizar cambio de computadoras desktop y laptos obsoletas</t>
  </si>
  <si>
    <t>Realizar cambio de computadoras desktop obsoletas</t>
  </si>
  <si>
    <t>Cambio de computadoras desktop y laptops. reemplazo de pc obsoletas las cuales no soportan los sistemas operativos más recientes</t>
  </si>
  <si>
    <t>Cantidad de pc instaladas</t>
  </si>
  <si>
    <t>Correo electrónico con los datos de los equipos instalados</t>
  </si>
  <si>
    <t>Gestionar el Cambio de laptop  obsoletas</t>
  </si>
  <si>
    <t>Cantidad de laptops instaladas</t>
  </si>
  <si>
    <t>Nelson Herrera</t>
  </si>
  <si>
    <t xml:space="preserve">Instalación de discos púrpura en NVR para los equipos que lo necesiten. </t>
  </si>
  <si>
    <t>Realizar instalaciones de Disco púrpura</t>
  </si>
  <si>
    <t>Cambiar Discos Duros de los NVR de las distintas localidades. Realizar Cambio de discos duros que estén dañados o que su capacidad no sea la adecuada para el almacenamiento.</t>
  </si>
  <si>
    <t>Elaborar reportes de seguimientos a la gestión de soporte brindado</t>
  </si>
  <si>
    <t>Realizar Reporte Mensual de Porcentaje de resolución de incidencias</t>
  </si>
  <si>
    <t>Reporte Mensual de incidencias que indica el porcentaje de efectividad en la resolución de incidencias. Generar reporte mensual del porcentaje de resolución de incidencias</t>
  </si>
  <si>
    <t>Correo electrónico, reportes generados</t>
  </si>
  <si>
    <t>Silvestre Uceta</t>
  </si>
  <si>
    <t>Elaborar Reporte semanal de incidencias pendientes</t>
  </si>
  <si>
    <t xml:space="preserve">Generar reporte semanal de incidencias pendientes por área. Reporte de incidencia pendientes por área </t>
  </si>
  <si>
    <t>Correo electrónico,  reportes generados</t>
  </si>
  <si>
    <t>Realizar Reporte Mensual del sistema de atención de llamadas de Mesa de ayuda</t>
  </si>
  <si>
    <t>Generar reporte mensual de las llamadas entrantes versus las llamadas atendidas</t>
  </si>
  <si>
    <t>Reportar mensualmente resumen de mantenimiento preventivo y correctivo de la infraestructura de CCTV</t>
  </si>
  <si>
    <t>Realizar reporte con los trabajos de mantenimiento y soporte que se realizan en el mes para la plataforma de CCTV. Realizar matriz indicando los trabajos de mantenimiento realizado al sistema.</t>
  </si>
  <si>
    <t>Cantidad de Reportes Generados</t>
  </si>
  <si>
    <r>
      <t xml:space="preserve">Ofrecer apoyo técnico para lograr la Re-certificación de la </t>
    </r>
    <r>
      <rPr>
        <b/>
        <sz val="18"/>
        <color rgb="FF000000"/>
        <rFont val="Arial Narrow"/>
        <family val="2"/>
      </rPr>
      <t>Nortic A4</t>
    </r>
    <r>
      <rPr>
        <sz val="18"/>
        <color rgb="FF000000"/>
        <rFont val="Arial Narrow"/>
        <family val="2"/>
      </rPr>
      <t xml:space="preserve"> (Norma sobre la interoperabilidad de los organismos del estado).</t>
    </r>
  </si>
  <si>
    <t>1. Responder  a los requerimientos de las áreas para lograr la Re-Certificación de la A4. (Según solicitud)
2. Apoyar en la implementación de sistemas conforme se requiere. (Según solicitud)</t>
  </si>
  <si>
    <t xml:space="preserve">Edenorte en miras de mejorar su eficiencia operativa y su imagen corporativa delante de sus usuarios/clientes ha estado trabajando en el logro de la Re-Certificación de la Nortic A4. Para lograr esta certificación, la empresa debe renovar y actualizar los acuerdos con CORAASAN y presentar evidencias del cumplimiento. </t>
  </si>
  <si>
    <t>Cantidad de informaciones remitidas</t>
  </si>
  <si>
    <t>Correos electrónicos, fotos, reportes o informes.</t>
  </si>
  <si>
    <t xml:space="preserve">Sistemas </t>
  </si>
  <si>
    <t>Sistemas Administrativos</t>
  </si>
  <si>
    <t>Luduing Rodríguez / Vladimir Monsanto</t>
  </si>
  <si>
    <t>Gerencia de Calidad y Procesos 
(las demás Gerencias de TI)</t>
  </si>
  <si>
    <t>Infraestructura</t>
  </si>
  <si>
    <t>Brindar soporte técnico para el cumplimiento de los requisitos para la Certificación de la Nortic A5 (Norma sobre prestación y automatización de los servicios públicos del estado dominicano).</t>
  </si>
  <si>
    <t>1. Responder  a los requerimientos de las áreas para lograr la Certificación de la A5. (Según solicitud)
2. Apoyar en la implementación de sistemas conforme se requiere. (Según solicitud)</t>
  </si>
  <si>
    <t xml:space="preserve">Edenorte en miras de mejorar su eficiencia operativa y su imagen corporativa delante de sus usuarios/clientes ha estado trabajando en el logro de la Certificación de la Nortic A5. Para lograr esta certificación, la empresa debe cumplir una serie de requisitos y presentar evidencias del cumplimiento. </t>
  </si>
  <si>
    <t>Sistemas</t>
  </si>
  <si>
    <t>Ramón Emilio Ferreyra / Christina Fermín Beato</t>
  </si>
  <si>
    <t>Participar y colaborar con la evaluación general anual (auditoría OGTIC) sobre uso de las Tic y Gobierno Electrónico en Edenorte.</t>
  </si>
  <si>
    <t xml:space="preserve">1. Asistir a la reunión de auditoría anual. 
2. Responder a las preguntas del auditor. 
3. Presentar evidencias en caso de ser necesario. </t>
  </si>
  <si>
    <t xml:space="preserve">Cada año la OGTIC realiza una visita donde audita de manera general las empresas del estado dominicano para evaluar el cumplimiento de los estándares de las Certificaciones previamente obtenidas. Estar presente al momento de convocar al personal de TI para la auditoría anual de la OGTIC y colaborar ante cualquier solicitud de información. </t>
  </si>
  <si>
    <t>Mejorar el Sistema TMASTER de las OOCC.</t>
  </si>
  <si>
    <r>
      <t>1. Evalaucón del proyecto (Análisis de factibilidad) ® 5%. 
2. Levantamiento de requerimientos. ®</t>
    </r>
    <r>
      <rPr>
        <sz val="12.6"/>
        <color rgb="FF000000"/>
        <rFont val="Arial Narrow"/>
        <family val="2"/>
      </rPr>
      <t xml:space="preserve"> </t>
    </r>
    <r>
      <rPr>
        <sz val="18"/>
        <color rgb="FF000000"/>
        <rFont val="Arial Narrow"/>
        <family val="2"/>
      </rPr>
      <t>15%. 
3. Analisis y diseños del proyecto. ® 20%.
4. Desarrollar el proyecto ®</t>
    </r>
    <r>
      <rPr>
        <sz val="12.6"/>
        <color rgb="FF000000"/>
        <rFont val="Arial Narrow"/>
        <family val="2"/>
      </rPr>
      <t xml:space="preserve"> </t>
    </r>
    <r>
      <rPr>
        <sz val="18"/>
        <color rgb="FF000000"/>
        <rFont val="Arial Narrow"/>
        <family val="2"/>
      </rPr>
      <t>50%.
5. Realizar pruebas y/o ajustes al proyecto ®</t>
    </r>
    <r>
      <rPr>
        <sz val="12.6"/>
        <color rgb="FF000000"/>
        <rFont val="Arial Narrow"/>
        <family val="2"/>
      </rPr>
      <t xml:space="preserve"> </t>
    </r>
    <r>
      <rPr>
        <sz val="18"/>
        <color rgb="FF000000"/>
        <rFont val="Arial Narrow"/>
        <family val="2"/>
      </rPr>
      <t xml:space="preserve">5%. 
6. Puesta en producción ® 5%. </t>
    </r>
  </si>
  <si>
    <t xml:space="preserve">Conjunto de mejoras a aplicar al sistema TMASTER de acuerdo a necesidades de lideres de usuarios. En colaboración con Gerencia de Auditoría Comercial y Técnica. </t>
  </si>
  <si>
    <t>Asegurar el desempeño óptimo de las redes a través del uso de herramientas tecnológicas</t>
  </si>
  <si>
    <t>P20-COLABORACION TI : Paquete de Mejoras SGD/SGS</t>
  </si>
  <si>
    <t>Recepción, validación y puesta en marcha de paquetes funcionales para el SGD/ SGS | En colaboración con INDRA</t>
  </si>
  <si>
    <t>Cantidad de paquetes instalados</t>
  </si>
  <si>
    <t>Sistemas de Distribución y Pérdidas</t>
  </si>
  <si>
    <t>Yenny Abreu Taveras</t>
  </si>
  <si>
    <t>Análisis: Inventario y control de los reportes elaborados en el equipo SDP.</t>
  </si>
  <si>
    <t>Realizar un levantamiento y análisis de los reportes elaborados, con la finalidad de realizar un modelo genérico que permita elaborar un diagrama que se pueda ajustar no solo al depto. sino a todas las áreas que requieran implementar un modelo similar y solucionar la problemática actual.</t>
  </si>
  <si>
    <t>DESARROLLO: Sistema de Inventario y control de los reportes elaborados en el equipo SDP.</t>
  </si>
  <si>
    <t>Crear una solución que permita tener control y mayor organización sobre los reportes realizados a las diversas áreas de la empresa por el equipo SDP.</t>
  </si>
  <si>
    <t xml:space="preserve">Yenny Abreu Taveras </t>
  </si>
  <si>
    <t>P19-ACTIVIDAD TI : Generar Cuadre Interface Contable</t>
  </si>
  <si>
    <t>Cuadre y validación de los archivos de póliza que son subidos al sistema ERP SAP | En Colaboración con GERENCIA CONTABLE y GERENCIA COBROS C.</t>
  </si>
  <si>
    <t>Cantidad de Cuadres</t>
  </si>
  <si>
    <t>Sistemas Comerciales</t>
  </si>
  <si>
    <t>Víctor Alfonso Fernández</t>
  </si>
  <si>
    <t>COLABORACION TI : Paquete de Mejoras OPEN SGC</t>
  </si>
  <si>
    <t>Recepción, validación y puesta en marcha de paquetes funcionales para el SGC | En Colaboración con INDRA</t>
  </si>
  <si>
    <t>DESARROLLO:  Mejoras a Sistema CHM</t>
  </si>
  <si>
    <t>Desarrollar e Implementar mejoras al sistema CHM (Control de Herramientas y Materiales) en base a las necesidades de la Empresa.</t>
  </si>
  <si>
    <t xml:space="preserve"> Víctor Alfonso Fernández / Luis Antonio Gómez</t>
  </si>
  <si>
    <t> </t>
  </si>
  <si>
    <t xml:space="preserve">Escanear vulnerabilidades Red de Servidores. </t>
  </si>
  <si>
    <t xml:space="preserve">Escanear Red de Servidores en busca de vulnerabilidades </t>
  </si>
  <si>
    <t>% Vulnerabilidades encontradas</t>
  </si>
  <si>
    <t>Correo electrónico / reporte con el porciento de vulnerabilidades de red encontradas.</t>
  </si>
  <si>
    <t>Seguridad</t>
  </si>
  <si>
    <t>Juanel Martínez | Johangel Báez | Danny Lopez | Jorge García</t>
  </si>
  <si>
    <t>Actualización de firmas de virus</t>
  </si>
  <si>
    <t>Validar el total de agentes con base de firma no actualizada y compararla con el total de agente de End Point Protección instalados</t>
  </si>
  <si>
    <t>Mantener actualizado el universo de PC y servidores de la empresa con el agente de  End Point instalados.</t>
  </si>
  <si>
    <t>% de agentes End Point Protección instalados en PC's</t>
  </si>
  <si>
    <t>Correo electrónico / reporte con el porciento de sistemas de protección instalados.</t>
  </si>
  <si>
    <t>Restringir Accesos usuario Administrador</t>
  </si>
  <si>
    <t xml:space="preserve">Restringir el acceso con el usuario administrador a todas las PC de la empresa a los usuarios que su función no lo requiera. </t>
  </si>
  <si>
    <t xml:space="preserve">Restringir para evitar acciones sobre la PC con el privilegio de  administrador por parte de usuarios sin el perfil autorizado. </t>
  </si>
  <si>
    <t>% de usuarios administrador restringidos</t>
  </si>
  <si>
    <t>Correo electrónico / reporte con el porciento de permisos de usuarios con perfil de administrador.</t>
  </si>
  <si>
    <t>Restringir Accesos USB</t>
  </si>
  <si>
    <t>Restringir el acceso a puertos USB de las PC de la empresa a los usuarios cuya función no lo requiera.</t>
  </si>
  <si>
    <t xml:space="preserve">Restringir los puertos para evitar acciones sobre la PC por parte de usuarios sin el perfil autorizado. </t>
  </si>
  <si>
    <t>% de PC con accesos restringidos a puertos USB</t>
  </si>
  <si>
    <t>Correo electrónico / reporte con el porciento de accesos restringidos a puertos USB.</t>
  </si>
  <si>
    <t>Realizar concientización a Usuarios en el uso correcto de sus equipos.</t>
  </si>
  <si>
    <t xml:space="preserve">Enviar comunicado a Usuarios Edenorte con las pautas para aumentar el conocimiento sobre Seguridad Informática </t>
  </si>
  <si>
    <t>Cantidad de comunicados enviado vía correo</t>
  </si>
  <si>
    <t>Correos electrónicos con los comunicados difundidos</t>
  </si>
  <si>
    <t>Juanel Martinez | Johangel Báez | Danny Lopez | Jorge Garcia</t>
  </si>
  <si>
    <t xml:space="preserve">Instalar sistema de Control de acceso
</t>
  </si>
  <si>
    <t>1. Configurar NAC OpenSource . 
2. Configurar el sistemas OpenSource .</t>
  </si>
  <si>
    <t>Limitar el acceso a la red corporativa a equipos no autorizados, estableciendo configuraciones a nivel de capa 2 (Mac Address), como también, a nivel de capa 3, restringiendo la asignación de las direcciones IP.</t>
  </si>
  <si>
    <t>Correos electrónicos, fotos</t>
  </si>
  <si>
    <t>Telecomunicaciones</t>
  </si>
  <si>
    <t>Joan Manuel Estevez, Redes Telemáticas / Carlos  Polonia</t>
  </si>
  <si>
    <t>Actualizar los servidores de comunicaciones</t>
  </si>
  <si>
    <t>1. Realizar levantamientos de configuración de los equipos instalados en las oficinas que no tenga radius y la configuración para los servidores. 
2. Realizar la configuracion en los servidores y en los equipos de comunicaciones.
3. Actualizar inventario.</t>
  </si>
  <si>
    <t>Actualizar servidores de comunicaciones (Radius, backup y logs). Acceso a la red , el backup , y las alertas que se presenten.</t>
  </si>
  <si>
    <t>Mantenimiento preventivo infraestructura de telecomunicaciones en oficinas comerciales</t>
  </si>
  <si>
    <t>1.Identificar los puertos donde estén conectado los servicios que comprenden las oficinas (Ncomputing, CCTV, Impresora, Sistemas de turno, Ponche y otros). 
2.Administracion remota de los equipos de red.
3. Realizar levantamientos de las líneas analógicas.
4. Cambiar la comunicación de los verifones de analógicos a IP.</t>
  </si>
  <si>
    <t>Realizar mantenimiento de los equipos y gabinetes de telecomunicaciones estandarizar diseño de conectividad de los equipos de comunicaciones en las oficinas comerciales . Con el objetivo de ser administrable y trabajar de forma remota . Organizar los gabinetes de Comunicaciones e identificar cantidad de lineas y su uso, cambiar la comunicación de verifone de analoga a IP. Cancelar servicios que no esten uso.</t>
  </si>
  <si>
    <t xml:space="preserve">Cantidad de localidades </t>
  </si>
  <si>
    <t>Disponibilidad de los servicios de telecomunicaciones en las localidades de edenorte</t>
  </si>
  <si>
    <t xml:space="preserve">Medir mediante herramienta de monitoreo la disponibilidad de los servicios de telecomunicaciones </t>
  </si>
  <si>
    <t>Realizar reporte Mensual de la disponibilidad de los servicios de telecomunicaciones de los suplidores</t>
  </si>
  <si>
    <t>Joan Manuel Estevez, Redes Telematicas / Carlos  Polonia</t>
  </si>
  <si>
    <t>Realizar cambios de las instalaciones Radio e implementar  los convertidores de 125v a 12Vdc en las radios de comunicación de cada una de las subestaciones con operador.</t>
  </si>
  <si>
    <t>Solicitar la disponibilidad eléctrica a la Gerencia de Subestaciones . Instalar breakers. instalar el convertidor.Prueba de funcionamiento.</t>
  </si>
  <si>
    <t xml:space="preserve">Optimizar el funcionamiento de conexión de las radios en las subestaciones </t>
  </si>
  <si>
    <t>Cantidad de Convertidores</t>
  </si>
  <si>
    <t>Joel Saánchez, Elías Ezequiel / Carlos  Polonia</t>
  </si>
  <si>
    <t>Realizar mantenimientos Preventivos  de las repetidoras ubicadas en las  lomas del murazo ,Isabel de Torre, Jamao,Nevera, Ranchito</t>
  </si>
  <si>
    <t>Visitar las repetidoras cada 2 meses. 
Revisar banco de baterías, cargador , cable de antena, Duplexer,Equipo repetidor RxTx y enlace de datos. Pruebas desde la estación repetidora con el Cor y las brigadas.</t>
  </si>
  <si>
    <t>Mantenimientos Preventivos Repetidoras</t>
  </si>
  <si>
    <t>Cantidad de  mantenimientos realizados</t>
  </si>
  <si>
    <t>Correos electrónicos, Fotos</t>
  </si>
  <si>
    <t xml:space="preserve">Mantener la disponibilidad de servicio de la comunicación en las repetidoras, a traves de los mantenimientos preventivos. </t>
  </si>
  <si>
    <t>Solucionar las averias que se presenten en el menor tiempo , disponibilidad vehicular 24 /7, herramientas adecuadas , disponibilidad de equipos .</t>
  </si>
  <si>
    <t xml:space="preserve">Disponibilidad de Servicios Comunicación en Radios . Nota: tomar encuenta aspectos atmosfericos , temporadas ciclonicas. </t>
  </si>
  <si>
    <t>Porcentaje de disponibilidad</t>
  </si>
  <si>
    <t>Informe, correos</t>
  </si>
  <si>
    <t>Joel Saánchez, Elías Ezequiel / Carlos Polonia</t>
  </si>
  <si>
    <t>Mantener la disponibilidad de los servicios de la comunicación de las radios de las subestaciones, a traves de los mantenimientos preventivos.</t>
  </si>
  <si>
    <t>Revisar los radios de comunicación y sus instalaciones (Antena, cable RG213, programación del radio, cargador, batería y conectores ) para mantener la comunicación con el Cor y las Subestaciones.Realizar pruebas.</t>
  </si>
  <si>
    <t>Disponibilidad de los servicios de comunicación en las  radios de las Subestaciones.</t>
  </si>
  <si>
    <t>Correos electrónicos, Formularios de visita.</t>
  </si>
  <si>
    <t>Aseguramiento de la red LAN en las oficinas comerciales</t>
  </si>
  <si>
    <t xml:space="preserve">Sustitución de router cisco por  equipos fortigate en las oficinas comerciales. </t>
  </si>
  <si>
    <t xml:space="preserve">Aseguramiento de la red Lan de las oficinas comerciales mediante la instalacion de equipos fortigate. </t>
  </si>
  <si>
    <t>SI</t>
  </si>
  <si>
    <t>Correo electronico, Planilla de visistas</t>
  </si>
  <si>
    <t xml:space="preserve">Joan Estevez / Jean Luis Gonzales / Carlos Polonia </t>
  </si>
  <si>
    <t>Asegurar la Estabilidad de la  Comunicación de la Red SCADA</t>
  </si>
  <si>
    <t>Realizar Respaldos a  los equipos de comunicación SCADA</t>
  </si>
  <si>
    <t>Confirmar la disponibilidad e integridad de los respaldos realizados a los equipos de comunicación Scada</t>
  </si>
  <si>
    <t>Porcentaje de respaldos realizados</t>
  </si>
  <si>
    <t>José Rolando Sánchez y Daniel Baez / Carlos Polonia</t>
  </si>
  <si>
    <t>Instalación o Adecuación de Sub Estaciones (Depende de las solicitudes de Distribución)</t>
  </si>
  <si>
    <t>Configurar los equipos vía radio, módems o enlaces alámbricos instalados en la subestación y en lazar con el scada(Depende de las solicitudes de Distribución)</t>
  </si>
  <si>
    <t>Integrar Subestaciones al Sistema Scada. Automatización .</t>
  </si>
  <si>
    <t>Porcentaje de instalaciones y configuraciones de estaciones realizados</t>
  </si>
  <si>
    <t>José Rolando Sánchez y Daniel Baez / Carlos  Polonia</t>
  </si>
  <si>
    <t>Instalación de ITCs. (Depende de las solicitudes de Distribución)</t>
  </si>
  <si>
    <t>Integrar ITCs al Sistema Scada. Automatización .</t>
  </si>
  <si>
    <t>Evaluar los costos de Comunicación en la empresa</t>
  </si>
  <si>
    <t xml:space="preserve">Realizar informes mensuales por centro de costo y enviar al area  de inteligencia de negocios . </t>
  </si>
  <si>
    <t>Evaluar los gastos de comunicación por centro de costo</t>
  </si>
  <si>
    <t>Tommy Gomez y Lesvituany / Carlos Marcelino Polonia</t>
  </si>
  <si>
    <t>Completar proceso de facturación de los servicios de telecomunicaciones (enlaces, flotas)</t>
  </si>
  <si>
    <t>1. Recibir las facturas de los ISP 2. Analizar, Organizar y darle entrada a las facturas en GEXTOR. 3. Gestionar la firma del Gerente de Telecomunicaciones. 4. Enviar la informacion a Facturación.</t>
  </si>
  <si>
    <t xml:space="preserve">Completar  el proceso para gestionar el pago a tiempo a los ISP </t>
  </si>
  <si>
    <t>Tommy Gomez y Lesvituany / Carlos  Polonia</t>
  </si>
  <si>
    <t>Plan de Levantamiento de Necesidades 2023</t>
  </si>
  <si>
    <t>1.Levantamiento (reunión con las áreas).
2.Revisión  con las áreas
3.Revisión general del Plan.
4.Entrega del Plan y fichas técnicas y Términos de Referencias</t>
  </si>
  <si>
    <t>Creación del Plan de Levantamiento de Necesidades del área con fines de gestionar la adquisición de materiales para la realización de los proyectos  en beneficio de nuestros clientes internos y externos.</t>
  </si>
  <si>
    <t>Plan de Levantamiento de Necesidades de Materiales y Servicios.</t>
  </si>
  <si>
    <t>Carlos Polonia</t>
  </si>
  <si>
    <t>Elaboración de normativas para la Gerencia de Telecomunicaciones</t>
  </si>
  <si>
    <t>Redactar las normas y procedimientos de los procesos críticos de la Gerencia de Telecomunicación, que conlleven al buen manejo y desarrollo de las operativas y proyectos, en base a las mejores prácticas de la industria de TI, basándose en marcos de referencia como ITIL y  COBIT 5</t>
  </si>
  <si>
    <t>Correos de seguimiento, Documento aprobado</t>
  </si>
  <si>
    <t>Carlos  Polonia</t>
  </si>
  <si>
    <t>Incrementar recursos en servidores Oracle SPARC</t>
  </si>
  <si>
    <t>Incremento para los servidores Oracle SPARC T5-2
a) Crear SolPed para incremento de recursos hardware
b) Instalar los recursos adquiridos</t>
  </si>
  <si>
    <t xml:space="preserve">Consiste en la adquisición de los servidores Oracle SPARC para mejorar el rendimiento de estos. </t>
  </si>
  <si>
    <t>Porciento de Avance</t>
  </si>
  <si>
    <t>Pantallas Consola</t>
  </si>
  <si>
    <t>Luduing Rodríguez</t>
  </si>
  <si>
    <t>Realización de Operativos para Actualizar / Parchar servidores, Sistemas Operativos y Aplicaciones</t>
  </si>
  <si>
    <t xml:space="preserve">a) Solicitar a Seguridad TI informes de vulnerabilidades (40%). 
b) Revisar con fabricantes últimas actualizaciones y parches para equipos y Sistemas Operativos (30%). 
c) Planificar y realizar las actualizaciones, respetando control de pruebas y horarios de Producción (30%). </t>
  </si>
  <si>
    <t>Consiste en mantener los sistemas del CPD actualizados y seguros para garantizar la eficiencia de los equipos.</t>
  </si>
  <si>
    <t>Cantidad de Actualizaciones</t>
  </si>
  <si>
    <t>Correo electrónico, Pantallas</t>
  </si>
  <si>
    <t>Rodolfo Ramos / José Armando Rodríguez</t>
  </si>
  <si>
    <t xml:space="preserve"> RD$                                -  </t>
  </si>
  <si>
    <t xml:space="preserve">Actualizar Windows Server a 2019 o superior. </t>
  </si>
  <si>
    <t xml:space="preserve">A) Inventariar servidores Windows Server anteriores a 2019. 
B) Identificar los equipos menos sensible. 
C) Actualizar servidores a versión 2019 o superior. </t>
  </si>
  <si>
    <t xml:space="preserve">Mantener Sistemas Operativos en Soporte de fábrica: 
</t>
  </si>
  <si>
    <t>José Armando Rodríguez</t>
  </si>
  <si>
    <t>Migrar MS SQL Server 2012 o inferiores a versiones actuales</t>
  </si>
  <si>
    <t>Identificar las bases de datos que requieren de actualización. 
Planificar la logística de migración.</t>
  </si>
  <si>
    <t xml:space="preserve">Pasar todas las bases de datos SQL Server a versiones soportadas por Microsoft. Con la finalidad de mantener actualizados los motores de base de datos. </t>
  </si>
  <si>
    <t>Rodolfo Ramos</t>
  </si>
  <si>
    <t>Enlace en la oficina virtual que permita la visualización del perfil carga formato tabla. La posibilidad de que el cliente se suscriba a recibir la información por correo y la opción de descargar de la información en formato de Excel, PDF u otro.</t>
  </si>
  <si>
    <t>Correo notificando los avances de la implementación</t>
  </si>
  <si>
    <t xml:space="preserve"> Desarrollo Institucionales</t>
  </si>
  <si>
    <t>Vladimir Monsanto / Rigoberto Toribio Álvarez</t>
  </si>
  <si>
    <t>Gerencia de Medición (DRP) Nestor Morrobel / Evelyn Mago / Francis Sánchez</t>
  </si>
  <si>
    <t xml:space="preserve">Este proyecto depende de una contratación de este servicio, porque se tenía subcontratado un proveedor externo para este tipo de actividades. </t>
  </si>
  <si>
    <t>Aplicar e implementar mejoras al desarrollo de las Órdenes de Servicio Faltantes en la automatización del sistema de telemedición OTV.</t>
  </si>
  <si>
    <t xml:space="preserve">Yeny Abreu Taveras / Vladimir Monsanto / </t>
  </si>
  <si>
    <t>Este proyecto va depender de la adquisicon de HEADEND.</t>
  </si>
  <si>
    <t>Aplicar Mejoras de Automatización al proceso de lectura de clientes Industriales.</t>
  </si>
  <si>
    <t>Desarrollo Institucionales</t>
  </si>
  <si>
    <t>Vladimir Monsanto / Francisco Gabriel Cruz</t>
  </si>
  <si>
    <t xml:space="preserve">Consultar con Francisco si se finalizó este proyecto de mejora. </t>
  </si>
  <si>
    <t>Aplicar Mejoras de Automatización al proceso de lectura de clientes Regulares.</t>
  </si>
  <si>
    <t>Francisco Gabriel Cruz / Vladimir Monsanto /</t>
  </si>
  <si>
    <t xml:space="preserve">Automatización de Inspecciones (Desarrollar un software para automatizar las planillas de inspecciones)  </t>
  </si>
  <si>
    <t xml:space="preserve">Este proceso se quiere automatizar a través del uso de 3 tabletas Surface de Microsoft con Smart pensil para firmar las entregas e inspecciones realizadas por el personal de Salud y Seguridad Ocupacional. De esta forma el proceso es mucho más ágil y eficiente. 
La plataforma a desarrollar debe incluir un sistema editable con lápiz electrónico para poder hacer firmas y escribir los detalles de las inspecciones con las Tablets también debe manejar las  estadísticas de las acciones por hacer y dejar las  pendientes así podemos priorizar las problemáticas encontradas. </t>
  </si>
  <si>
    <t>Correo electrónico con los avances del proyecto, reportes o informes.</t>
  </si>
  <si>
    <t>Vladimir Monsanto</t>
  </si>
  <si>
    <t>Dirección de Gestión Humana/Gerencia de Seguridad y Salud Ocupacional 
Ulises Polanco    
Flota 809-501-6499
Rancis Alonzo Martinez    
Flota  809-747-3632
Luis Manuel Rosa  
Flota 809-747-2682
Carolina Argueta</t>
  </si>
  <si>
    <t xml:space="preserve">Para más información ver planilla de solicitud de proyectos de sistemas. </t>
  </si>
  <si>
    <t>Adquisición Equipos Profesionales para Audiovisuales</t>
  </si>
  <si>
    <r>
      <rPr>
        <sz val="18"/>
        <color rgb="FF000000"/>
        <rFont val="Arial Narrow"/>
        <family val="2"/>
        <charset val="1"/>
      </rPr>
      <t xml:space="preserve">1. Evalaucón del proyecto (Análisis de factibilidad) </t>
    </r>
    <r>
      <rPr>
        <sz val="18"/>
        <color rgb="FF000000"/>
        <rFont val="Symbol"/>
        <family val="1"/>
        <charset val="2"/>
      </rPr>
      <t>®</t>
    </r>
    <r>
      <rPr>
        <sz val="18"/>
        <color rgb="FF000000"/>
        <rFont val="Arial Narrow"/>
        <family val="2"/>
        <charset val="1"/>
      </rPr>
      <t xml:space="preserve"> 5%. 
2. Levantamiento de requerimientos. </t>
    </r>
    <r>
      <rPr>
        <sz val="18"/>
        <color rgb="FF000000"/>
        <rFont val="Symbol"/>
        <family val="1"/>
        <charset val="2"/>
      </rPr>
      <t>®</t>
    </r>
    <r>
      <rPr>
        <sz val="12.6"/>
        <color rgb="FF000000"/>
        <rFont val="Arial Narrow"/>
        <family val="2"/>
        <charset val="1"/>
      </rPr>
      <t xml:space="preserve"> </t>
    </r>
    <r>
      <rPr>
        <sz val="18"/>
        <color rgb="FF000000"/>
        <rFont val="Arial Narrow"/>
        <family val="2"/>
        <charset val="1"/>
      </rPr>
      <t xml:space="preserve">15%. 
3. Analisis y diseños del proyecto. </t>
    </r>
    <r>
      <rPr>
        <sz val="18"/>
        <color rgb="FF000000"/>
        <rFont val="Symbol"/>
        <family val="1"/>
        <charset val="2"/>
      </rPr>
      <t>®</t>
    </r>
    <r>
      <rPr>
        <sz val="18"/>
        <color rgb="FF000000"/>
        <rFont val="Arial Narrow"/>
        <family val="2"/>
        <charset val="1"/>
      </rPr>
      <t xml:space="preserve"> 20%.
4. Desarrollar el proyecto </t>
    </r>
    <r>
      <rPr>
        <sz val="18"/>
        <color rgb="FF000000"/>
        <rFont val="Symbol"/>
        <family val="1"/>
        <charset val="2"/>
      </rPr>
      <t>®</t>
    </r>
    <r>
      <rPr>
        <sz val="12.6"/>
        <color rgb="FF000000"/>
        <rFont val="Arial Narrow"/>
        <family val="2"/>
        <charset val="1"/>
      </rPr>
      <t xml:space="preserve"> </t>
    </r>
    <r>
      <rPr>
        <sz val="18"/>
        <color rgb="FF000000"/>
        <rFont val="Arial Narrow"/>
        <family val="2"/>
        <charset val="1"/>
      </rPr>
      <t xml:space="preserve">50%.
5. Realizar pruebas y/o ajustes al proyecto </t>
    </r>
    <r>
      <rPr>
        <sz val="18"/>
        <color rgb="FF000000"/>
        <rFont val="Symbol"/>
        <family val="1"/>
        <charset val="2"/>
      </rPr>
      <t>®</t>
    </r>
    <r>
      <rPr>
        <sz val="12.6"/>
        <color rgb="FF000000"/>
        <rFont val="Arial Narrow"/>
        <family val="2"/>
        <charset val="1"/>
      </rPr>
      <t xml:space="preserve"> </t>
    </r>
    <r>
      <rPr>
        <sz val="18"/>
        <color rgb="FF000000"/>
        <rFont val="Arial Narrow"/>
        <family val="2"/>
        <charset val="1"/>
      </rPr>
      <t xml:space="preserve">5%. 
6. Puesta en producción </t>
    </r>
    <r>
      <rPr>
        <sz val="18"/>
        <color rgb="FF000000"/>
        <rFont val="Symbol"/>
        <family val="1"/>
        <charset val="2"/>
      </rPr>
      <t xml:space="preserve">® 5%. </t>
    </r>
  </si>
  <si>
    <t>1- Suplir la falta de herramientas para la gerencia de relaciones públicas.
2- Mejorar la imagen corporativa y comunicación, mediante la creación de materiales audiovisuales 
3- Evitar el uso de equipos y herramientas personales por el personal de la empresa.</t>
  </si>
  <si>
    <t>Dirección de Comunicación Estratégica / Gerencia de Relaciones Públicas (Julio César Quevedo)</t>
  </si>
  <si>
    <t>Herramienta para aplicación de las Cuotas de Reembolso de los AFR</t>
  </si>
  <si>
    <r>
      <t>1. Evalaucón del proyecto (Análisis de factibilidad) ® 5%. 
2. Levantamiento de requerimientos.</t>
    </r>
    <r>
      <rPr>
        <sz val="18"/>
        <color rgb="FF000000"/>
        <rFont val="Symbol"/>
        <family val="1"/>
        <charset val="2"/>
      </rPr>
      <t>®</t>
    </r>
    <r>
      <rPr>
        <sz val="18"/>
        <color rgb="FF000000"/>
        <rFont val="Arial Narrow"/>
        <family val="2"/>
      </rPr>
      <t xml:space="preserve"> </t>
    </r>
    <r>
      <rPr>
        <sz val="12.6"/>
        <color rgb="FF000000"/>
        <rFont val="Arial Narrow"/>
        <family val="2"/>
      </rPr>
      <t xml:space="preserve"> </t>
    </r>
    <r>
      <rPr>
        <sz val="18"/>
        <color rgb="FF000000"/>
        <rFont val="Arial Narrow"/>
        <family val="2"/>
      </rPr>
      <t xml:space="preserve">15%. 
3. Analisis y diseños del proyecto. </t>
    </r>
    <r>
      <rPr>
        <sz val="18"/>
        <color rgb="FF000000"/>
        <rFont val="Symbol"/>
        <family val="1"/>
        <charset val="2"/>
      </rPr>
      <t>®</t>
    </r>
    <r>
      <rPr>
        <sz val="18"/>
        <color rgb="FF000000"/>
        <rFont val="Arial Narrow"/>
        <family val="2"/>
      </rPr>
      <t xml:space="preserve"> 20%.
4. Desarrollar el proyecto </t>
    </r>
    <r>
      <rPr>
        <sz val="18"/>
        <color rgb="FF000000"/>
        <rFont val="Symbol"/>
        <family val="1"/>
        <charset val="2"/>
      </rPr>
      <t>®</t>
    </r>
    <r>
      <rPr>
        <sz val="12.6"/>
        <color rgb="FF000000"/>
        <rFont val="Arial Narrow"/>
        <family val="2"/>
      </rPr>
      <t xml:space="preserve"> </t>
    </r>
    <r>
      <rPr>
        <sz val="18"/>
        <color rgb="FF000000"/>
        <rFont val="Arial Narrow"/>
        <family val="2"/>
      </rPr>
      <t xml:space="preserve">50%.
5. Realizar pruebas y/o ajustes al proyecto </t>
    </r>
    <r>
      <rPr>
        <sz val="18"/>
        <color rgb="FF000000"/>
        <rFont val="Symbol"/>
        <family val="1"/>
        <charset val="2"/>
      </rPr>
      <t>®</t>
    </r>
    <r>
      <rPr>
        <sz val="12.6"/>
        <color rgb="FF000000"/>
        <rFont val="Arial Narrow"/>
        <family val="2"/>
      </rPr>
      <t xml:space="preserve"> </t>
    </r>
    <r>
      <rPr>
        <sz val="18"/>
        <color rgb="FF000000"/>
        <rFont val="Arial Narrow"/>
        <family val="2"/>
      </rPr>
      <t xml:space="preserve">5%. 
6. Puesta en producción </t>
    </r>
    <r>
      <rPr>
        <sz val="18"/>
        <color rgb="FF000000"/>
        <rFont val="Symbol"/>
        <family val="1"/>
        <charset val="2"/>
      </rPr>
      <t>®</t>
    </r>
    <r>
      <rPr>
        <sz val="18"/>
        <color rgb="FF000000"/>
        <rFont val="Arial Narrow"/>
        <family val="2"/>
      </rPr>
      <t xml:space="preserve"> 5%. </t>
    </r>
  </si>
  <si>
    <t xml:space="preserve">El área necesita la implementacion de una herramienta para el control y aplicación de los Aportes de Financiamiento Reembolsable AFR que permita Controlar y automatizar las cuotas de reembolsos aplicadas a los clientes y los montos pendientes por aplicar a las inversiones realizadas. Actualmente, las cuotas aplicadas y los de reembolsos pendientes de los clientes o inversionista con AFR se lleva de manera manual, abriendo la posibilidad de que se cometan errores a favor o en contra del cliente.
Se requiere lo siguiente: 
1.Que la aplicación evite realizar un descuento mayor al monto disponible.
2.	Que se descuente únicamente el monto cubicado a la fecha.
3.	Que extraiga del open la información necesaria (Monto de la factura).
4.	Que permita realizar descuentos en modalidad porcentual o por cuotas.
5.	Un AFR o Padrino puede descontar a varios contratos.
6.	Que se pueda adjuntar información (Archivo).
</t>
  </si>
  <si>
    <t>Desarrollo Institucionales y Sistemas Comerciales</t>
  </si>
  <si>
    <t xml:space="preserve">Vladimir Monsanto /  Víctor Alfonso Fernández </t>
  </si>
  <si>
    <t xml:space="preserve">Dirección de Grandes Clientes y Ayuntamiento / Gerencia de Grandes Clientes y Ayuntamieto / 
Hidalca Cruz Ext. 5314. 
Emil Martínez Flota 809-747-4392.
Julio Alexander Almonte Moya Flota 809-501-2221
</t>
  </si>
  <si>
    <t>Adquisición de licencias de Memento Database</t>
  </si>
  <si>
    <t>Este software se utiliza para realizar el levantamiento de las diferentes actividades de la Dirección de Distribución. 
Las funcionalidades del proyecto / sistema a desarrollar son las siguientes: 
-Levantar acciones de alumbrado
-Levantar trabajos TCT
-Levantar realizar levantamientos de proyectos. 
-Permitir realizar cubicaciones.</t>
  </si>
  <si>
    <t>Luduing Rodriguez</t>
  </si>
  <si>
    <t>Dirección de Distribución /  Gerencia Técnica de Distribución / 
Luciano Gomez - 809-747-5778 Dariana Tavera</t>
  </si>
  <si>
    <t>Adquisición  de licencias de Memento Database</t>
  </si>
  <si>
    <t xml:space="preserve">Actualmente se requiere la renovación de la licencia de memeto, ya que esta está en funcionamiento.Para poder realizar el levantamiento en terreno de los Ayuntamientos para la Gerencia de Grandes Clientes y Ayuntamiento y para los  trabajos en campo de la Gerencia de Grandes Suministros de la Dirección de Grandes Clientes y Ayuntamiento. </t>
  </si>
  <si>
    <t>Dirección de Grandes Clientes y Ayuntamiento / Gerencia de Grandes Clientes y Ayuntamieto / Gerencia de Grandes Suministros/
Julio Alexander Almonte Moya Flota 809-501-2221
Emil Martínez Flota 809-747-4392,  Dalia Rodríguez, Encargada de Alumbrado Público, 809-747-4659</t>
  </si>
  <si>
    <t xml:space="preserve">Gestionar la herramienta Microsoft Power Business Intelligence para los procesos de Auditoría Regulatoria para la Gerencia de Regulación </t>
  </si>
  <si>
    <t>La Gerencia de Regulación necesita obtener acceso a una licencia para el uso de la herramienta POWER BI. El objetivo es poder mostrar una consulta interactiva de la información levantada mediante auditoria regulatoria que realizamos a las oficinas comerciales de los 5 sectores. Donde las mismas oficinas y el personal de la dirección comercial tenga acceso en tiempo real a la data procesada.
El software Power BI aplicado a la Gerencia de Regulación + DCER generara un sistema de reportes de las fiscalizaciones regulatorias de forma interactiva. para que los gerentes comerciales de los sectores y el mismo director comercial pueda darle seguimiento a las operaciones.</t>
  </si>
  <si>
    <t>Dirección de Compra de Energía y Regulación / Gerencia de Regulación 
Moises A. Cabrera  flota 809-747-5771
Francis Hiraldo. Ext. 5351</t>
  </si>
  <si>
    <t xml:space="preserve">Licencia Microsoft Power BI para la Gerencia Control de Gestión Comercial </t>
  </si>
  <si>
    <t xml:space="preserve">Garantizar la disponibilidad de Power BI, sea dentro del partnership con Microsoft o de manera individual, para la continuidad de los proyectos realizados en la empresa utilizando dicha plataforma. 
La finalidad de requerir esta licencia es para la automatización de los procesos de extracción de data y continuidad del flujo de información en los desarrollos ya realizados y los futuros. </t>
  </si>
  <si>
    <t>Dirección Comercial 
Gerencia de Control de Gestión Comercial 
Juan Manuel de Asis, Flota 809-501-5866</t>
  </si>
  <si>
    <t>Evaluar mejoras a las herramientas de trabajo de la Gerencia de Servicios Generales</t>
  </si>
  <si>
    <t>Para la ejecución de las mejoras la Gerencia de Servicios Generales está solicitando lo siguiente:
CPU última Generación para todas las PC 32Gb Ram 3600mhz, Disco sólido SSD, procesador de 3.0 Rayzen 1800x o intel core 7700k i7, tarjeta de video RTX Nvidia Quadro 4000,  Revit, Archicad, SketchUp, Autocad, BIM, Presto,
monitores más grandes.
En resumen las mejoras son las siguientes: 
1- aumentar capacidad de las computadores.
2- mejorar las herramientas de dibujo y presupuestos.
3-Eficientizar el tiempo de trabajo realizado.</t>
  </si>
  <si>
    <t>Correo electrónico con los avances del proyecto, reportes o informes, fotos.</t>
  </si>
  <si>
    <t>Nelson Herrera / Manolo Bonilla</t>
  </si>
  <si>
    <t>Dirección de Servicios Generales (Gerencia de Servicios Generales)
Ysabel Marte 809-754-9025
Ruben Mercado 809-754-4801</t>
  </si>
  <si>
    <t>Evaluar la implementación de una  herramienta de Balances energéticos.</t>
  </si>
  <si>
    <r>
      <t xml:space="preserve">1. Evalaucón del proyecto (Análisis de factibilidad) </t>
    </r>
    <r>
      <rPr>
        <sz val="18"/>
        <color rgb="FF000000"/>
        <rFont val="Symbol"/>
        <family val="1"/>
        <charset val="2"/>
      </rPr>
      <t>®</t>
    </r>
    <r>
      <rPr>
        <sz val="18"/>
        <color rgb="FF000000"/>
        <rFont val="Arial Narrow"/>
        <family val="2"/>
      </rPr>
      <t xml:space="preserve"> 5%. 
2. Levantamiento de requerimientos. </t>
    </r>
    <r>
      <rPr>
        <sz val="18"/>
        <color rgb="FF000000"/>
        <rFont val="Symbol"/>
        <family val="1"/>
        <charset val="2"/>
      </rPr>
      <t>®</t>
    </r>
    <r>
      <rPr>
        <sz val="12.6"/>
        <color rgb="FF000000"/>
        <rFont val="Arial Narrow"/>
        <family val="2"/>
      </rPr>
      <t xml:space="preserve"> </t>
    </r>
    <r>
      <rPr>
        <sz val="18"/>
        <color rgb="FF000000"/>
        <rFont val="Arial Narrow"/>
        <family val="2"/>
      </rPr>
      <t xml:space="preserve">15%. 
3. Analisis y diseños del proyecto. </t>
    </r>
    <r>
      <rPr>
        <sz val="18"/>
        <color rgb="FF000000"/>
        <rFont val="Symbol"/>
        <family val="1"/>
        <charset val="2"/>
      </rPr>
      <t>®</t>
    </r>
    <r>
      <rPr>
        <sz val="9"/>
        <color rgb="FF000000"/>
        <rFont val="Arial Narrow"/>
        <family val="2"/>
      </rPr>
      <t xml:space="preserve"> </t>
    </r>
    <r>
      <rPr>
        <sz val="18"/>
        <color rgb="FF000000"/>
        <rFont val="Arial Narrow"/>
        <family val="2"/>
      </rPr>
      <t xml:space="preserve">20%.
4. Desarrollar el proyecto </t>
    </r>
    <r>
      <rPr>
        <sz val="18"/>
        <color rgb="FF000000"/>
        <rFont val="Symbol"/>
        <family val="1"/>
        <charset val="2"/>
      </rPr>
      <t>®</t>
    </r>
    <r>
      <rPr>
        <sz val="12.6"/>
        <color rgb="FF000000"/>
        <rFont val="Arial Narrow"/>
        <family val="2"/>
      </rPr>
      <t xml:space="preserve"> </t>
    </r>
    <r>
      <rPr>
        <sz val="18"/>
        <color rgb="FF000000"/>
        <rFont val="Arial Narrow"/>
        <family val="2"/>
      </rPr>
      <t xml:space="preserve">50%.
5. Realizar pruebas y/o ajustes al proyecto </t>
    </r>
    <r>
      <rPr>
        <sz val="18"/>
        <color rgb="FF000000"/>
        <rFont val="Symbol"/>
        <family val="1"/>
        <charset val="2"/>
      </rPr>
      <t>®</t>
    </r>
    <r>
      <rPr>
        <sz val="12.6"/>
        <color rgb="FF000000"/>
        <rFont val="Arial Narrow"/>
        <family val="2"/>
      </rPr>
      <t xml:space="preserve"> </t>
    </r>
    <r>
      <rPr>
        <sz val="18"/>
        <color rgb="FF000000"/>
        <rFont val="Arial Narrow"/>
        <family val="2"/>
      </rPr>
      <t xml:space="preserve">5%. 
6. Puesta en producción </t>
    </r>
    <r>
      <rPr>
        <sz val="18"/>
        <color rgb="FF000000"/>
        <rFont val="Symbol"/>
        <family val="1"/>
        <charset val="2"/>
      </rPr>
      <t>®</t>
    </r>
    <r>
      <rPr>
        <sz val="18"/>
        <color rgb="FF000000"/>
        <rFont val="Arial Narrow"/>
        <family val="2"/>
      </rPr>
      <t xml:space="preserve">5%. </t>
    </r>
  </si>
  <si>
    <t>Con esta implementación se pretende lograr lo siguiente: 
1. Almacenamiento datos en una base de datos robusta. 
2. Eficiencia en los procesos de elaboración de los balances.
3. Visualización de más asequibles y atractiva de la información de los reportes.
Este proyecto requiere lo siguiente: 
Diferentes tipos de usuarios para el acceso a la herramienta.
Panel control para ejecución de los diferentes módulos.
Visualización de las diferentes tablas de información para extracción y consultas.
Visualización de los reportes finales del proceso.</t>
  </si>
  <si>
    <t xml:space="preserve">Desarrollo Institucionales </t>
  </si>
  <si>
    <t>Dirección de Distribución / Gerencia de Energía  
Roberto Durán – Flota 5773 /Josué Castillo – Ext. 5164 /Ana Germosén Ext.5195.
BDI Comercial.
BDI Distribución.
Pre despacho de Energía.
Gerencia Técnica Comercial.
Gerencia de Gestión Comercial.
Gerencia de Control de Gestión. 
Gerencia de Infraestructura.</t>
  </si>
  <si>
    <t xml:space="preserve">Para más información ver planilla de solicitud de proyectos de sistemas. 
En fecha 22/02/2022 Yenny dijo que le pasaran esta actividad al equipo de Desarrollo. </t>
  </si>
  <si>
    <t>6.puesta en produccion.</t>
  </si>
  <si>
    <t>Consiste en la creación de  un proceso automatizado para la carga automática de los archivos de banco al Sistema Cobrus como también los de Tarjeta.</t>
  </si>
  <si>
    <t>Richard Guzmán Brito</t>
  </si>
  <si>
    <t>Gerencia de Validación Cobranzas (José Ramón Crespo Bejarán )</t>
  </si>
  <si>
    <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</si>
</sst>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0.00_);[Red]\(&quot;$&quot;#,##0.00\)"/>
    <numFmt numFmtId="44" formatCode="_(&quot;$&quot;* #,##0.00_);_(&quot;$&quot;* \(#,##0.00\);_(&quot;$&quot;* &quot;-&quot;??_);_(@_)"/>
    <numFmt numFmtId="43" formatCode="_(* #,##0.00_);_(* \(#,##0.00\);_(* &quot;-&quot;??_);_(@_)"/>
    <numFmt numFmtId="164" formatCode="[$-F800]dddd\,\ mmmm\ dd\,\ yyyy"/>
    <numFmt numFmtId="165" formatCode="[$$-1C0A]#,##0.00"/>
    <numFmt numFmtId="166" formatCode="\Rd&quot;$&quot;"/>
    <numFmt numFmtId="167" formatCode="0.0%"/>
    <numFmt numFmtId="168" formatCode="_(* #,##0_);_(* \(#,##0\);_(* &quot;-&quot;??_);_(@_)"/>
    <numFmt numFmtId="169" formatCode="#,##0.0"/>
    <numFmt numFmtId="170" formatCode="0.0"/>
    <numFmt numFmtId="171" formatCode="mmm"/>
    <numFmt numFmtId="172" formatCode="0.000"/>
    <numFmt numFmtId="173" formatCode="&quot;$&quot;#,##0.00"/>
    <numFmt numFmtId="174" formatCode="0.0000"/>
    <numFmt numFmtId="175" formatCode="_(&quot;RD$&quot;* #,##0.00_);_(&quot;RD$&quot;* \(#,##0.00\);_(&quot;RD$&quot;* &quot;-&quot;??_);_(@_)"/>
    <numFmt numFmtId="176" formatCode="_([$$-1C0A]* #,##0.00_);_([$$-1C0A]* \(#,##0.00\);_([$$-1C0A]* &quot;-&quot;??_);_(@_)"/>
    <numFmt numFmtId="177" formatCode="mm/dd/yyyy"/>
    <numFmt numFmtId="178" formatCode="\Rd\$"/>
  </numFmts>
  <fonts count="118">
    <font>
      <sz val="11"/>
      <color theme="1"/>
      <name val="Calibri"/>
      <family val="2"/>
      <scheme val="minor"/>
    </font>
    <font>
      <sz val="11"/>
      <color theme="1"/>
      <name val="Calibri"/>
      <family val="2"/>
      <scheme val="minor"/>
    </font>
    <font>
      <sz val="11"/>
      <color theme="1"/>
      <name val="Arial Narrow"/>
      <family val="2"/>
    </font>
    <font>
      <sz val="14"/>
      <color rgb="FF000000"/>
      <name val="Arial Narrow"/>
      <family val="2"/>
    </font>
    <font>
      <sz val="18"/>
      <color theme="1"/>
      <name val="Arial Narrow"/>
      <family val="2"/>
    </font>
    <font>
      <b/>
      <sz val="18"/>
      <color theme="1"/>
      <name val="Arial Narrow"/>
      <family val="2"/>
    </font>
    <font>
      <sz val="14"/>
      <color theme="1"/>
      <name val="Arial Narrow"/>
      <family val="2"/>
    </font>
    <font>
      <b/>
      <sz val="72"/>
      <color theme="1"/>
      <name val="Times New Roman"/>
      <family val="1"/>
    </font>
    <font>
      <b/>
      <sz val="25"/>
      <color theme="0"/>
      <name val="Times New Roman"/>
      <family val="1"/>
    </font>
    <font>
      <sz val="12"/>
      <color theme="1"/>
      <name val="Times New Roman"/>
      <family val="1"/>
    </font>
    <font>
      <b/>
      <sz val="30"/>
      <color theme="0"/>
      <name val="Times New Roman"/>
      <family val="1"/>
    </font>
    <font>
      <b/>
      <sz val="12"/>
      <color theme="0"/>
      <name val="Times New Roman"/>
      <family val="1"/>
    </font>
    <font>
      <sz val="11"/>
      <color theme="1"/>
      <name val="Times New Roman "/>
    </font>
    <font>
      <sz val="12"/>
      <color theme="1"/>
      <name val="Times New Roman "/>
    </font>
    <font>
      <sz val="12"/>
      <name val="Times New Roman "/>
    </font>
    <font>
      <b/>
      <sz val="36"/>
      <color theme="1"/>
      <name val="Times New Roman"/>
      <family val="1"/>
    </font>
    <font>
      <sz val="24"/>
      <color theme="1"/>
      <name val="Arial Narrow"/>
      <family val="2"/>
    </font>
    <font>
      <b/>
      <sz val="14"/>
      <color theme="1"/>
      <name val="Times New Roman"/>
      <family val="1"/>
    </font>
    <font>
      <b/>
      <sz val="14"/>
      <color theme="1"/>
      <name val="Arial Narrow"/>
      <family val="2"/>
    </font>
    <font>
      <sz val="14"/>
      <name val="Arial Narrow"/>
      <family val="2"/>
    </font>
    <font>
      <sz val="18"/>
      <color rgb="FF000000"/>
      <name val="Arial Narrow"/>
      <family val="2"/>
    </font>
    <font>
      <sz val="18"/>
      <color theme="1" tint="4.9989318521683403E-2"/>
      <name val="Arial Narrow"/>
      <family val="2"/>
    </font>
    <font>
      <sz val="18"/>
      <name val="Arial Narrow"/>
      <family val="2"/>
    </font>
    <font>
      <b/>
      <sz val="24"/>
      <color theme="0"/>
      <name val="Times New Roman"/>
      <family val="1"/>
    </font>
    <font>
      <b/>
      <sz val="22"/>
      <color theme="0"/>
      <name val="Times New Roman"/>
      <family val="1"/>
    </font>
    <font>
      <b/>
      <sz val="18"/>
      <color theme="0"/>
      <name val="Arial Narrow"/>
      <family val="2"/>
    </font>
    <font>
      <b/>
      <sz val="22"/>
      <color theme="1"/>
      <name val="Arial Narrow"/>
      <family val="2"/>
    </font>
    <font>
      <b/>
      <sz val="9"/>
      <color indexed="81"/>
      <name val="Tahoma"/>
      <family val="2"/>
    </font>
    <font>
      <sz val="9"/>
      <color indexed="81"/>
      <name val="Tahoma"/>
      <family val="2"/>
    </font>
    <font>
      <sz val="16"/>
      <color theme="1"/>
      <name val="Arial Narrow"/>
      <family val="2"/>
    </font>
    <font>
      <sz val="18"/>
      <color theme="1"/>
      <name val="Calibri"/>
      <family val="2"/>
      <scheme val="minor"/>
    </font>
    <font>
      <sz val="18"/>
      <name val="Calibri"/>
      <family val="2"/>
      <scheme val="minor"/>
    </font>
    <font>
      <b/>
      <sz val="24"/>
      <color theme="0"/>
      <name val="Arial Narrow"/>
      <family val="2"/>
    </font>
    <font>
      <sz val="14"/>
      <color theme="1"/>
      <name val="Calibri"/>
      <family val="2"/>
      <scheme val="minor"/>
    </font>
    <font>
      <sz val="14"/>
      <name val="Calibri"/>
      <family val="2"/>
      <scheme val="minor"/>
    </font>
    <font>
      <b/>
      <sz val="14"/>
      <color theme="0"/>
      <name val="Arial Narrow"/>
      <family val="2"/>
    </font>
    <font>
      <b/>
      <sz val="24"/>
      <color theme="1"/>
      <name val="Arial Narrow"/>
      <family val="2"/>
    </font>
    <font>
      <b/>
      <vertAlign val="superscript"/>
      <sz val="24"/>
      <color theme="0"/>
      <name val="Arial Narrow"/>
      <family val="2"/>
    </font>
    <font>
      <b/>
      <sz val="14"/>
      <color indexed="81"/>
      <name val="Tahoma"/>
      <family val="2"/>
    </font>
    <font>
      <b/>
      <sz val="16"/>
      <color indexed="81"/>
      <name val="Tahoma"/>
      <family val="2"/>
    </font>
    <font>
      <sz val="16"/>
      <color indexed="81"/>
      <name val="Tahoma"/>
      <family val="2"/>
    </font>
    <font>
      <b/>
      <sz val="12"/>
      <color indexed="81"/>
      <name val="Tahoma"/>
      <family val="2"/>
    </font>
    <font>
      <b/>
      <sz val="11"/>
      <color indexed="81"/>
      <name val="Tahoma"/>
      <family val="2"/>
    </font>
    <font>
      <sz val="10"/>
      <color indexed="81"/>
      <name val="Tahoma"/>
      <family val="2"/>
    </font>
    <font>
      <b/>
      <sz val="18"/>
      <color theme="0"/>
      <name val="Times New Roman"/>
      <family val="1"/>
    </font>
    <font>
      <b/>
      <vertAlign val="superscript"/>
      <sz val="18"/>
      <color theme="0"/>
      <name val="Times New Roman"/>
      <family val="1"/>
    </font>
    <font>
      <sz val="12"/>
      <color theme="1"/>
      <name val="Arial Narrow"/>
      <family val="2"/>
    </font>
    <font>
      <b/>
      <sz val="18"/>
      <color rgb="FF000000"/>
      <name val="Arial Narrow"/>
      <family val="2"/>
    </font>
    <font>
      <sz val="12"/>
      <color rgb="FF000000"/>
      <name val="Arial Narrow"/>
      <family val="2"/>
    </font>
    <font>
      <b/>
      <sz val="25"/>
      <color theme="1"/>
      <name val="Arial Narrow"/>
      <family val="2"/>
    </font>
    <font>
      <b/>
      <sz val="18"/>
      <color theme="1"/>
      <name val="Times New Roman"/>
      <family val="1"/>
    </font>
    <font>
      <sz val="11.5"/>
      <color theme="1"/>
      <name val="Arial Narrow"/>
      <family val="2"/>
    </font>
    <font>
      <b/>
      <sz val="18"/>
      <color indexed="10"/>
      <name val="Arial Narrow"/>
      <family val="2"/>
    </font>
    <font>
      <sz val="18"/>
      <color rgb="FF242424"/>
      <name val="Arial Narrow"/>
      <family val="2"/>
    </font>
    <font>
      <sz val="11"/>
      <color indexed="81"/>
      <name val="Tahoma"/>
      <family val="2"/>
    </font>
    <font>
      <b/>
      <sz val="12"/>
      <color theme="1"/>
      <name val="Arial Narrow"/>
      <family val="2"/>
    </font>
    <font>
      <sz val="18"/>
      <color rgb="FFFF0000"/>
      <name val="Arial Narrow"/>
      <family val="2"/>
    </font>
    <font>
      <b/>
      <sz val="18"/>
      <color rgb="FFFF0000"/>
      <name val="Arial Narrow"/>
      <family val="2"/>
    </font>
    <font>
      <b/>
      <sz val="18"/>
      <color theme="1"/>
      <name val="Calibri"/>
      <family val="2"/>
      <scheme val="minor"/>
    </font>
    <font>
      <sz val="14"/>
      <color indexed="81"/>
      <name val="Tahoma"/>
      <family val="2"/>
    </font>
    <font>
      <sz val="16"/>
      <color theme="1"/>
      <name val="Calibri"/>
      <family val="2"/>
      <scheme val="minor"/>
    </font>
    <font>
      <b/>
      <sz val="18"/>
      <color indexed="81"/>
      <name val="Tahoma"/>
      <family val="2"/>
    </font>
    <font>
      <sz val="18"/>
      <color indexed="81"/>
      <name val="Tahoma"/>
      <family val="2"/>
    </font>
    <font>
      <b/>
      <sz val="11"/>
      <color theme="1"/>
      <name val="Times New Roman"/>
      <family val="1"/>
    </font>
    <font>
      <b/>
      <sz val="20"/>
      <color theme="0"/>
      <name val="Arial Narrow"/>
      <family val="2"/>
    </font>
    <font>
      <sz val="18"/>
      <color theme="1"/>
      <name val="Times New Roman"/>
      <family val="1"/>
    </font>
    <font>
      <sz val="11"/>
      <color rgb="FF000000"/>
      <name val="Arial Narrow"/>
      <family val="2"/>
    </font>
    <font>
      <sz val="12"/>
      <color indexed="81"/>
      <name val="Tahoma"/>
      <family val="2"/>
    </font>
    <font>
      <sz val="22"/>
      <color theme="1"/>
      <name val="Calibri"/>
      <family val="2"/>
      <scheme val="minor"/>
    </font>
    <font>
      <sz val="22"/>
      <name val="Calibri"/>
      <family val="2"/>
      <scheme val="minor"/>
    </font>
    <font>
      <sz val="24"/>
      <color theme="1"/>
      <name val="Calibri"/>
      <family val="2"/>
      <scheme val="minor"/>
    </font>
    <font>
      <b/>
      <vertAlign val="superscript"/>
      <sz val="20"/>
      <color theme="0"/>
      <name val="Arial Narrow"/>
      <family val="2"/>
    </font>
    <font>
      <sz val="10"/>
      <color theme="1"/>
      <name val="Arial Narrow"/>
      <family val="2"/>
    </font>
    <font>
      <b/>
      <sz val="18"/>
      <color rgb="FFFFFFFF"/>
      <name val="Arial Narrow"/>
      <family val="2"/>
    </font>
    <font>
      <b/>
      <sz val="11"/>
      <color theme="1"/>
      <name val="Calibri"/>
      <family val="2"/>
      <scheme val="minor"/>
    </font>
    <font>
      <b/>
      <vertAlign val="superscript"/>
      <sz val="18"/>
      <color theme="0"/>
      <name val="Arial Narrow"/>
      <family val="2"/>
    </font>
    <font>
      <sz val="16"/>
      <color rgb="FF000000"/>
      <name val="Arial Narrow"/>
      <family val="2"/>
    </font>
    <font>
      <sz val="16"/>
      <color rgb="FFFF0000"/>
      <name val="Arial Narrow"/>
      <family val="2"/>
    </font>
    <font>
      <b/>
      <sz val="14"/>
      <color theme="1"/>
      <name val="Calibri"/>
      <family val="2"/>
      <scheme val="minor"/>
    </font>
    <font>
      <b/>
      <sz val="24"/>
      <color theme="1"/>
      <name val="Times New Roman"/>
      <family val="1"/>
    </font>
    <font>
      <sz val="18"/>
      <color theme="0"/>
      <name val="Arial Narrow"/>
      <family val="2"/>
    </font>
    <font>
      <sz val="16"/>
      <color theme="1"/>
      <name val="Times New Roman"/>
      <family val="1"/>
    </font>
    <font>
      <vertAlign val="superscript"/>
      <sz val="18"/>
      <color theme="1"/>
      <name val="Arial Narrow"/>
      <family val="2"/>
    </font>
    <font>
      <b/>
      <sz val="48"/>
      <color theme="0"/>
      <name val="Times New Roman"/>
      <family val="1"/>
    </font>
    <font>
      <sz val="11"/>
      <color theme="1"/>
      <name val="Arial"/>
      <family val="2"/>
    </font>
    <font>
      <sz val="18"/>
      <color theme="1"/>
      <name val="Arial"/>
      <family val="2"/>
    </font>
    <font>
      <i/>
      <sz val="18"/>
      <color rgb="FF000000"/>
      <name val="Arial Narrow"/>
      <family val="2"/>
    </font>
    <font>
      <b/>
      <sz val="18"/>
      <name val="Arial Narrow"/>
      <family val="2"/>
    </font>
    <font>
      <sz val="11"/>
      <color rgb="FF000000"/>
      <name val="Calibri"/>
      <family val="2"/>
      <charset val="1"/>
    </font>
    <font>
      <sz val="11"/>
      <color rgb="FF000000"/>
      <name val="Arial Narrow"/>
      <family val="2"/>
      <charset val="1"/>
    </font>
    <font>
      <b/>
      <sz val="24"/>
      <color rgb="FF000000"/>
      <name val="Arial Narrow"/>
      <family val="2"/>
      <charset val="1"/>
    </font>
    <font>
      <b/>
      <sz val="36"/>
      <color rgb="FF000000"/>
      <name val="Times New Roman"/>
      <family val="1"/>
      <charset val="1"/>
    </font>
    <font>
      <b/>
      <sz val="22"/>
      <color rgb="FF000000"/>
      <name val="Arial Narrow"/>
      <family val="2"/>
      <charset val="1"/>
    </font>
    <font>
      <b/>
      <sz val="72"/>
      <color rgb="FF000000"/>
      <name val="Times New Roman"/>
      <family val="1"/>
      <charset val="1"/>
    </font>
    <font>
      <b/>
      <sz val="24"/>
      <color rgb="FFFFFFFF"/>
      <name val="Arial Narrow"/>
      <family val="2"/>
      <charset val="1"/>
    </font>
    <font>
      <sz val="24"/>
      <color rgb="FF000000"/>
      <name val="Arial Narrow"/>
      <family val="2"/>
      <charset val="1"/>
    </font>
    <font>
      <b/>
      <vertAlign val="superscript"/>
      <sz val="24"/>
      <color rgb="FFFFFFFF"/>
      <name val="Arial Narrow"/>
      <family val="2"/>
      <charset val="1"/>
    </font>
    <font>
      <b/>
      <sz val="25"/>
      <color rgb="FFFFFFFF"/>
      <name val="Times New Roman"/>
      <family val="1"/>
      <charset val="1"/>
    </font>
    <font>
      <sz val="18"/>
      <color rgb="FF000000"/>
      <name val="Arial Narrow"/>
      <family val="2"/>
      <charset val="1"/>
    </font>
    <font>
      <sz val="18"/>
      <name val="Arial Narrow"/>
      <family val="2"/>
      <charset val="1"/>
    </font>
    <font>
      <sz val="12.6"/>
      <color rgb="FF000000"/>
      <name val="Arial Narrow"/>
      <family val="2"/>
    </font>
    <font>
      <sz val="18"/>
      <color theme="1"/>
      <name val="Arial Narrow"/>
      <family val="2"/>
      <charset val="1"/>
    </font>
    <font>
      <sz val="18"/>
      <color rgb="FF000000"/>
      <name val="Symbol"/>
      <family val="1"/>
      <charset val="2"/>
    </font>
    <font>
      <sz val="12.6"/>
      <color rgb="FF000000"/>
      <name val="Arial Narrow"/>
      <family val="2"/>
      <charset val="1"/>
    </font>
    <font>
      <sz val="9"/>
      <color rgb="FF000000"/>
      <name val="Arial Narrow"/>
      <family val="2"/>
    </font>
    <font>
      <sz val="11"/>
      <color rgb="FFFFFFFF"/>
      <name val="Arial Narrow"/>
      <family val="2"/>
    </font>
    <font>
      <b/>
      <sz val="11"/>
      <color rgb="FF000000"/>
      <name val="Arial Narrow"/>
      <family val="2"/>
    </font>
    <font>
      <sz val="14"/>
      <color rgb="FF000000"/>
      <name val="Arial Narrow"/>
      <family val="2"/>
      <charset val="1"/>
    </font>
    <font>
      <b/>
      <sz val="18"/>
      <color rgb="FFFFFFFF"/>
      <name val="Arial Narrow"/>
      <family val="2"/>
      <charset val="1"/>
    </font>
    <font>
      <b/>
      <sz val="18"/>
      <color rgb="FF000000"/>
      <name val="Arial Narrow"/>
      <family val="2"/>
      <charset val="1"/>
    </font>
    <font>
      <sz val="9"/>
      <color rgb="FF000000"/>
      <name val="Tahoma"/>
      <family val="2"/>
      <charset val="1"/>
    </font>
    <font>
      <b/>
      <sz val="14"/>
      <color rgb="FF000000"/>
      <name val="Tahoma"/>
      <family val="2"/>
      <charset val="1"/>
    </font>
    <font>
      <b/>
      <sz val="12"/>
      <color rgb="FF000000"/>
      <name val="Tahoma"/>
      <family val="2"/>
      <charset val="1"/>
    </font>
    <font>
      <sz val="14"/>
      <color rgb="FF000000"/>
      <name val="Tahoma"/>
      <family val="2"/>
      <charset val="1"/>
    </font>
    <font>
      <sz val="12"/>
      <color rgb="FF000000"/>
      <name val="Tahoma"/>
      <family val="2"/>
      <charset val="1"/>
    </font>
    <font>
      <b/>
      <sz val="9"/>
      <color rgb="FF000000"/>
      <name val="Tahoma"/>
      <family val="2"/>
      <charset val="1"/>
    </font>
    <font>
      <sz val="10"/>
      <color rgb="FF000000"/>
      <name val="Tahoma"/>
      <family val="2"/>
      <charset val="1"/>
    </font>
    <font>
      <sz val="11"/>
      <color rgb="FF000000"/>
      <name val="Tahoma"/>
      <family val="2"/>
      <charset val="1"/>
    </font>
  </fonts>
  <fills count="34">
    <fill>
      <patternFill patternType="none"/>
    </fill>
    <fill>
      <patternFill patternType="gray125"/>
    </fill>
    <fill>
      <patternFill patternType="solid">
        <fgColor rgb="FFFFFFCC"/>
        <bgColor indexed="64"/>
      </patternFill>
    </fill>
    <fill>
      <patternFill patternType="solid">
        <fgColor rgb="FF002060"/>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FF"/>
        <bgColor indexed="64"/>
      </patternFill>
    </fill>
    <fill>
      <patternFill patternType="solid">
        <fgColor rgb="FFFFFFFF"/>
        <bgColor rgb="FF000000"/>
      </patternFill>
    </fill>
    <fill>
      <patternFill patternType="solid">
        <fgColor rgb="FFFFFFCC"/>
        <bgColor rgb="FF000000"/>
      </patternFill>
    </fill>
    <fill>
      <patternFill patternType="solid">
        <fgColor theme="0"/>
        <bgColor rgb="FF000000"/>
      </patternFill>
    </fill>
    <fill>
      <patternFill patternType="solid">
        <fgColor theme="6" tint="0.39997558519241921"/>
        <bgColor rgb="FF000000"/>
      </patternFill>
    </fill>
    <fill>
      <patternFill patternType="solid">
        <fgColor theme="8"/>
        <bgColor indexed="64"/>
      </patternFill>
    </fill>
    <fill>
      <patternFill patternType="solid">
        <fgColor rgb="FFD8E4BC"/>
        <bgColor indexed="64"/>
      </patternFill>
    </fill>
    <fill>
      <patternFill patternType="solid">
        <fgColor rgb="FFFF0000"/>
        <bgColor indexed="64"/>
      </patternFill>
    </fill>
    <fill>
      <patternFill patternType="solid">
        <fgColor theme="3" tint="-0.249977111117893"/>
        <bgColor indexed="64"/>
      </patternFill>
    </fill>
    <fill>
      <patternFill patternType="solid">
        <fgColor theme="3"/>
        <bgColor indexed="64"/>
      </patternFill>
    </fill>
    <fill>
      <patternFill patternType="solid">
        <fgColor theme="6" tint="0.79998168889431442"/>
        <bgColor indexed="64"/>
      </patternFill>
    </fill>
    <fill>
      <patternFill patternType="solid">
        <fgColor rgb="FF1F497D"/>
        <bgColor rgb="FF000000"/>
      </patternFill>
    </fill>
    <fill>
      <patternFill patternType="solid">
        <fgColor rgb="FFFFFFCC"/>
        <bgColor rgb="FFFFFFCC"/>
      </patternFill>
    </fill>
    <fill>
      <patternFill patternType="solid">
        <fgColor rgb="FF002060"/>
        <bgColor rgb="FF000080"/>
      </patternFill>
    </fill>
    <fill>
      <patternFill patternType="solid">
        <fgColor rgb="FFD7E4BD"/>
        <bgColor rgb="FFC3D69B"/>
      </patternFill>
    </fill>
    <fill>
      <patternFill patternType="solid">
        <fgColor rgb="FFFFFFCC"/>
        <bgColor rgb="FFFFFFFF"/>
      </patternFill>
    </fill>
    <fill>
      <patternFill patternType="solid">
        <fgColor rgb="FFC3D69B"/>
        <bgColor rgb="FFD7E4BD"/>
      </patternFill>
    </fill>
    <fill>
      <patternFill patternType="solid">
        <fgColor rgb="FFFFFFFF"/>
        <bgColor rgb="FFFFFFCC"/>
      </patternFill>
    </fill>
    <fill>
      <patternFill patternType="solid">
        <fgColor theme="0"/>
        <bgColor rgb="FFCCFFFF"/>
      </patternFill>
    </fill>
    <fill>
      <patternFill patternType="solid">
        <fgColor rgb="FF92D050"/>
        <bgColor rgb="FFC3D69B"/>
      </patternFill>
    </fill>
    <fill>
      <patternFill patternType="solid">
        <fgColor rgb="FF1F497D"/>
        <bgColor rgb="FF376092"/>
      </patternFill>
    </fill>
  </fills>
  <borders count="1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thin">
        <color theme="0"/>
      </left>
      <right style="thin">
        <color theme="0"/>
      </right>
      <top style="thin">
        <color theme="0"/>
      </top>
      <bottom style="thin">
        <color theme="0"/>
      </bottom>
      <diagonal/>
    </border>
    <border>
      <left style="medium">
        <color indexed="64"/>
      </left>
      <right/>
      <top/>
      <bottom/>
      <diagonal/>
    </border>
    <border>
      <left/>
      <right style="thin">
        <color indexed="64"/>
      </right>
      <top/>
      <bottom/>
      <diagonal/>
    </border>
    <border>
      <left style="thin">
        <color theme="0"/>
      </left>
      <right style="thin">
        <color theme="0"/>
      </right>
      <top style="thin">
        <color theme="1"/>
      </top>
      <bottom style="thin">
        <color theme="0"/>
      </bottom>
      <diagonal/>
    </border>
    <border>
      <left style="thin">
        <color indexed="64"/>
      </left>
      <right style="thin">
        <color theme="0"/>
      </right>
      <top style="medium">
        <color indexed="64"/>
      </top>
      <bottom/>
      <diagonal/>
    </border>
    <border>
      <left style="thin">
        <color indexed="64"/>
      </left>
      <right style="thin">
        <color theme="0"/>
      </right>
      <top/>
      <bottom/>
      <diagonal/>
    </border>
    <border>
      <left style="thin">
        <color indexed="64"/>
      </left>
      <right style="thin">
        <color theme="0"/>
      </right>
      <top/>
      <bottom style="double">
        <color indexed="64"/>
      </bottom>
      <diagonal/>
    </border>
    <border>
      <left style="thin">
        <color theme="0"/>
      </left>
      <right style="thin">
        <color indexed="64"/>
      </right>
      <top style="thin">
        <color indexed="64"/>
      </top>
      <bottom/>
      <diagonal/>
    </border>
    <border>
      <left/>
      <right/>
      <top style="thin">
        <color indexed="64"/>
      </top>
      <bottom style="thin">
        <color theme="0"/>
      </bottom>
      <diagonal/>
    </border>
    <border>
      <left style="thin">
        <color theme="0"/>
      </left>
      <right style="thin">
        <color theme="0"/>
      </right>
      <top style="thin">
        <color theme="0"/>
      </top>
      <bottom style="double">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indexed="64"/>
      </left>
      <right style="thin">
        <color indexed="64"/>
      </right>
      <top/>
      <bottom style="double">
        <color theme="0"/>
      </bottom>
      <diagonal/>
    </border>
    <border>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diagonal/>
    </border>
    <border>
      <left/>
      <right style="thin">
        <color theme="1"/>
      </right>
      <top/>
      <bottom/>
      <diagonal/>
    </border>
    <border>
      <left style="thin">
        <color theme="1"/>
      </left>
      <right style="thin">
        <color theme="1"/>
      </right>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
      <left style="thin">
        <color indexed="64"/>
      </left>
      <right/>
      <top/>
      <bottom style="thin">
        <color rgb="FF000000"/>
      </bottom>
      <diagonal/>
    </border>
    <border>
      <left style="thin">
        <color theme="1"/>
      </left>
      <right style="thin">
        <color theme="1"/>
      </right>
      <top style="thin">
        <color theme="1"/>
      </top>
      <bottom style="thin">
        <color rgb="FF000000"/>
      </bottom>
      <diagonal/>
    </border>
    <border>
      <left style="thin">
        <color indexed="64"/>
      </left>
      <right/>
      <top/>
      <bottom style="thin">
        <color indexed="64"/>
      </bottom>
      <diagonal/>
    </border>
    <border>
      <left style="thin">
        <color rgb="FF000000"/>
      </left>
      <right style="thin">
        <color rgb="FF000000"/>
      </right>
      <top/>
      <bottom style="thin">
        <color rgb="FF000000"/>
      </bottom>
      <diagonal/>
    </border>
    <border>
      <left style="thin">
        <color theme="0"/>
      </left>
      <right style="thin">
        <color theme="0"/>
      </right>
      <top style="thin">
        <color theme="1"/>
      </top>
      <bottom/>
      <diagonal/>
    </border>
    <border>
      <left style="thin">
        <color theme="0"/>
      </left>
      <right style="thin">
        <color theme="0"/>
      </right>
      <top/>
      <bottom style="double">
        <color theme="1"/>
      </bottom>
      <diagonal/>
    </border>
    <border>
      <left style="thin">
        <color theme="0"/>
      </left>
      <right style="thin">
        <color indexed="64"/>
      </right>
      <top/>
      <bottom style="double">
        <color theme="0"/>
      </bottom>
      <diagonal/>
    </border>
    <border>
      <left style="thin">
        <color theme="0"/>
      </left>
      <right style="thin">
        <color theme="0"/>
      </right>
      <top/>
      <bottom/>
      <diagonal/>
    </border>
    <border>
      <left style="thin">
        <color theme="0"/>
      </left>
      <right style="thin">
        <color indexed="64"/>
      </right>
      <top style="medium">
        <color indexed="64"/>
      </top>
      <bottom/>
      <diagonal/>
    </border>
    <border>
      <left style="thin">
        <color theme="0"/>
      </left>
      <right style="thin">
        <color indexed="64"/>
      </right>
      <top/>
      <bottom style="double">
        <color indexed="64"/>
      </bottom>
      <diagonal/>
    </border>
    <border>
      <left style="thin">
        <color theme="0"/>
      </left>
      <right style="thin">
        <color theme="0"/>
      </right>
      <top style="medium">
        <color indexed="64"/>
      </top>
      <bottom/>
      <diagonal/>
    </border>
    <border>
      <left style="thin">
        <color theme="0"/>
      </left>
      <right style="thin">
        <color theme="0"/>
      </right>
      <top/>
      <bottom style="double">
        <color indexed="64"/>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indexed="64"/>
      </right>
      <top/>
      <bottom/>
      <diagonal/>
    </border>
    <border>
      <left/>
      <right style="thin">
        <color theme="0"/>
      </right>
      <top/>
      <bottom/>
      <diagonal/>
    </border>
    <border>
      <left/>
      <right/>
      <top style="medium">
        <color theme="1"/>
      </top>
      <bottom/>
      <diagonal/>
    </border>
    <border>
      <left/>
      <right style="thin">
        <color theme="0"/>
      </right>
      <top style="medium">
        <color theme="1"/>
      </top>
      <bottom/>
      <diagonal/>
    </border>
    <border>
      <left/>
      <right style="thin">
        <color theme="0"/>
      </right>
      <top style="thin">
        <color theme="1"/>
      </top>
      <bottom/>
      <diagonal/>
    </border>
    <border>
      <left/>
      <right style="thin">
        <color theme="0"/>
      </right>
      <top/>
      <bottom style="double">
        <color theme="1"/>
      </bottom>
      <diagonal/>
    </border>
    <border>
      <left style="thin">
        <color theme="0"/>
      </left>
      <right style="thin">
        <color theme="0"/>
      </right>
      <top/>
      <bottom style="thin">
        <color theme="0"/>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theme="0"/>
      </left>
      <right/>
      <top style="medium">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top style="thin">
        <color indexed="64"/>
      </top>
      <bottom/>
      <diagonal/>
    </border>
    <border>
      <left style="thin">
        <color theme="0"/>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theme="0"/>
      </top>
      <bottom style="double">
        <color theme="1"/>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theme="0"/>
      </left>
      <right/>
      <top style="thin">
        <color indexed="64"/>
      </top>
      <bottom style="double">
        <color indexed="64"/>
      </bottom>
      <diagonal/>
    </border>
    <border>
      <left style="thin">
        <color theme="0"/>
      </left>
      <right style="thin">
        <color indexed="64"/>
      </right>
      <top style="thin">
        <color indexed="64"/>
      </top>
      <bottom style="double">
        <color theme="0"/>
      </bottom>
      <diagonal/>
    </border>
    <border>
      <left style="thin">
        <color indexed="64"/>
      </left>
      <right style="thin">
        <color indexed="64"/>
      </right>
      <top style="thin">
        <color indexed="64"/>
      </top>
      <bottom style="double">
        <color theme="0"/>
      </bottom>
      <diagonal/>
    </border>
    <border>
      <left style="thin">
        <color indexed="64"/>
      </left>
      <right style="thin">
        <color indexed="64"/>
      </right>
      <top style="double">
        <color theme="1"/>
      </top>
      <bottom/>
      <diagonal/>
    </border>
    <border>
      <left/>
      <right style="thin">
        <color indexed="64"/>
      </right>
      <top style="thin">
        <color indexed="64"/>
      </top>
      <bottom style="thin">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thin">
        <color indexed="64"/>
      </left>
      <right/>
      <top style="thin">
        <color indexed="64"/>
      </top>
      <bottom style="thin">
        <color indexed="64"/>
      </bottom>
      <diagonal/>
    </border>
    <border>
      <left/>
      <right/>
      <top style="thin">
        <color theme="1"/>
      </top>
      <bottom style="thin">
        <color theme="1"/>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style="double">
        <color theme="1"/>
      </top>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style="thin">
        <color indexed="64"/>
      </left>
      <right style="thin">
        <color theme="1"/>
      </right>
      <top style="thin">
        <color indexed="64"/>
      </top>
      <bottom style="thin">
        <color indexed="64"/>
      </bottom>
      <diagonal/>
    </border>
    <border>
      <left style="thin">
        <color rgb="FF000000"/>
      </left>
      <right style="thin">
        <color indexed="64"/>
      </right>
      <top/>
      <bottom/>
      <diagonal/>
    </border>
    <border>
      <left style="thin">
        <color rgb="FF000000"/>
      </left>
      <right style="thin">
        <color rgb="FF000000"/>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indexed="64"/>
      </bottom>
      <diagonal/>
    </border>
    <border>
      <left style="thin">
        <color rgb="FF000000"/>
      </left>
      <right/>
      <top/>
      <bottom/>
      <diagonal/>
    </border>
    <border>
      <left style="thin">
        <color theme="1"/>
      </left>
      <right/>
      <top/>
      <bottom style="thin">
        <color theme="1"/>
      </bottom>
      <diagonal/>
    </border>
    <border>
      <left/>
      <right style="thin">
        <color indexed="64"/>
      </right>
      <top style="thin">
        <color indexed="64"/>
      </top>
      <bottom/>
      <diagonal/>
    </border>
    <border>
      <left style="thin">
        <color theme="1"/>
      </left>
      <right/>
      <top style="thin">
        <color theme="1"/>
      </top>
      <bottom style="thin">
        <color theme="1"/>
      </bottom>
      <diagonal/>
    </border>
    <border>
      <left style="thin">
        <color indexed="64"/>
      </left>
      <right/>
      <top/>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theme="1"/>
      </right>
      <top style="thin">
        <color theme="1"/>
      </top>
      <bottom style="thin">
        <color theme="1"/>
      </bottom>
      <diagonal/>
    </border>
    <border>
      <left style="thin">
        <color rgb="FF000000"/>
      </left>
      <right style="thin">
        <color theme="1"/>
      </right>
      <top style="thin">
        <color theme="1"/>
      </top>
      <bottom/>
      <diagonal/>
    </border>
    <border>
      <left style="thin">
        <color rgb="FF000000"/>
      </left>
      <right style="thin">
        <color theme="1"/>
      </right>
      <top/>
      <bottom/>
      <diagonal/>
    </border>
    <border>
      <left style="thin">
        <color rgb="FF000000"/>
      </left>
      <right style="thin">
        <color theme="1"/>
      </right>
      <top/>
      <bottom style="thin">
        <color rgb="FF000000"/>
      </bottom>
      <diagonal/>
    </border>
    <border>
      <left style="thin">
        <color rgb="FF000000"/>
      </left>
      <right style="thin">
        <color theme="1"/>
      </right>
      <top/>
      <bottom style="thin">
        <color theme="1"/>
      </bottom>
      <diagonal/>
    </border>
    <border>
      <left/>
      <right style="thin">
        <color rgb="FF000000"/>
      </right>
      <top style="thin">
        <color rgb="FF000000"/>
      </top>
      <bottom/>
      <diagonal/>
    </border>
    <border>
      <left style="thin">
        <color indexed="64"/>
      </left>
      <right style="thin">
        <color rgb="FF000000"/>
      </right>
      <top/>
      <bottom/>
      <diagonal/>
    </border>
    <border>
      <left style="thin">
        <color indexed="64"/>
      </left>
      <right/>
      <top/>
      <bottom style="thin">
        <color theme="1"/>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indexed="64"/>
      </left>
      <right style="thin">
        <color rgb="FF000000"/>
      </right>
      <top style="thin">
        <color indexed="64"/>
      </top>
      <bottom style="thin">
        <color indexed="64"/>
      </bottom>
      <diagonal/>
    </border>
    <border>
      <left/>
      <right/>
      <top/>
      <bottom style="medium">
        <color theme="1"/>
      </bottom>
      <diagonal/>
    </border>
    <border>
      <left style="thin">
        <color theme="0"/>
      </left>
      <right/>
      <top style="medium">
        <color theme="1"/>
      </top>
      <bottom style="thin">
        <color theme="0"/>
      </bottom>
      <diagonal/>
    </border>
    <border>
      <left/>
      <right style="thin">
        <color theme="0"/>
      </right>
      <top style="medium">
        <color theme="1"/>
      </top>
      <bottom style="thin">
        <color theme="0"/>
      </bottom>
      <diagonal/>
    </border>
    <border>
      <left style="thin">
        <color indexed="64"/>
      </left>
      <right style="thin">
        <color indexed="64"/>
      </right>
      <top/>
      <bottom style="thin">
        <color theme="1"/>
      </bottom>
      <diagonal/>
    </border>
    <border>
      <left style="thin">
        <color indexed="64"/>
      </left>
      <right style="thin">
        <color theme="1"/>
      </right>
      <top style="thin">
        <color theme="1"/>
      </top>
      <bottom/>
      <diagonal/>
    </border>
    <border>
      <left style="thin">
        <color indexed="64"/>
      </left>
      <right style="thin">
        <color theme="1"/>
      </right>
      <top/>
      <bottom/>
      <diagonal/>
    </border>
    <border>
      <left style="thin">
        <color theme="1"/>
      </left>
      <right style="thin">
        <color indexed="64"/>
      </right>
      <top style="thin">
        <color theme="1"/>
      </top>
      <bottom/>
      <diagonal/>
    </border>
    <border>
      <left style="thin">
        <color indexed="64"/>
      </left>
      <right style="thin">
        <color theme="1"/>
      </right>
      <top/>
      <bottom style="thin">
        <color indexed="64"/>
      </bottom>
      <diagonal/>
    </border>
    <border>
      <left style="thin">
        <color theme="1"/>
      </left>
      <right style="thin">
        <color indexed="64"/>
      </right>
      <top/>
      <bottom style="thin">
        <color theme="1"/>
      </bottom>
      <diagonal/>
    </border>
    <border>
      <left style="thin">
        <color indexed="64"/>
      </left>
      <right style="thin">
        <color indexed="64"/>
      </right>
      <top style="thin">
        <color theme="1"/>
      </top>
      <bottom/>
      <diagonal/>
    </border>
    <border>
      <left style="thin">
        <color theme="1"/>
      </left>
      <right style="thin">
        <color theme="1"/>
      </right>
      <top/>
      <bottom style="thin">
        <color indexed="64"/>
      </bottom>
      <diagonal/>
    </border>
    <border>
      <left style="thin">
        <color theme="1"/>
      </left>
      <right style="thin">
        <color theme="1"/>
      </right>
      <top style="thin">
        <color theme="1"/>
      </top>
      <bottom style="thin">
        <color indexed="64"/>
      </bottom>
      <diagonal/>
    </border>
    <border>
      <left style="thin">
        <color theme="0"/>
      </left>
      <right/>
      <top style="medium">
        <color theme="1"/>
      </top>
      <bottom/>
      <diagonal/>
    </border>
    <border>
      <left style="thin">
        <color theme="0"/>
      </left>
      <right style="thin">
        <color theme="0"/>
      </right>
      <top style="medium">
        <color theme="1"/>
      </top>
      <bottom/>
      <diagonal/>
    </border>
    <border>
      <left style="thin">
        <color theme="0"/>
      </left>
      <right/>
      <top/>
      <bottom style="thin">
        <color theme="0"/>
      </bottom>
      <diagonal/>
    </border>
    <border>
      <left/>
      <right style="thin">
        <color theme="0"/>
      </right>
      <top/>
      <bottom style="thin">
        <color theme="0"/>
      </bottom>
      <diagonal/>
    </border>
    <border>
      <left style="thin">
        <color indexed="64"/>
      </left>
      <right/>
      <top style="thin">
        <color theme="0"/>
      </top>
      <bottom style="thin">
        <color theme="0"/>
      </bottom>
      <diagonal/>
    </border>
    <border>
      <left style="thin">
        <color theme="0"/>
      </left>
      <right style="thin">
        <color theme="0"/>
      </right>
      <top/>
      <bottom style="thin">
        <color indexed="64"/>
      </bottom>
      <diagonal/>
    </border>
    <border>
      <left style="thin">
        <color theme="0"/>
      </left>
      <right style="thin">
        <color indexed="64"/>
      </right>
      <top/>
      <bottom style="thin">
        <color indexed="64"/>
      </bottom>
      <diagonal/>
    </border>
    <border>
      <left style="thin">
        <color indexed="64"/>
      </left>
      <right style="thin">
        <color theme="0"/>
      </right>
      <top/>
      <bottom style="thin">
        <color indexed="64"/>
      </bottom>
      <diagonal/>
    </border>
    <border>
      <left style="thin">
        <color indexed="64"/>
      </left>
      <right/>
      <top style="thin">
        <color indexed="64"/>
      </top>
      <bottom/>
      <diagonal/>
    </border>
    <border>
      <left style="thin">
        <color indexed="64"/>
      </left>
      <right style="thin">
        <color indexed="64"/>
      </right>
      <top style="double">
        <color indexed="64"/>
      </top>
      <bottom/>
      <diagonal/>
    </border>
    <border>
      <left style="thin">
        <color theme="1"/>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theme="1"/>
      </right>
      <top style="thin">
        <color indexed="64"/>
      </top>
      <bottom/>
      <diagonal/>
    </border>
    <border>
      <left style="thin">
        <color theme="1"/>
      </left>
      <right style="thin">
        <color indexed="64"/>
      </right>
      <top style="thin">
        <color indexed="64"/>
      </top>
      <bottom/>
      <diagonal/>
    </border>
    <border>
      <left style="thin">
        <color theme="1"/>
      </left>
      <right style="thin">
        <color indexed="64"/>
      </right>
      <top style="thin">
        <color theme="1"/>
      </top>
      <bottom style="thin">
        <color indexed="64"/>
      </bottom>
      <diagonal/>
    </border>
    <border>
      <left style="thin">
        <color theme="1"/>
      </left>
      <right style="thin">
        <color indexed="64"/>
      </right>
      <top/>
      <bottom style="thin">
        <color indexed="64"/>
      </bottom>
      <diagonal/>
    </border>
    <border>
      <left/>
      <right/>
      <top style="thin">
        <color theme="1"/>
      </top>
      <bottom style="thin">
        <color indexed="64"/>
      </bottom>
      <diagonal/>
    </border>
    <border>
      <left/>
      <right/>
      <top style="thin">
        <color theme="1"/>
      </top>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theme="0"/>
      </right>
      <top style="thin">
        <color theme="0"/>
      </top>
      <bottom style="double">
        <color theme="1"/>
      </bottom>
      <diagonal/>
    </border>
    <border>
      <left style="thin">
        <color indexed="64"/>
      </left>
      <right/>
      <top style="thin">
        <color indexed="64"/>
      </top>
      <bottom style="double">
        <color theme="0"/>
      </bottom>
      <diagonal/>
    </border>
    <border>
      <left/>
      <right style="thin">
        <color indexed="64"/>
      </right>
      <top style="thin">
        <color indexed="64"/>
      </top>
      <bottom style="double">
        <color theme="0"/>
      </bottom>
      <diagonal/>
    </border>
    <border>
      <left style="thin">
        <color indexed="64"/>
      </left>
      <right style="thin">
        <color indexed="64"/>
      </right>
      <top style="thin">
        <color theme="0"/>
      </top>
      <bottom style="thin">
        <color indexed="64"/>
      </bottom>
      <diagonal/>
    </border>
    <border>
      <left/>
      <right style="thin">
        <color rgb="FF000000"/>
      </right>
      <top/>
      <bottom/>
      <diagonal/>
    </border>
    <border>
      <left/>
      <right/>
      <top/>
      <bottom style="thin">
        <color theme="1"/>
      </bottom>
      <diagonal/>
    </border>
    <border>
      <left style="thin">
        <color theme="1"/>
      </left>
      <right/>
      <top style="thin">
        <color indexed="64"/>
      </top>
      <bottom/>
      <diagonal/>
    </border>
    <border>
      <left style="thin">
        <color theme="1"/>
      </left>
      <right/>
      <top/>
      <bottom/>
      <diagonal/>
    </border>
    <border>
      <left style="thin">
        <color theme="1"/>
      </left>
      <right/>
      <top/>
      <bottom style="thin">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double">
        <color auto="1"/>
      </bottom>
      <diagonal/>
    </border>
    <border>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thin">
        <color rgb="FFFFFFFF"/>
      </right>
      <top style="medium">
        <color auto="1"/>
      </top>
      <bottom style="double">
        <color auto="1"/>
      </bottom>
      <diagonal/>
    </border>
    <border>
      <left style="thin">
        <color rgb="FFFFFFFF"/>
      </left>
      <right/>
      <top style="medium">
        <color auto="1"/>
      </top>
      <bottom style="double">
        <color auto="1"/>
      </bottom>
      <diagonal/>
    </border>
    <border>
      <left style="thin">
        <color rgb="FFFFFFFF"/>
      </left>
      <right style="thin">
        <color rgb="FFFFFFFF"/>
      </right>
      <top style="thin">
        <color auto="1"/>
      </top>
      <bottom style="double">
        <color auto="1"/>
      </bottom>
      <diagonal/>
    </border>
    <border>
      <left style="thin">
        <color rgb="FFFFFFFF"/>
      </left>
      <right/>
      <top style="thin">
        <color auto="1"/>
      </top>
      <bottom style="double">
        <color auto="1"/>
      </bottom>
      <diagonal/>
    </border>
    <border>
      <left style="thin">
        <color rgb="FFFFFFFF"/>
      </left>
      <right style="thin">
        <color rgb="FFFFFFFF"/>
      </right>
      <top style="thin">
        <color auto="1"/>
      </top>
      <bottom/>
      <diagonal/>
    </border>
    <border>
      <left style="thin">
        <color rgb="FFFFFFFF"/>
      </left>
      <right/>
      <top style="thin">
        <color auto="1"/>
      </top>
      <bottom/>
      <diagonal/>
    </border>
    <border>
      <left/>
      <right style="thin">
        <color theme="1"/>
      </right>
      <top style="thin">
        <color theme="1"/>
      </top>
      <bottom style="thin">
        <color auto="1"/>
      </bottom>
      <diagonal/>
    </border>
    <border>
      <left/>
      <right style="thin">
        <color theme="1"/>
      </right>
      <top style="thin">
        <color auto="1"/>
      </top>
      <bottom style="thin">
        <color auto="1"/>
      </bottom>
      <diagonal/>
    </border>
    <border>
      <left/>
      <right style="thin">
        <color theme="1"/>
      </right>
      <top style="thin">
        <color auto="1"/>
      </top>
      <bottom style="thin">
        <color theme="1"/>
      </bottom>
      <diagonal/>
    </border>
  </borders>
  <cellStyleXfs count="10">
    <xf numFmtId="0" fontId="0" fillId="0" borderId="0"/>
    <xf numFmtId="164" fontId="1" fillId="0" borderId="0"/>
    <xf numFmtId="164"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175" fontId="1" fillId="0" borderId="0" applyFont="0" applyFill="0" applyBorder="0" applyAlignment="0" applyProtection="0"/>
    <xf numFmtId="0" fontId="88" fillId="0" borderId="0"/>
    <xf numFmtId="9" fontId="88" fillId="0" borderId="0" applyBorder="0" applyProtection="0"/>
  </cellStyleXfs>
  <cellXfs count="1635">
    <xf numFmtId="0" fontId="0" fillId="0" borderId="0" xfId="0"/>
    <xf numFmtId="0" fontId="11" fillId="3" borderId="22" xfId="0" applyFont="1" applyFill="1" applyBorder="1" applyAlignment="1">
      <alignment horizontal="center" vertical="center"/>
    </xf>
    <xf numFmtId="0" fontId="11" fillId="3" borderId="23" xfId="0" applyFont="1" applyFill="1" applyBorder="1" applyAlignment="1">
      <alignment horizontal="center" vertical="center"/>
    </xf>
    <xf numFmtId="0" fontId="11" fillId="3" borderId="24" xfId="0" applyFont="1" applyFill="1" applyBorder="1" applyAlignment="1">
      <alignment horizontal="center" vertical="center"/>
    </xf>
    <xf numFmtId="0" fontId="11" fillId="3" borderId="24" xfId="0" applyFont="1" applyFill="1" applyBorder="1" applyAlignment="1">
      <alignment horizontal="center" vertical="center" wrapText="1"/>
    </xf>
    <xf numFmtId="0" fontId="12" fillId="0" borderId="0" xfId="0" applyFont="1" applyBorder="1" applyAlignment="1">
      <alignment vertical="center"/>
    </xf>
    <xf numFmtId="0" fontId="12" fillId="0" borderId="0" xfId="0" applyFont="1" applyBorder="1"/>
    <xf numFmtId="0" fontId="12" fillId="0" borderId="0" xfId="0" applyFont="1" applyBorder="1" applyAlignment="1"/>
    <xf numFmtId="0" fontId="12" fillId="0" borderId="0" xfId="0" applyFont="1" applyBorder="1" applyAlignment="1">
      <alignment wrapText="1"/>
    </xf>
    <xf numFmtId="0" fontId="13" fillId="0" borderId="0" xfId="0" applyFont="1" applyBorder="1" applyAlignment="1">
      <alignment horizontal="left" vertical="center"/>
    </xf>
    <xf numFmtId="0" fontId="0" fillId="0" borderId="0" xfId="0" applyFont="1" applyBorder="1"/>
    <xf numFmtId="0" fontId="0" fillId="0" borderId="0" xfId="0" applyFont="1" applyBorder="1" applyAlignment="1">
      <alignment wrapText="1"/>
    </xf>
    <xf numFmtId="0" fontId="9" fillId="0" borderId="0" xfId="0" applyFont="1" applyBorder="1" applyAlignment="1">
      <alignment horizontal="left" vertical="center"/>
    </xf>
    <xf numFmtId="0" fontId="12" fillId="0" borderId="0" xfId="0" applyFont="1" applyBorder="1" applyAlignment="1">
      <alignment vertical="center" wrapText="1"/>
    </xf>
    <xf numFmtId="0" fontId="12" fillId="0" borderId="0" xfId="0" applyFont="1" applyBorder="1" applyAlignment="1">
      <alignment horizontal="center" vertical="center"/>
    </xf>
    <xf numFmtId="0" fontId="12" fillId="0" borderId="0" xfId="0" applyFont="1" applyBorder="1" applyAlignment="1">
      <alignment horizontal="left" vertical="center" wrapText="1"/>
    </xf>
    <xf numFmtId="0" fontId="12" fillId="0" borderId="25" xfId="0" applyFont="1" applyBorder="1"/>
    <xf numFmtId="0" fontId="12" fillId="0" borderId="26" xfId="0" applyFont="1" applyBorder="1"/>
    <xf numFmtId="0" fontId="14" fillId="0" borderId="0" xfId="0" applyFont="1" applyBorder="1" applyAlignment="1">
      <alignment horizontal="left" vertical="center"/>
    </xf>
    <xf numFmtId="0" fontId="13" fillId="0" borderId="26" xfId="0" applyFont="1" applyBorder="1" applyAlignment="1">
      <alignment horizontal="left" vertical="center"/>
    </xf>
    <xf numFmtId="0" fontId="12" fillId="4" borderId="0" xfId="0" applyFont="1" applyFill="1" applyBorder="1" applyAlignment="1">
      <alignment horizontal="left" vertical="center" wrapText="1"/>
    </xf>
    <xf numFmtId="0" fontId="6" fillId="0" borderId="1" xfId="0" applyFont="1" applyFill="1" applyBorder="1" applyAlignment="1" applyProtection="1">
      <alignment vertical="center" wrapText="1"/>
    </xf>
    <xf numFmtId="0" fontId="3" fillId="0" borderId="1" xfId="0" applyFont="1" applyBorder="1" applyAlignment="1" applyProtection="1">
      <alignment vertical="center" wrapText="1"/>
    </xf>
    <xf numFmtId="0" fontId="6" fillId="4" borderId="1" xfId="0" applyFont="1" applyFill="1" applyBorder="1" applyAlignment="1" applyProtection="1">
      <alignment horizontal="left" vertical="center" wrapText="1"/>
    </xf>
    <xf numFmtId="0" fontId="6" fillId="0" borderId="1" xfId="0" applyFont="1" applyBorder="1" applyAlignment="1" applyProtection="1">
      <alignment vertical="center" wrapText="1"/>
    </xf>
    <xf numFmtId="0" fontId="6" fillId="0" borderId="3" xfId="0" applyFont="1" applyBorder="1" applyAlignment="1" applyProtection="1">
      <alignment horizontal="center" vertical="center"/>
    </xf>
    <xf numFmtId="0" fontId="6" fillId="0" borderId="3" xfId="0" applyFont="1" applyBorder="1" applyAlignment="1" applyProtection="1">
      <alignment vertical="center" wrapText="1"/>
    </xf>
    <xf numFmtId="3" fontId="6" fillId="2" borderId="1" xfId="0" applyNumberFormat="1" applyFont="1" applyFill="1" applyBorder="1" applyAlignment="1" applyProtection="1">
      <alignment horizontal="right" vertical="center"/>
    </xf>
    <xf numFmtId="0" fontId="6" fillId="0" borderId="1" xfId="0" applyFont="1" applyBorder="1" applyAlignment="1" applyProtection="1">
      <alignment vertical="center"/>
    </xf>
    <xf numFmtId="0" fontId="6" fillId="0" borderId="1" xfId="0" applyFont="1" applyFill="1" applyBorder="1" applyAlignment="1" applyProtection="1">
      <alignment horizontal="left" vertical="center" wrapText="1"/>
    </xf>
    <xf numFmtId="0" fontId="6" fillId="0" borderId="3" xfId="0" applyFont="1" applyBorder="1" applyAlignment="1" applyProtection="1">
      <alignment vertical="center"/>
    </xf>
    <xf numFmtId="0" fontId="19" fillId="4"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3" fillId="0" borderId="2" xfId="0" applyFont="1" applyBorder="1" applyAlignment="1" applyProtection="1">
      <alignment vertical="center" wrapText="1"/>
    </xf>
    <xf numFmtId="0" fontId="6" fillId="0" borderId="1" xfId="0" applyFont="1" applyBorder="1" applyAlignment="1" applyProtection="1">
      <alignment horizontal="center" vertical="center"/>
    </xf>
    <xf numFmtId="0" fontId="6" fillId="4" borderId="1" xfId="0" applyFont="1" applyFill="1" applyBorder="1" applyAlignment="1" applyProtection="1">
      <alignment vertical="center" wrapText="1"/>
    </xf>
    <xf numFmtId="167" fontId="6" fillId="2" borderId="1" xfId="3" applyNumberFormat="1" applyFont="1" applyFill="1" applyBorder="1" applyAlignment="1" applyProtection="1">
      <alignment horizontal="right" vertical="center"/>
    </xf>
    <xf numFmtId="4" fontId="6" fillId="2" borderId="1" xfId="0" applyNumberFormat="1" applyFont="1" applyFill="1" applyBorder="1" applyAlignment="1" applyProtection="1">
      <alignment horizontal="right" vertical="center"/>
    </xf>
    <xf numFmtId="0" fontId="6" fillId="5" borderId="1" xfId="0" applyFont="1" applyFill="1" applyBorder="1" applyAlignment="1" applyProtection="1">
      <alignment vertical="center" wrapText="1"/>
    </xf>
    <xf numFmtId="9" fontId="6" fillId="2" borderId="1" xfId="3" applyFont="1" applyFill="1" applyBorder="1" applyAlignment="1" applyProtection="1">
      <alignment horizontal="right" vertical="center"/>
    </xf>
    <xf numFmtId="169" fontId="6" fillId="2" borderId="1" xfId="0" applyNumberFormat="1" applyFont="1" applyFill="1" applyBorder="1" applyAlignment="1" applyProtection="1">
      <alignment horizontal="right" vertical="center"/>
    </xf>
    <xf numFmtId="170" fontId="6" fillId="2" borderId="1" xfId="0" applyNumberFormat="1" applyFont="1" applyFill="1" applyBorder="1" applyAlignment="1" applyProtection="1">
      <alignment horizontal="right" vertical="center"/>
    </xf>
    <xf numFmtId="167" fontId="6" fillId="2" borderId="1" xfId="3" applyNumberFormat="1" applyFont="1" applyFill="1" applyBorder="1" applyAlignment="1" applyProtection="1">
      <alignment horizontal="center" vertical="center"/>
    </xf>
    <xf numFmtId="0" fontId="6" fillId="5" borderId="1" xfId="0" applyFont="1" applyFill="1" applyBorder="1" applyAlignment="1" applyProtection="1">
      <alignment horizontal="left" vertical="center" wrapText="1"/>
    </xf>
    <xf numFmtId="0" fontId="6" fillId="4" borderId="1" xfId="0" applyFont="1" applyFill="1" applyBorder="1" applyAlignment="1" applyProtection="1">
      <alignment horizontal="center" vertical="center"/>
    </xf>
    <xf numFmtId="0" fontId="6" fillId="4" borderId="3" xfId="0" applyFont="1" applyFill="1" applyBorder="1" applyAlignment="1" applyProtection="1">
      <alignment vertical="center"/>
    </xf>
    <xf numFmtId="1" fontId="6" fillId="2" borderId="1" xfId="0" applyNumberFormat="1" applyFont="1" applyFill="1" applyBorder="1" applyAlignment="1" applyProtection="1">
      <alignment horizontal="right" vertical="center"/>
    </xf>
    <xf numFmtId="0" fontId="6" fillId="4" borderId="3" xfId="0" applyFont="1" applyFill="1" applyBorder="1" applyAlignment="1" applyProtection="1">
      <alignment horizontal="center" vertical="center"/>
    </xf>
    <xf numFmtId="0" fontId="6" fillId="0" borderId="3" xfId="0" applyFont="1" applyFill="1" applyBorder="1" applyAlignment="1" applyProtection="1">
      <alignment horizontal="center" vertical="center"/>
    </xf>
    <xf numFmtId="0" fontId="6" fillId="0" borderId="3" xfId="0" applyFont="1" applyFill="1" applyBorder="1" applyAlignment="1" applyProtection="1">
      <alignment vertical="center"/>
    </xf>
    <xf numFmtId="169" fontId="6" fillId="2" borderId="1" xfId="0" applyNumberFormat="1" applyFont="1" applyFill="1" applyBorder="1" applyAlignment="1" applyProtection="1">
      <alignment horizontal="center" vertical="center"/>
    </xf>
    <xf numFmtId="164" fontId="4" fillId="4" borderId="1" xfId="1" applyFont="1" applyFill="1" applyBorder="1" applyAlignment="1" applyProtection="1">
      <alignment horizontal="left" vertical="center" wrapText="1"/>
    </xf>
    <xf numFmtId="0" fontId="20" fillId="4" borderId="1" xfId="0" applyFont="1" applyFill="1" applyBorder="1" applyAlignment="1" applyProtection="1">
      <alignment horizontal="left" vertical="center" wrapText="1"/>
    </xf>
    <xf numFmtId="0" fontId="4" fillId="4" borderId="1" xfId="0" applyFont="1" applyFill="1" applyBorder="1" applyAlignment="1" applyProtection="1">
      <alignment horizontal="left" vertical="center" wrapText="1"/>
    </xf>
    <xf numFmtId="0" fontId="21" fillId="4" borderId="1" xfId="0" applyFont="1" applyFill="1" applyBorder="1" applyAlignment="1" applyProtection="1">
      <alignment horizontal="left" vertical="center" wrapText="1"/>
    </xf>
    <xf numFmtId="0" fontId="4" fillId="4" borderId="1"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168" fontId="4" fillId="2" borderId="1" xfId="4" applyNumberFormat="1" applyFont="1" applyFill="1" applyBorder="1" applyAlignment="1" applyProtection="1">
      <alignment horizontal="center" vertical="center" wrapText="1"/>
    </xf>
    <xf numFmtId="39" fontId="4" fillId="4" borderId="1" xfId="4" applyNumberFormat="1"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43" fontId="4" fillId="2" borderId="1" xfId="4" applyFont="1" applyFill="1" applyBorder="1" applyAlignment="1" applyProtection="1">
      <alignment horizontal="center" vertical="center" wrapText="1"/>
    </xf>
    <xf numFmtId="167" fontId="4" fillId="2" borderId="1" xfId="3" applyNumberFormat="1" applyFont="1" applyFill="1" applyBorder="1" applyAlignment="1" applyProtection="1">
      <alignment horizontal="center" vertical="center" wrapText="1"/>
    </xf>
    <xf numFmtId="0" fontId="21"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1" fontId="4" fillId="2" borderId="1" xfId="3" applyNumberFormat="1" applyFont="1" applyFill="1" applyBorder="1" applyAlignment="1" applyProtection="1">
      <alignment horizontal="center" vertical="center" wrapText="1"/>
    </xf>
    <xf numFmtId="0" fontId="21" fillId="4" borderId="1" xfId="0" applyFont="1" applyFill="1" applyBorder="1" applyAlignment="1" applyProtection="1">
      <alignment vertical="center" wrapText="1"/>
    </xf>
    <xf numFmtId="0" fontId="4" fillId="4" borderId="1" xfId="0" applyFont="1" applyFill="1" applyBorder="1" applyAlignment="1" applyProtection="1">
      <alignment vertical="center" wrapText="1"/>
    </xf>
    <xf numFmtId="1" fontId="4" fillId="2" borderId="1" xfId="0" applyNumberFormat="1" applyFont="1" applyFill="1" applyBorder="1" applyAlignment="1" applyProtection="1">
      <alignment horizontal="center" vertical="center" wrapText="1"/>
    </xf>
    <xf numFmtId="9" fontId="4" fillId="2"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vertical="center" wrapText="1"/>
    </xf>
    <xf numFmtId="0" fontId="20" fillId="4" borderId="1" xfId="0" applyFont="1" applyFill="1" applyBorder="1" applyAlignment="1" applyProtection="1">
      <alignment horizontal="center" vertical="center" wrapText="1"/>
    </xf>
    <xf numFmtId="0" fontId="20" fillId="4" borderId="1" xfId="0" applyFont="1" applyFill="1" applyBorder="1" applyAlignment="1" applyProtection="1">
      <alignment vertical="center" wrapText="1"/>
    </xf>
    <xf numFmtId="0" fontId="4" fillId="0" borderId="1" xfId="0" applyFont="1" applyBorder="1" applyAlignment="1" applyProtection="1">
      <alignment horizontal="left" vertical="center" wrapText="1"/>
    </xf>
    <xf numFmtId="0" fontId="20" fillId="0" borderId="1" xfId="0" applyFont="1" applyFill="1" applyBorder="1" applyAlignment="1" applyProtection="1">
      <alignment horizontal="left" vertical="center" wrapText="1"/>
    </xf>
    <xf numFmtId="0" fontId="21" fillId="0" borderId="1" xfId="0" applyFont="1" applyBorder="1" applyAlignment="1" applyProtection="1">
      <alignment horizontal="left" vertical="center" wrapText="1"/>
    </xf>
    <xf numFmtId="0" fontId="4" fillId="0" borderId="1" xfId="0" applyFont="1" applyBorder="1" applyAlignment="1" applyProtection="1">
      <alignment horizontal="center" vertical="center" wrapText="1"/>
    </xf>
    <xf numFmtId="0" fontId="21" fillId="0" borderId="1" xfId="0" applyFont="1" applyFill="1" applyBorder="1" applyAlignment="1" applyProtection="1">
      <alignment horizontal="left" vertical="center" wrapText="1"/>
    </xf>
    <xf numFmtId="3" fontId="4" fillId="2" borderId="1" xfId="3" applyNumberFormat="1" applyFont="1" applyFill="1" applyBorder="1" applyAlignment="1" applyProtection="1">
      <alignment horizontal="center" vertical="center" wrapText="1"/>
    </xf>
    <xf numFmtId="9" fontId="4" fillId="7" borderId="1" xfId="0" applyNumberFormat="1" applyFont="1" applyFill="1" applyBorder="1" applyAlignment="1" applyProtection="1">
      <alignment horizontal="center" vertical="center" wrapText="1"/>
    </xf>
    <xf numFmtId="168" fontId="4" fillId="7" borderId="1" xfId="4" applyNumberFormat="1" applyFont="1" applyFill="1" applyBorder="1" applyAlignment="1" applyProtection="1">
      <alignment horizontal="center" vertical="center" wrapText="1"/>
    </xf>
    <xf numFmtId="0" fontId="6" fillId="7" borderId="1" xfId="0" applyFont="1" applyFill="1" applyBorder="1" applyAlignment="1" applyProtection="1">
      <alignment horizontal="center" vertical="center" wrapText="1"/>
    </xf>
    <xf numFmtId="0" fontId="26" fillId="0" borderId="0" xfId="0" applyFont="1" applyAlignment="1" applyProtection="1">
      <alignment horizontal="center" vertical="center" wrapText="1"/>
      <protection locked="0"/>
    </xf>
    <xf numFmtId="14" fontId="26" fillId="0" borderId="0" xfId="0" applyNumberFormat="1" applyFont="1" applyAlignment="1" applyProtection="1">
      <alignment horizontal="center" vertical="center" wrapText="1"/>
      <protection locked="0"/>
    </xf>
    <xf numFmtId="0" fontId="29" fillId="4" borderId="1" xfId="0" applyFont="1" applyFill="1" applyBorder="1" applyAlignment="1" applyProtection="1">
      <alignment vertical="center" wrapText="1"/>
      <protection locked="0"/>
    </xf>
    <xf numFmtId="10" fontId="4" fillId="4" borderId="1" xfId="3" applyNumberFormat="1" applyFont="1" applyFill="1" applyBorder="1" applyAlignment="1" applyProtection="1">
      <alignment horizontal="center" vertical="center" wrapText="1"/>
      <protection locked="0"/>
    </xf>
    <xf numFmtId="0" fontId="5" fillId="2" borderId="1" xfId="0" applyFont="1" applyFill="1" applyBorder="1" applyAlignment="1" applyProtection="1">
      <alignment horizontal="left" vertical="center" wrapText="1"/>
      <protection locked="0"/>
    </xf>
    <xf numFmtId="10" fontId="5" fillId="2" borderId="1" xfId="3" applyNumberFormat="1" applyFont="1" applyFill="1" applyBorder="1" applyAlignment="1" applyProtection="1">
      <alignment horizontal="center" vertical="center"/>
      <protection locked="0"/>
    </xf>
    <xf numFmtId="0" fontId="25" fillId="9" borderId="1" xfId="0" applyFont="1" applyFill="1" applyBorder="1" applyAlignment="1" applyProtection="1">
      <alignment horizontal="center" vertical="center"/>
      <protection locked="0"/>
    </xf>
    <xf numFmtId="0" fontId="25" fillId="9" borderId="1" xfId="0" applyFont="1" applyFill="1" applyBorder="1" applyAlignment="1" applyProtection="1">
      <alignment horizontal="center" vertical="center" wrapText="1"/>
      <protection locked="0"/>
    </xf>
    <xf numFmtId="9" fontId="4" fillId="8" borderId="1" xfId="3" applyFont="1" applyFill="1" applyBorder="1" applyAlignment="1" applyProtection="1">
      <alignment horizontal="center" vertical="center"/>
    </xf>
    <xf numFmtId="9" fontId="30" fillId="8" borderId="1" xfId="3" applyFont="1" applyFill="1" applyBorder="1" applyAlignment="1" applyProtection="1">
      <alignment horizontal="center" vertical="center"/>
    </xf>
    <xf numFmtId="164" fontId="4" fillId="0" borderId="1" xfId="1" applyFont="1" applyBorder="1" applyAlignment="1" applyProtection="1">
      <alignment horizontal="left" vertical="center" wrapText="1"/>
    </xf>
    <xf numFmtId="0" fontId="20" fillId="0" borderId="1" xfId="0" applyFont="1" applyBorder="1" applyAlignment="1" applyProtection="1">
      <alignment horizontal="left" vertical="center" wrapText="1"/>
    </xf>
    <xf numFmtId="0" fontId="25" fillId="9" borderId="1" xfId="0" applyFont="1" applyFill="1" applyBorder="1" applyAlignment="1" applyProtection="1">
      <alignment vertical="center" wrapText="1"/>
      <protection locked="0"/>
    </xf>
    <xf numFmtId="0" fontId="5" fillId="2" borderId="1" xfId="0" applyNumberFormat="1" applyFont="1" applyFill="1" applyBorder="1" applyAlignment="1" applyProtection="1">
      <alignment vertical="center"/>
      <protection locked="0"/>
    </xf>
    <xf numFmtId="0" fontId="4" fillId="0" borderId="1" xfId="0" applyFont="1" applyBorder="1" applyAlignment="1" applyProtection="1">
      <alignment vertical="center" wrapText="1"/>
    </xf>
    <xf numFmtId="0" fontId="21" fillId="0" borderId="1" xfId="0" applyFont="1" applyFill="1" applyBorder="1" applyAlignment="1" applyProtection="1">
      <alignment vertical="center"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horizontal="left"/>
      <protection locked="0"/>
    </xf>
    <xf numFmtId="0" fontId="15" fillId="0" borderId="0" xfId="0" applyFont="1" applyBorder="1" applyAlignment="1" applyProtection="1">
      <alignment vertical="top"/>
      <protection locked="0"/>
    </xf>
    <xf numFmtId="0" fontId="2" fillId="0" borderId="0" xfId="0" applyFont="1" applyBorder="1" applyAlignment="1" applyProtection="1">
      <alignment vertical="center"/>
      <protection locked="0"/>
    </xf>
    <xf numFmtId="0" fontId="15" fillId="0" borderId="0" xfId="0" applyFont="1" applyBorder="1" applyAlignment="1" applyProtection="1">
      <protection locked="0"/>
    </xf>
    <xf numFmtId="0" fontId="7" fillId="0" borderId="0" xfId="0" applyFont="1" applyBorder="1" applyAlignment="1" applyProtection="1">
      <alignment horizontal="left" vertical="center"/>
      <protection locked="0"/>
    </xf>
    <xf numFmtId="0" fontId="7" fillId="0" borderId="0" xfId="0" applyFont="1" applyBorder="1" applyAlignment="1" applyProtection="1">
      <alignment vertical="center"/>
      <protection locked="0"/>
    </xf>
    <xf numFmtId="0" fontId="7" fillId="0" borderId="0" xfId="0" applyFont="1" applyBorder="1" applyAlignment="1" applyProtection="1">
      <alignment vertical="center" wrapText="1"/>
      <protection locked="0"/>
    </xf>
    <xf numFmtId="0" fontId="4" fillId="0" borderId="0" xfId="0" applyFont="1" applyFill="1" applyAlignment="1" applyProtection="1">
      <alignment vertical="center"/>
      <protection locked="0"/>
    </xf>
    <xf numFmtId="0" fontId="4" fillId="0" borderId="0" xfId="0" applyFont="1" applyFill="1" applyProtection="1">
      <protection locked="0"/>
    </xf>
    <xf numFmtId="0" fontId="8" fillId="3" borderId="8"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166" fontId="4" fillId="0" borderId="0" xfId="0" applyNumberFormat="1" applyFont="1" applyFill="1" applyProtection="1">
      <protection locked="0"/>
    </xf>
    <xf numFmtId="0" fontId="5" fillId="0" borderId="0" xfId="0" applyFont="1" applyFill="1" applyProtection="1">
      <protection locked="0"/>
    </xf>
    <xf numFmtId="0" fontId="5" fillId="0" borderId="0" xfId="0" applyFont="1" applyFill="1" applyAlignment="1" applyProtection="1">
      <alignment vertical="center"/>
      <protection locked="0"/>
    </xf>
    <xf numFmtId="0" fontId="4" fillId="0" borderId="0" xfId="0" applyFont="1" applyFill="1" applyBorder="1" applyProtection="1">
      <protection locked="0"/>
    </xf>
    <xf numFmtId="0" fontId="4" fillId="0" borderId="0" xfId="0" applyFont="1" applyFill="1" applyBorder="1" applyAlignment="1" applyProtection="1">
      <alignment vertical="center"/>
      <protection locked="0"/>
    </xf>
    <xf numFmtId="0" fontId="4" fillId="0" borderId="0" xfId="0" applyFont="1" applyBorder="1" applyProtection="1">
      <protection locked="0"/>
    </xf>
    <xf numFmtId="0" fontId="3" fillId="0" borderId="0" xfId="0" applyFont="1" applyBorder="1" applyAlignment="1" applyProtection="1">
      <alignment vertical="center" wrapText="1"/>
      <protection locked="0"/>
    </xf>
    <xf numFmtId="43" fontId="2" fillId="0" borderId="0" xfId="4" applyFont="1" applyBorder="1" applyAlignment="1" applyProtection="1">
      <alignment vertical="center"/>
      <protection locked="0"/>
    </xf>
    <xf numFmtId="0" fontId="2" fillId="0" borderId="0" xfId="0" applyFont="1" applyBorder="1" applyAlignment="1" applyProtection="1">
      <alignment horizontal="left" vertical="center"/>
      <protection locked="0"/>
    </xf>
    <xf numFmtId="0" fontId="2" fillId="0" borderId="0" xfId="0" applyFont="1" applyBorder="1" applyAlignment="1" applyProtection="1">
      <alignment vertical="center" wrapText="1"/>
      <protection locked="0"/>
    </xf>
    <xf numFmtId="165" fontId="2" fillId="0" borderId="0" xfId="0" applyNumberFormat="1" applyFont="1" applyBorder="1" applyProtection="1">
      <protection locked="0"/>
    </xf>
    <xf numFmtId="0" fontId="2" fillId="0" borderId="0" xfId="0" applyFont="1" applyBorder="1" applyProtection="1">
      <protection locked="0"/>
    </xf>
    <xf numFmtId="165" fontId="2" fillId="0" borderId="0" xfId="0" applyNumberFormat="1" applyFont="1" applyProtection="1">
      <protection locked="0"/>
    </xf>
    <xf numFmtId="0" fontId="20" fillId="4" borderId="3" xfId="0" applyFont="1" applyFill="1" applyBorder="1" applyAlignment="1" applyProtection="1">
      <alignment vertical="center" wrapText="1"/>
    </xf>
    <xf numFmtId="0" fontId="4" fillId="4" borderId="3" xfId="0" applyFont="1" applyFill="1" applyBorder="1" applyAlignment="1" applyProtection="1">
      <alignment vertical="center"/>
    </xf>
    <xf numFmtId="0" fontId="4" fillId="7" borderId="3" xfId="0" applyFont="1" applyFill="1" applyBorder="1" applyAlignment="1" applyProtection="1">
      <alignment horizontal="center" vertical="center"/>
    </xf>
    <xf numFmtId="0" fontId="4" fillId="4" borderId="3" xfId="0" applyFont="1" applyFill="1" applyBorder="1" applyAlignment="1" applyProtection="1">
      <alignment vertical="center" wrapText="1"/>
    </xf>
    <xf numFmtId="0" fontId="4" fillId="4" borderId="1" xfId="0" applyFont="1" applyFill="1" applyBorder="1" applyAlignment="1" applyProtection="1">
      <alignment vertical="center"/>
    </xf>
    <xf numFmtId="9" fontId="4" fillId="7" borderId="3" xfId="3" applyFont="1" applyFill="1" applyBorder="1" applyAlignment="1" applyProtection="1">
      <alignment horizontal="center" vertical="center"/>
    </xf>
    <xf numFmtId="9" fontId="4" fillId="7" borderId="3" xfId="0" applyNumberFormat="1" applyFont="1" applyFill="1" applyBorder="1" applyAlignment="1" applyProtection="1">
      <alignment horizontal="center" vertical="center"/>
    </xf>
    <xf numFmtId="0" fontId="4" fillId="2" borderId="28" xfId="0" applyFont="1" applyFill="1" applyBorder="1" applyAlignment="1" applyProtection="1">
      <alignment horizontal="center" vertical="center"/>
    </xf>
    <xf numFmtId="0" fontId="20" fillId="0" borderId="6" xfId="0" applyFont="1" applyBorder="1" applyAlignment="1" applyProtection="1">
      <alignment vertical="center" wrapText="1"/>
    </xf>
    <xf numFmtId="0" fontId="20" fillId="0" borderId="1" xfId="0" applyFont="1" applyBorder="1" applyAlignment="1" applyProtection="1">
      <alignment vertical="center" wrapText="1"/>
    </xf>
    <xf numFmtId="0" fontId="4" fillId="0" borderId="1" xfId="0" applyFont="1" applyBorder="1" applyAlignment="1" applyProtection="1">
      <alignment vertical="center"/>
    </xf>
    <xf numFmtId="0" fontId="4" fillId="0" borderId="3" xfId="0" applyFont="1" applyBorder="1" applyAlignment="1" applyProtection="1">
      <alignment horizontal="center" vertical="center" wrapText="1"/>
    </xf>
    <xf numFmtId="0" fontId="4" fillId="0" borderId="3" xfId="0" applyFont="1" applyBorder="1" applyAlignment="1" applyProtection="1">
      <alignment horizontal="center" vertical="center"/>
    </xf>
    <xf numFmtId="0" fontId="4" fillId="4" borderId="3" xfId="0" applyFont="1" applyFill="1" applyBorder="1" applyAlignment="1" applyProtection="1">
      <alignment horizontal="center" vertical="center"/>
    </xf>
    <xf numFmtId="0" fontId="4" fillId="2" borderId="1" xfId="0" applyFont="1" applyFill="1" applyBorder="1" applyAlignment="1" applyProtection="1">
      <alignment horizontal="center" vertical="center"/>
    </xf>
    <xf numFmtId="0" fontId="20" fillId="0" borderId="11" xfId="0" applyFont="1" applyBorder="1" applyAlignment="1" applyProtection="1">
      <alignment vertical="center" wrapText="1"/>
    </xf>
    <xf numFmtId="0" fontId="20" fillId="0" borderId="2" xfId="0" applyFont="1" applyBorder="1" applyAlignment="1" applyProtection="1">
      <alignment vertical="center" wrapText="1"/>
    </xf>
    <xf numFmtId="0" fontId="4" fillId="0" borderId="2" xfId="0" applyFont="1" applyBorder="1" applyAlignment="1" applyProtection="1">
      <alignment vertical="center"/>
    </xf>
    <xf numFmtId="0" fontId="4" fillId="0" borderId="2" xfId="0" applyFont="1" applyBorder="1" applyAlignment="1" applyProtection="1">
      <alignment vertical="center" wrapText="1"/>
    </xf>
    <xf numFmtId="0" fontId="4" fillId="0" borderId="5"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4" fillId="2" borderId="6" xfId="0" applyFont="1" applyFill="1" applyBorder="1" applyAlignment="1" applyProtection="1">
      <alignment horizontal="center" vertical="center"/>
    </xf>
    <xf numFmtId="0" fontId="20" fillId="0" borderId="19" xfId="0" applyFont="1" applyBorder="1" applyAlignment="1" applyProtection="1">
      <alignment vertical="center" wrapText="1"/>
    </xf>
    <xf numFmtId="0" fontId="4" fillId="0" borderId="19" xfId="0" applyFont="1" applyBorder="1" applyAlignment="1" applyProtection="1">
      <alignment vertical="center"/>
    </xf>
    <xf numFmtId="0" fontId="4" fillId="0" borderId="19" xfId="0" applyFont="1" applyBorder="1" applyAlignment="1" applyProtection="1">
      <alignment vertical="center" wrapText="1"/>
    </xf>
    <xf numFmtId="0" fontId="4" fillId="0" borderId="19" xfId="0" applyFont="1" applyBorder="1" applyAlignment="1" applyProtection="1">
      <alignment horizontal="center" vertical="center" wrapText="1"/>
    </xf>
    <xf numFmtId="0" fontId="4" fillId="0" borderId="19" xfId="0" applyFont="1" applyBorder="1" applyAlignment="1" applyProtection="1">
      <alignment horizontal="center" vertical="center"/>
    </xf>
    <xf numFmtId="0" fontId="20" fillId="0" borderId="3" xfId="0" applyFont="1" applyBorder="1" applyAlignment="1" applyProtection="1">
      <alignment vertical="center" wrapText="1"/>
    </xf>
    <xf numFmtId="0" fontId="4" fillId="0" borderId="3" xfId="0" applyFont="1" applyBorder="1" applyAlignment="1" applyProtection="1">
      <alignment vertical="center"/>
    </xf>
    <xf numFmtId="0" fontId="4" fillId="0" borderId="31" xfId="0" applyFont="1" applyBorder="1" applyAlignment="1" applyProtection="1">
      <alignment vertical="center"/>
    </xf>
    <xf numFmtId="0" fontId="4" fillId="0" borderId="20" xfId="0" applyFont="1" applyBorder="1" applyAlignment="1" applyProtection="1">
      <alignment horizontal="center" vertical="center"/>
    </xf>
    <xf numFmtId="0" fontId="20" fillId="0" borderId="28" xfId="0" applyFont="1" applyBorder="1" applyAlignment="1" applyProtection="1">
      <alignment vertical="center" wrapText="1"/>
    </xf>
    <xf numFmtId="0" fontId="20" fillId="0" borderId="27" xfId="0" applyFont="1" applyBorder="1" applyAlignment="1" applyProtection="1">
      <alignment vertical="center" wrapText="1"/>
    </xf>
    <xf numFmtId="0" fontId="4" fillId="0" borderId="27" xfId="0" applyFont="1" applyBorder="1" applyAlignment="1" applyProtection="1">
      <alignment vertical="center"/>
    </xf>
    <xf numFmtId="0" fontId="4" fillId="0" borderId="27" xfId="0" applyFont="1" applyBorder="1" applyAlignment="1" applyProtection="1">
      <alignment horizontal="center" vertical="center"/>
    </xf>
    <xf numFmtId="0" fontId="4" fillId="0" borderId="29" xfId="0" applyFont="1" applyBorder="1" applyAlignment="1" applyProtection="1">
      <alignment vertical="center"/>
    </xf>
    <xf numFmtId="0" fontId="4" fillId="0" borderId="30" xfId="0" applyFont="1" applyBorder="1" applyAlignment="1" applyProtection="1">
      <alignment horizontal="center" vertical="center"/>
    </xf>
    <xf numFmtId="0" fontId="4" fillId="0" borderId="0" xfId="0" applyFont="1" applyAlignment="1" applyProtection="1">
      <alignment vertical="center"/>
    </xf>
    <xf numFmtId="0" fontId="4" fillId="0" borderId="3" xfId="0" applyFont="1" applyBorder="1" applyAlignment="1" applyProtection="1">
      <alignment vertical="center" wrapText="1"/>
    </xf>
    <xf numFmtId="0" fontId="22" fillId="4" borderId="1" xfId="0" applyFont="1" applyFill="1" applyBorder="1" applyAlignment="1" applyProtection="1">
      <alignment horizontal="left" vertical="center" wrapText="1"/>
    </xf>
    <xf numFmtId="0" fontId="4" fillId="0" borderId="31" xfId="0" applyFont="1" applyBorder="1" applyAlignment="1" applyProtection="1">
      <alignment horizontal="center" vertical="center"/>
    </xf>
    <xf numFmtId="0" fontId="4" fillId="0" borderId="32" xfId="0" applyFont="1" applyBorder="1" applyAlignment="1" applyProtection="1">
      <alignment vertical="center" wrapText="1"/>
    </xf>
    <xf numFmtId="0" fontId="4" fillId="0" borderId="32" xfId="0" applyFont="1" applyBorder="1" applyAlignment="1" applyProtection="1">
      <alignment horizontal="center" vertical="center"/>
    </xf>
    <xf numFmtId="9" fontId="4" fillId="2" borderId="1" xfId="0" applyNumberFormat="1" applyFont="1" applyFill="1" applyBorder="1" applyAlignment="1" applyProtection="1">
      <alignment horizontal="center" vertical="center"/>
    </xf>
    <xf numFmtId="0" fontId="20" fillId="4" borderId="3" xfId="0" applyFont="1" applyFill="1" applyBorder="1" applyAlignment="1" applyProtection="1">
      <alignment horizontal="justify" vertical="center" wrapText="1"/>
    </xf>
    <xf numFmtId="0" fontId="20" fillId="0" borderId="3" xfId="0" applyFont="1" applyBorder="1" applyAlignment="1" applyProtection="1">
      <alignment horizontal="justify" vertical="center" wrapText="1"/>
    </xf>
    <xf numFmtId="0" fontId="20" fillId="0" borderId="3" xfId="0" applyFont="1" applyBorder="1" applyAlignment="1" applyProtection="1">
      <alignment horizontal="left" vertical="center" wrapText="1"/>
    </xf>
    <xf numFmtId="0" fontId="4" fillId="0" borderId="20" xfId="0" applyFont="1" applyBorder="1" applyAlignment="1" applyProtection="1">
      <alignment vertical="center"/>
    </xf>
    <xf numFmtId="0" fontId="4" fillId="4" borderId="20" xfId="0" applyFont="1" applyFill="1" applyBorder="1" applyAlignment="1" applyProtection="1">
      <alignment horizontal="center" vertical="center"/>
    </xf>
    <xf numFmtId="0" fontId="4" fillId="7" borderId="32" xfId="0" applyFont="1" applyFill="1" applyBorder="1" applyAlignment="1" applyProtection="1">
      <alignment horizontal="center" vertical="center"/>
    </xf>
    <xf numFmtId="0" fontId="4" fillId="2" borderId="6" xfId="0" applyFont="1" applyFill="1" applyBorder="1" applyAlignment="1" applyProtection="1">
      <alignment vertical="center"/>
    </xf>
    <xf numFmtId="0" fontId="4" fillId="2" borderId="3" xfId="0" applyFont="1" applyFill="1" applyBorder="1" applyAlignment="1" applyProtection="1">
      <alignment vertical="center"/>
    </xf>
    <xf numFmtId="0" fontId="4" fillId="2" borderId="3" xfId="0" applyFont="1" applyFill="1" applyBorder="1" applyAlignment="1" applyProtection="1">
      <alignment horizontal="center" vertical="center"/>
    </xf>
    <xf numFmtId="0" fontId="4" fillId="2" borderId="27" xfId="0" applyFont="1" applyFill="1" applyBorder="1" applyAlignment="1" applyProtection="1">
      <alignment horizontal="center" vertical="center"/>
    </xf>
    <xf numFmtId="0" fontId="4" fillId="4" borderId="3" xfId="0" applyFont="1" applyFill="1" applyBorder="1" applyAlignment="1" applyProtection="1">
      <alignment horizontal="left" wrapText="1"/>
    </xf>
    <xf numFmtId="0" fontId="4" fillId="0" borderId="32" xfId="0" applyFont="1" applyBorder="1" applyAlignment="1" applyProtection="1">
      <alignment vertical="center"/>
    </xf>
    <xf numFmtId="0" fontId="4" fillId="2" borderId="32" xfId="0" applyFont="1" applyFill="1" applyBorder="1" applyAlignment="1" applyProtection="1">
      <alignment vertical="center"/>
    </xf>
    <xf numFmtId="0" fontId="4" fillId="2" borderId="32" xfId="0" applyFont="1" applyFill="1" applyBorder="1" applyAlignment="1" applyProtection="1">
      <alignment horizontal="center" vertical="center"/>
    </xf>
    <xf numFmtId="0" fontId="4" fillId="2" borderId="31" xfId="0" applyFont="1" applyFill="1" applyBorder="1" applyAlignment="1" applyProtection="1">
      <alignment horizontal="center" vertical="center"/>
    </xf>
    <xf numFmtId="0" fontId="4" fillId="2" borderId="1" xfId="0" applyFont="1" applyFill="1" applyBorder="1" applyAlignment="1" applyProtection="1">
      <alignment vertical="center"/>
    </xf>
    <xf numFmtId="0" fontId="20" fillId="0" borderId="1" xfId="0" applyFont="1" applyFill="1" applyBorder="1" applyAlignment="1" applyProtection="1">
      <alignment vertical="center" wrapText="1"/>
    </xf>
    <xf numFmtId="0" fontId="4" fillId="0" borderId="1" xfId="0" applyFont="1" applyFill="1" applyBorder="1" applyAlignment="1" applyProtection="1">
      <alignment vertical="center"/>
    </xf>
    <xf numFmtId="0" fontId="4" fillId="0" borderId="1" xfId="0" applyFont="1" applyBorder="1" applyAlignment="1" applyProtection="1">
      <alignment horizontal="left" vertical="center"/>
    </xf>
    <xf numFmtId="0" fontId="4" fillId="0" borderId="3" xfId="0" applyFont="1" applyBorder="1" applyAlignment="1" applyProtection="1">
      <alignment horizontal="left" vertical="center" wrapText="1"/>
    </xf>
    <xf numFmtId="0" fontId="4" fillId="0" borderId="3" xfId="0" applyFont="1" applyFill="1" applyBorder="1" applyAlignment="1" applyProtection="1">
      <alignment vertical="center" wrapText="1"/>
    </xf>
    <xf numFmtId="3" fontId="18" fillId="7" borderId="3" xfId="0" applyNumberFormat="1" applyFont="1" applyFill="1" applyBorder="1" applyAlignment="1" applyProtection="1">
      <alignment horizontal="right" vertical="center"/>
    </xf>
    <xf numFmtId="9" fontId="18" fillId="7" borderId="3" xfId="3" applyFont="1" applyFill="1" applyBorder="1" applyAlignment="1" applyProtection="1">
      <alignment horizontal="right" vertical="center"/>
    </xf>
    <xf numFmtId="169" fontId="18" fillId="7" borderId="3" xfId="0" applyNumberFormat="1" applyFont="1" applyFill="1" applyBorder="1" applyAlignment="1" applyProtection="1">
      <alignment horizontal="right" vertical="center"/>
    </xf>
    <xf numFmtId="168" fontId="4" fillId="2" borderId="3" xfId="4" applyNumberFormat="1" applyFont="1" applyFill="1" applyBorder="1" applyAlignment="1" applyProtection="1">
      <alignment horizontal="center" vertical="center" wrapText="1"/>
    </xf>
    <xf numFmtId="168" fontId="4" fillId="2" borderId="3" xfId="4" applyNumberFormat="1" applyFont="1" applyFill="1" applyBorder="1" applyAlignment="1" applyProtection="1">
      <alignment vertical="center" wrapText="1"/>
    </xf>
    <xf numFmtId="0" fontId="6" fillId="7" borderId="3" xfId="0" applyFont="1" applyFill="1" applyBorder="1" applyAlignment="1" applyProtection="1">
      <alignment horizontal="center" vertical="center" wrapText="1"/>
    </xf>
    <xf numFmtId="171" fontId="8" fillId="3" borderId="9" xfId="0" applyNumberFormat="1" applyFont="1" applyFill="1" applyBorder="1" applyAlignment="1" applyProtection="1">
      <alignment horizontal="center" vertical="center" wrapText="1"/>
      <protection locked="0"/>
    </xf>
    <xf numFmtId="3" fontId="6" fillId="8" borderId="3" xfId="0" applyNumberFormat="1" applyFont="1" applyFill="1" applyBorder="1" applyAlignment="1" applyProtection="1">
      <alignment horizontal="right" vertical="center"/>
    </xf>
    <xf numFmtId="3" fontId="6" fillId="8" borderId="1" xfId="0" applyNumberFormat="1" applyFont="1" applyFill="1" applyBorder="1" applyAlignment="1" applyProtection="1">
      <alignment horizontal="right" vertical="center"/>
    </xf>
    <xf numFmtId="167" fontId="6" fillId="8" borderId="1" xfId="3" applyNumberFormat="1" applyFont="1" applyFill="1" applyBorder="1" applyAlignment="1" applyProtection="1">
      <alignment horizontal="right" vertical="center"/>
    </xf>
    <xf numFmtId="0" fontId="33" fillId="0" borderId="1" xfId="0" applyFont="1" applyFill="1" applyBorder="1" applyAlignment="1" applyProtection="1">
      <alignment vertical="center"/>
      <protection locked="0"/>
    </xf>
    <xf numFmtId="10" fontId="33" fillId="0" borderId="1" xfId="3" applyNumberFormat="1" applyFont="1" applyBorder="1" applyAlignment="1" applyProtection="1">
      <alignment horizontal="center" vertical="center" wrapText="1"/>
      <protection locked="0"/>
    </xf>
    <xf numFmtId="0" fontId="33" fillId="0" borderId="1" xfId="0" applyNumberFormat="1" applyFont="1" applyBorder="1" applyAlignment="1" applyProtection="1">
      <alignment horizontal="center" vertical="center"/>
      <protection locked="0"/>
    </xf>
    <xf numFmtId="0" fontId="34" fillId="0" borderId="1" xfId="0" applyFont="1" applyFill="1" applyBorder="1" applyAlignment="1" applyProtection="1">
      <alignment vertical="center"/>
      <protection locked="0"/>
    </xf>
    <xf numFmtId="0" fontId="18" fillId="2" borderId="1" xfId="0" applyFont="1" applyFill="1" applyBorder="1" applyAlignment="1" applyProtection="1">
      <alignment horizontal="left" vertical="center" wrapText="1"/>
      <protection locked="0"/>
    </xf>
    <xf numFmtId="10" fontId="18" fillId="2" borderId="1" xfId="0" applyNumberFormat="1" applyFont="1" applyFill="1" applyBorder="1" applyAlignment="1" applyProtection="1">
      <alignment horizontal="center" vertical="center"/>
      <protection locked="0"/>
    </xf>
    <xf numFmtId="0" fontId="18" fillId="2" borderId="1" xfId="0" applyNumberFormat="1" applyFont="1" applyFill="1" applyBorder="1" applyAlignment="1" applyProtection="1">
      <alignment horizontal="center" vertical="center"/>
      <protection locked="0"/>
    </xf>
    <xf numFmtId="0" fontId="35" fillId="9" borderId="1" xfId="0" applyFont="1" applyFill="1" applyBorder="1" applyAlignment="1" applyProtection="1">
      <alignment horizontal="center" vertical="center"/>
      <protection locked="0"/>
    </xf>
    <xf numFmtId="0" fontId="35" fillId="9" borderId="1" xfId="0" applyFont="1" applyFill="1" applyBorder="1" applyAlignment="1" applyProtection="1">
      <alignment horizontal="center" vertical="center" wrapText="1"/>
      <protection locked="0"/>
    </xf>
    <xf numFmtId="20" fontId="0" fillId="0" borderId="0" xfId="0" applyNumberFormat="1" applyProtection="1">
      <protection locked="0"/>
    </xf>
    <xf numFmtId="46" fontId="4" fillId="2" borderId="3" xfId="0" applyNumberFormat="1" applyFont="1" applyFill="1" applyBorder="1" applyAlignment="1" applyProtection="1">
      <alignment horizontal="center" vertical="center"/>
    </xf>
    <xf numFmtId="46" fontId="4" fillId="7" borderId="3" xfId="0" applyNumberFormat="1" applyFont="1" applyFill="1" applyBorder="1" applyAlignment="1" applyProtection="1">
      <alignment horizontal="center" vertical="center"/>
    </xf>
    <xf numFmtId="0" fontId="33" fillId="0" borderId="1" xfId="3" applyNumberFormat="1" applyFont="1" applyBorder="1" applyAlignment="1" applyProtection="1">
      <alignment horizontal="center" vertical="center" wrapText="1"/>
      <protection locked="0"/>
    </xf>
    <xf numFmtId="0" fontId="30" fillId="4" borderId="1" xfId="0" applyNumberFormat="1" applyFont="1" applyFill="1" applyBorder="1" applyAlignment="1" applyProtection="1">
      <alignment vertical="center"/>
      <protection locked="0"/>
    </xf>
    <xf numFmtId="9" fontId="6" fillId="8" borderId="3" xfId="3" applyFont="1" applyFill="1" applyBorder="1" applyAlignment="1" applyProtection="1">
      <alignment horizontal="right" vertical="center"/>
    </xf>
    <xf numFmtId="9" fontId="6" fillId="8" borderId="1" xfId="3" applyFont="1" applyFill="1" applyBorder="1" applyAlignment="1" applyProtection="1">
      <alignment horizontal="right" vertical="center"/>
    </xf>
    <xf numFmtId="0" fontId="4" fillId="0" borderId="20" xfId="0" applyFont="1" applyBorder="1" applyAlignment="1" applyProtection="1">
      <alignment horizontal="center" vertical="center" wrapText="1"/>
    </xf>
    <xf numFmtId="0" fontId="21" fillId="4" borderId="1" xfId="0" applyFont="1" applyFill="1" applyBorder="1" applyAlignment="1" applyProtection="1">
      <alignment horizontal="right" vertical="center" wrapText="1"/>
    </xf>
    <xf numFmtId="0" fontId="22" fillId="0" borderId="1" xfId="0" applyFont="1" applyBorder="1" applyAlignment="1" applyProtection="1">
      <alignment vertical="center" wrapText="1"/>
    </xf>
    <xf numFmtId="0" fontId="30" fillId="4" borderId="1" xfId="0" applyFont="1" applyFill="1" applyBorder="1" applyAlignment="1" applyProtection="1">
      <alignment vertical="center" wrapText="1"/>
      <protection locked="0"/>
    </xf>
    <xf numFmtId="10" fontId="30" fillId="4" borderId="1" xfId="3" applyNumberFormat="1" applyFont="1" applyFill="1" applyBorder="1" applyAlignment="1" applyProtection="1">
      <alignment horizontal="center" vertical="center" wrapText="1"/>
      <protection locked="0"/>
    </xf>
    <xf numFmtId="0" fontId="31" fillId="4" borderId="1" xfId="0" applyFont="1" applyFill="1" applyBorder="1" applyAlignment="1" applyProtection="1">
      <alignment vertical="center" wrapText="1"/>
      <protection locked="0"/>
    </xf>
    <xf numFmtId="0" fontId="20" fillId="4" borderId="3" xfId="0" applyFont="1" applyFill="1" applyBorder="1" applyAlignment="1" applyProtection="1">
      <alignment horizontal="center" vertical="center" wrapText="1"/>
    </xf>
    <xf numFmtId="0" fontId="4" fillId="7" borderId="1" xfId="0" applyFont="1" applyFill="1" applyBorder="1" applyAlignment="1" applyProtection="1">
      <alignment horizontal="center" vertical="center"/>
    </xf>
    <xf numFmtId="44" fontId="4" fillId="10" borderId="1" xfId="5" applyFont="1" applyFill="1" applyBorder="1" applyAlignment="1" applyProtection="1">
      <alignment horizontal="center" vertical="center" wrapText="1"/>
    </xf>
    <xf numFmtId="0" fontId="20" fillId="4" borderId="3" xfId="0" applyFont="1" applyFill="1" applyBorder="1" applyAlignment="1" applyProtection="1">
      <alignment horizontal="left" vertical="center" wrapText="1"/>
    </xf>
    <xf numFmtId="167" fontId="4" fillId="7" borderId="3" xfId="0" applyNumberFormat="1" applyFont="1" applyFill="1" applyBorder="1" applyAlignment="1" applyProtection="1">
      <alignment horizontal="center" vertical="center"/>
    </xf>
    <xf numFmtId="0" fontId="20" fillId="4" borderId="3" xfId="0" applyFont="1" applyFill="1" applyBorder="1" applyAlignment="1" applyProtection="1">
      <alignment horizontal="left" vertical="center" wrapText="1"/>
    </xf>
    <xf numFmtId="0" fontId="4"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4" fillId="4" borderId="5"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6" fillId="0" borderId="0" xfId="0" applyFont="1" applyBorder="1" applyAlignment="1" applyProtection="1">
      <alignment vertical="center"/>
      <protection locked="0"/>
    </xf>
    <xf numFmtId="0" fontId="6" fillId="0" borderId="0" xfId="0" applyFont="1" applyBorder="1" applyAlignment="1" applyProtection="1">
      <alignment vertical="center" wrapText="1"/>
      <protection locked="0"/>
    </xf>
    <xf numFmtId="0" fontId="6" fillId="0" borderId="0" xfId="0" applyFont="1" applyFill="1" applyBorder="1" applyAlignment="1" applyProtection="1">
      <alignment vertical="center" wrapText="1"/>
      <protection locked="0"/>
    </xf>
    <xf numFmtId="0" fontId="17" fillId="0" borderId="0" xfId="0" applyFont="1" applyBorder="1" applyAlignment="1" applyProtection="1">
      <protection locked="0"/>
    </xf>
    <xf numFmtId="0" fontId="6" fillId="0" borderId="0" xfId="0" applyFont="1" applyBorder="1" applyAlignment="1" applyProtection="1">
      <protection locked="0"/>
    </xf>
    <xf numFmtId="0" fontId="18" fillId="0" borderId="0" xfId="0" applyFont="1" applyBorder="1" applyAlignment="1" applyProtection="1">
      <protection locked="0"/>
    </xf>
    <xf numFmtId="0" fontId="17" fillId="0" borderId="0" xfId="0" applyFont="1" applyBorder="1" applyAlignment="1" applyProtection="1">
      <alignment vertical="center"/>
      <protection locked="0"/>
    </xf>
    <xf numFmtId="0" fontId="2" fillId="0" borderId="0" xfId="0" applyFont="1" applyProtection="1">
      <protection locked="0"/>
    </xf>
    <xf numFmtId="0" fontId="16" fillId="0" borderId="0" xfId="0" applyFont="1" applyProtection="1">
      <protection locked="0"/>
    </xf>
    <xf numFmtId="0" fontId="23" fillId="3" borderId="8" xfId="0" applyFont="1" applyFill="1" applyBorder="1" applyAlignment="1" applyProtection="1">
      <alignment horizontal="center" vertical="center" wrapText="1"/>
      <protection locked="0"/>
    </xf>
    <xf numFmtId="0" fontId="23" fillId="3" borderId="10" xfId="0" applyFont="1" applyFill="1" applyBorder="1" applyAlignment="1" applyProtection="1">
      <alignment horizontal="center" vertical="center" wrapText="1"/>
      <protection locked="0"/>
    </xf>
    <xf numFmtId="171" fontId="8" fillId="3" borderId="18" xfId="0" applyNumberFormat="1" applyFont="1" applyFill="1" applyBorder="1" applyAlignment="1" applyProtection="1">
      <alignment horizontal="center" vertical="center" wrapText="1"/>
      <protection locked="0"/>
    </xf>
    <xf numFmtId="166" fontId="16" fillId="0" borderId="0" xfId="0" applyNumberFormat="1" applyFont="1" applyProtection="1">
      <protection locked="0"/>
    </xf>
    <xf numFmtId="0" fontId="18" fillId="0" borderId="0" xfId="0" applyFont="1" applyFill="1" applyProtection="1">
      <protection locked="0"/>
    </xf>
    <xf numFmtId="0" fontId="6" fillId="0" borderId="1" xfId="0" applyFont="1" applyBorder="1" applyAlignment="1" applyProtection="1">
      <alignment horizontal="left" vertical="center"/>
    </xf>
    <xf numFmtId="0" fontId="6" fillId="0" borderId="1" xfId="0" applyFont="1" applyFill="1" applyBorder="1" applyAlignment="1" applyProtection="1">
      <alignment horizontal="center" vertical="center"/>
    </xf>
    <xf numFmtId="0" fontId="6" fillId="4" borderId="1" xfId="0" applyFont="1" applyFill="1" applyBorder="1" applyAlignment="1" applyProtection="1">
      <alignment vertical="center"/>
    </xf>
    <xf numFmtId="0" fontId="6" fillId="4" borderId="1" xfId="0" applyFont="1" applyFill="1" applyBorder="1" applyAlignment="1" applyProtection="1">
      <alignment horizontal="left" vertical="center"/>
    </xf>
    <xf numFmtId="0" fontId="6" fillId="0" borderId="3" xfId="0" applyFont="1" applyFill="1" applyBorder="1" applyAlignment="1" applyProtection="1">
      <alignment vertical="center" wrapText="1"/>
    </xf>
    <xf numFmtId="0" fontId="6" fillId="0" borderId="1" xfId="0" applyFont="1" applyBorder="1" applyAlignment="1" applyProtection="1">
      <alignment horizontal="left" vertical="center" wrapText="1"/>
    </xf>
    <xf numFmtId="0" fontId="4" fillId="4" borderId="3" xfId="0"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20" fillId="4" borderId="3" xfId="0" applyFont="1" applyFill="1" applyBorder="1" applyAlignment="1" applyProtection="1">
      <alignment horizontal="left" vertical="center" wrapText="1"/>
    </xf>
    <xf numFmtId="0" fontId="20" fillId="4" borderId="5" xfId="0" applyFont="1" applyFill="1" applyBorder="1" applyAlignment="1" applyProtection="1">
      <alignment horizontal="center" vertical="center" wrapText="1"/>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36" fillId="0" borderId="0" xfId="0" applyFont="1" applyAlignment="1" applyProtection="1">
      <protection locked="0"/>
    </xf>
    <xf numFmtId="0" fontId="36" fillId="0" borderId="0" xfId="0" applyFont="1" applyAlignment="1" applyProtection="1">
      <alignment vertical="top"/>
      <protection locked="0"/>
    </xf>
    <xf numFmtId="0" fontId="15" fillId="0" borderId="0" xfId="0" applyFont="1" applyAlignment="1" applyProtection="1">
      <protection locked="0"/>
    </xf>
    <xf numFmtId="0" fontId="16" fillId="0" borderId="0" xfId="0" applyFont="1" applyAlignment="1" applyProtection="1">
      <alignment vertical="center"/>
      <protection locked="0"/>
    </xf>
    <xf numFmtId="0" fontId="3" fillId="0" borderId="1" xfId="0" applyFont="1" applyFill="1" applyBorder="1" applyAlignment="1" applyProtection="1">
      <alignment horizontal="left" vertical="center" wrapText="1"/>
    </xf>
    <xf numFmtId="0" fontId="3" fillId="4" borderId="1" xfId="0" applyFont="1" applyFill="1" applyBorder="1" applyAlignment="1" applyProtection="1">
      <alignment horizontal="left" vertical="center" wrapText="1"/>
    </xf>
    <xf numFmtId="0" fontId="6" fillId="4" borderId="3" xfId="0" applyFont="1" applyFill="1" applyBorder="1" applyAlignment="1" applyProtection="1">
      <alignment vertical="center" wrapText="1"/>
    </xf>
    <xf numFmtId="0" fontId="2" fillId="0" borderId="3" xfId="0" applyFont="1" applyBorder="1" applyAlignment="1" applyProtection="1">
      <alignment vertical="center"/>
    </xf>
    <xf numFmtId="0" fontId="6" fillId="4" borderId="1" xfId="0" applyFont="1" applyFill="1" applyBorder="1" applyAlignment="1" applyProtection="1">
      <alignment horizontal="justify" vertical="center" wrapText="1"/>
    </xf>
    <xf numFmtId="0" fontId="6" fillId="0" borderId="3" xfId="0" applyFont="1" applyBorder="1" applyAlignment="1" applyProtection="1">
      <alignment horizontal="center" vertical="center" wrapText="1"/>
    </xf>
    <xf numFmtId="9" fontId="6" fillId="11" borderId="3" xfId="3" applyFont="1" applyFill="1" applyBorder="1" applyAlignment="1" applyProtection="1">
      <alignment horizontal="center" vertical="center" wrapText="1"/>
    </xf>
    <xf numFmtId="9" fontId="6" fillId="2" borderId="3" xfId="3" applyFont="1" applyFill="1" applyBorder="1" applyAlignment="1" applyProtection="1">
      <alignment horizontal="center" vertical="center" wrapText="1"/>
    </xf>
    <xf numFmtId="9" fontId="4" fillId="11" borderId="1" xfId="3" applyFont="1" applyFill="1" applyBorder="1" applyAlignment="1" applyProtection="1">
      <alignment horizontal="center" vertical="center" wrapText="1"/>
    </xf>
    <xf numFmtId="9" fontId="4" fillId="12" borderId="70" xfId="3" applyFont="1" applyFill="1" applyBorder="1" applyAlignment="1" applyProtection="1">
      <alignment horizontal="center" vertical="center"/>
    </xf>
    <xf numFmtId="4" fontId="4" fillId="0" borderId="3" xfId="0" applyNumberFormat="1" applyFont="1" applyBorder="1" applyProtection="1"/>
    <xf numFmtId="1" fontId="6" fillId="11" borderId="3" xfId="3" applyNumberFormat="1" applyFont="1" applyFill="1" applyBorder="1" applyAlignment="1" applyProtection="1">
      <alignment horizontal="center" vertical="center" wrapText="1"/>
    </xf>
    <xf numFmtId="0" fontId="2" fillId="2" borderId="6" xfId="0" applyFont="1" applyFill="1" applyBorder="1" applyAlignment="1" applyProtection="1">
      <alignment vertical="center"/>
    </xf>
    <xf numFmtId="0" fontId="6" fillId="2" borderId="3" xfId="0" applyFont="1" applyFill="1" applyBorder="1" applyAlignment="1" applyProtection="1">
      <alignment horizontal="center" vertical="center" wrapText="1"/>
    </xf>
    <xf numFmtId="0" fontId="2" fillId="2" borderId="3" xfId="0" applyFont="1" applyFill="1" applyBorder="1" applyAlignment="1" applyProtection="1">
      <alignment vertical="center"/>
    </xf>
    <xf numFmtId="165" fontId="4" fillId="0" borderId="1" xfId="0" applyNumberFormat="1" applyFont="1" applyBorder="1" applyProtection="1"/>
    <xf numFmtId="0" fontId="6" fillId="11" borderId="3"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xf>
    <xf numFmtId="2" fontId="2" fillId="2" borderId="3" xfId="0" applyNumberFormat="1" applyFont="1" applyFill="1" applyBorder="1" applyAlignment="1" applyProtection="1">
      <alignment vertical="center"/>
    </xf>
    <xf numFmtId="1" fontId="6" fillId="2" borderId="3" xfId="3" applyNumberFormat="1" applyFont="1" applyFill="1" applyBorder="1" applyAlignment="1" applyProtection="1">
      <alignment horizontal="center" vertical="center" wrapText="1"/>
    </xf>
    <xf numFmtId="1" fontId="2" fillId="2" borderId="3" xfId="0" applyNumberFormat="1" applyFont="1" applyFill="1" applyBorder="1" applyAlignment="1" applyProtection="1">
      <alignment vertical="center"/>
    </xf>
    <xf numFmtId="0" fontId="2" fillId="0" borderId="1" xfId="0" applyFont="1" applyBorder="1" applyAlignment="1" applyProtection="1">
      <alignment vertical="center"/>
    </xf>
    <xf numFmtId="0" fontId="2" fillId="2" borderId="1" xfId="0" applyFont="1" applyFill="1" applyBorder="1" applyAlignment="1" applyProtection="1">
      <alignment vertical="center"/>
    </xf>
    <xf numFmtId="165" fontId="4" fillId="0" borderId="1" xfId="0" applyNumberFormat="1" applyFont="1" applyBorder="1" applyAlignment="1" applyProtection="1">
      <alignment vertical="center"/>
    </xf>
    <xf numFmtId="0" fontId="6" fillId="4" borderId="2" xfId="0" applyFont="1" applyFill="1" applyBorder="1" applyAlignment="1" applyProtection="1">
      <alignment vertical="center" wrapText="1"/>
    </xf>
    <xf numFmtId="0" fontId="6" fillId="0" borderId="3" xfId="0" applyFont="1" applyBorder="1" applyAlignment="1" applyProtection="1">
      <alignment horizontal="left" vertical="center" wrapText="1"/>
    </xf>
    <xf numFmtId="0" fontId="6" fillId="4"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9" fontId="6" fillId="11" borderId="3" xfId="0" applyNumberFormat="1" applyFont="1" applyFill="1" applyBorder="1" applyAlignment="1" applyProtection="1">
      <alignment horizontal="center" vertical="center"/>
    </xf>
    <xf numFmtId="9" fontId="6" fillId="2" borderId="3" xfId="0" applyNumberFormat="1" applyFont="1" applyFill="1" applyBorder="1" applyAlignment="1" applyProtection="1">
      <alignment horizontal="center" vertical="center"/>
    </xf>
    <xf numFmtId="0" fontId="3" fillId="0" borderId="0" xfId="0" applyFont="1" applyAlignment="1" applyProtection="1">
      <alignment vertical="center" wrapText="1"/>
      <protection locked="0"/>
    </xf>
    <xf numFmtId="0" fontId="6" fillId="0" borderId="3" xfId="0" applyFont="1" applyBorder="1" applyAlignment="1" applyProtection="1">
      <alignment horizontal="left" vertical="center" wrapText="1"/>
      <protection locked="0"/>
    </xf>
    <xf numFmtId="10" fontId="30" fillId="0" borderId="1" xfId="3" applyNumberFormat="1" applyFont="1" applyBorder="1" applyAlignment="1" applyProtection="1">
      <alignment horizontal="center" vertical="center" wrapText="1"/>
      <protection locked="0"/>
    </xf>
    <xf numFmtId="0" fontId="30"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protection locked="0"/>
    </xf>
    <xf numFmtId="0" fontId="36" fillId="0" borderId="0" xfId="0" applyFont="1" applyProtection="1">
      <protection locked="0"/>
    </xf>
    <xf numFmtId="0" fontId="2" fillId="0" borderId="0" xfId="0" applyFont="1" applyAlignment="1" applyProtection="1">
      <alignment horizontal="center" vertical="center"/>
      <protection locked="0"/>
    </xf>
    <xf numFmtId="0" fontId="15"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5" fillId="0" borderId="0" xfId="0" applyFont="1" applyAlignment="1" applyProtection="1">
      <alignment horizontal="center" vertical="center"/>
      <protection locked="0"/>
    </xf>
    <xf numFmtId="0" fontId="2" fillId="0" borderId="0" xfId="0" applyFont="1" applyAlignment="1" applyProtection="1">
      <alignment horizontal="left" vertical="center"/>
      <protection locked="0"/>
    </xf>
    <xf numFmtId="0" fontId="20" fillId="0" borderId="3" xfId="0" applyFont="1" applyBorder="1" applyAlignment="1" applyProtection="1">
      <alignment horizontal="center" vertical="center" wrapText="1"/>
    </xf>
    <xf numFmtId="0" fontId="4" fillId="11" borderId="20" xfId="0" applyFont="1" applyFill="1" applyBorder="1" applyAlignment="1" applyProtection="1">
      <alignment horizontal="center" vertical="center" wrapText="1"/>
    </xf>
    <xf numFmtId="0" fontId="4" fillId="2" borderId="6" xfId="0" applyFont="1" applyFill="1" applyBorder="1" applyAlignment="1" applyProtection="1">
      <alignment horizontal="right" vertical="center" wrapText="1"/>
    </xf>
    <xf numFmtId="0" fontId="4" fillId="2" borderId="3" xfId="0" applyFont="1" applyFill="1" applyBorder="1" applyAlignment="1" applyProtection="1">
      <alignment horizontal="right" vertical="center" wrapText="1"/>
    </xf>
    <xf numFmtId="9" fontId="4" fillId="12" borderId="1" xfId="3" applyFont="1" applyFill="1" applyBorder="1" applyAlignment="1" applyProtection="1">
      <alignment horizontal="center" vertical="center"/>
    </xf>
    <xf numFmtId="4" fontId="4" fillId="0" borderId="3" xfId="0" applyNumberFormat="1" applyFont="1" applyBorder="1" applyAlignment="1" applyProtection="1">
      <alignment horizontal="center" vertical="center" wrapText="1"/>
    </xf>
    <xf numFmtId="0" fontId="4" fillId="0" borderId="0" xfId="0" applyFont="1" applyAlignment="1" applyProtection="1">
      <alignment wrapText="1"/>
      <protection locked="0"/>
    </xf>
    <xf numFmtId="0" fontId="4" fillId="0" borderId="0" xfId="0" applyFont="1" applyAlignment="1" applyProtection="1">
      <alignment vertical="center" wrapText="1"/>
      <protection locked="0"/>
    </xf>
    <xf numFmtId="0" fontId="4" fillId="0" borderId="31" xfId="0" applyFont="1" applyBorder="1" applyAlignment="1" applyProtection="1">
      <alignment horizontal="left" vertical="center" wrapText="1"/>
    </xf>
    <xf numFmtId="9" fontId="4" fillId="11" borderId="20" xfId="3" applyFont="1" applyFill="1" applyBorder="1" applyAlignment="1" applyProtection="1">
      <alignment horizontal="center" vertical="center" wrapText="1"/>
    </xf>
    <xf numFmtId="9" fontId="4" fillId="2" borderId="3" xfId="0" applyNumberFormat="1" applyFont="1" applyFill="1" applyBorder="1" applyAlignment="1" applyProtection="1">
      <alignment horizontal="right" vertical="center" wrapText="1"/>
    </xf>
    <xf numFmtId="165" fontId="4" fillId="4" borderId="1" xfId="0" applyNumberFormat="1" applyFont="1" applyFill="1" applyBorder="1" applyAlignment="1" applyProtection="1">
      <alignment horizontal="center" vertical="center" wrapText="1"/>
    </xf>
    <xf numFmtId="0" fontId="4" fillId="2" borderId="73" xfId="0" applyFont="1" applyFill="1" applyBorder="1" applyAlignment="1" applyProtection="1">
      <alignment horizontal="right" vertical="center" wrapText="1"/>
    </xf>
    <xf numFmtId="165" fontId="4" fillId="0" borderId="1" xfId="0" applyNumberFormat="1" applyFont="1" applyBorder="1" applyAlignment="1" applyProtection="1">
      <alignment horizontal="center" vertical="center" wrapText="1"/>
    </xf>
    <xf numFmtId="165" fontId="4" fillId="0" borderId="1" xfId="0" applyNumberFormat="1" applyFont="1" applyFill="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4" fillId="2" borderId="1" xfId="0" applyFont="1" applyFill="1" applyBorder="1" applyAlignment="1" applyProtection="1">
      <alignment horizontal="right" vertical="center" wrapText="1"/>
    </xf>
    <xf numFmtId="0" fontId="4" fillId="0" borderId="31" xfId="0" applyFont="1" applyFill="1" applyBorder="1" applyAlignment="1" applyProtection="1">
      <alignment horizontal="left" vertical="center" wrapText="1"/>
    </xf>
    <xf numFmtId="0" fontId="4" fillId="0" borderId="0" xfId="0" applyFont="1" applyAlignment="1" applyProtection="1">
      <alignment vertical="center" wrapText="1"/>
    </xf>
    <xf numFmtId="9" fontId="4" fillId="2" borderId="1" xfId="0" applyNumberFormat="1" applyFont="1" applyFill="1" applyBorder="1" applyAlignment="1" applyProtection="1">
      <alignment horizontal="right" vertical="center" wrapText="1"/>
    </xf>
    <xf numFmtId="0" fontId="4" fillId="0" borderId="74" xfId="0" applyFont="1" applyBorder="1" applyAlignment="1" applyProtection="1">
      <alignment horizontal="left" vertical="center" wrapText="1"/>
    </xf>
    <xf numFmtId="0" fontId="4" fillId="0" borderId="70"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4" fillId="0" borderId="2" xfId="0" applyFont="1" applyBorder="1" applyAlignment="1" applyProtection="1">
      <alignment horizontal="left" vertical="center" wrapText="1"/>
    </xf>
    <xf numFmtId="9" fontId="4" fillId="12" borderId="3" xfId="3" applyFont="1" applyFill="1" applyBorder="1" applyAlignment="1" applyProtection="1">
      <alignment horizontal="center" vertical="center"/>
    </xf>
    <xf numFmtId="0" fontId="20" fillId="0" borderId="75" xfId="0" applyFont="1" applyBorder="1" applyAlignment="1" applyProtection="1">
      <alignment vertical="center" wrapText="1"/>
    </xf>
    <xf numFmtId="0" fontId="20" fillId="0" borderId="76" xfId="0" applyFont="1" applyBorder="1" applyAlignment="1" applyProtection="1">
      <alignment horizontal="center" vertical="center" wrapText="1"/>
    </xf>
    <xf numFmtId="0" fontId="4" fillId="0" borderId="76" xfId="0" applyFont="1" applyBorder="1" applyAlignment="1" applyProtection="1">
      <alignment horizontal="left" vertical="center" wrapText="1"/>
    </xf>
    <xf numFmtId="0" fontId="4" fillId="0" borderId="76" xfId="0" applyFont="1" applyBorder="1" applyAlignment="1" applyProtection="1">
      <alignment vertical="center" wrapText="1"/>
    </xf>
    <xf numFmtId="0" fontId="4" fillId="0" borderId="70" xfId="0" applyFont="1" applyBorder="1" applyAlignment="1" applyProtection="1">
      <alignment vertical="center" wrapText="1"/>
    </xf>
    <xf numFmtId="0" fontId="4" fillId="0" borderId="70" xfId="0" applyFont="1" applyBorder="1" applyAlignment="1" applyProtection="1">
      <alignment horizontal="left" vertical="center" wrapText="1"/>
    </xf>
    <xf numFmtId="0" fontId="4" fillId="0" borderId="76" xfId="0" applyFont="1" applyBorder="1" applyAlignment="1" applyProtection="1">
      <alignment vertical="center"/>
    </xf>
    <xf numFmtId="0" fontId="4" fillId="2" borderId="1" xfId="0" applyFont="1" applyFill="1" applyBorder="1" applyAlignment="1" applyProtection="1">
      <alignment horizontal="right" vertical="center"/>
    </xf>
    <xf numFmtId="0" fontId="4" fillId="0" borderId="0" xfId="0" applyFont="1" applyAlignment="1" applyProtection="1">
      <alignment vertical="center"/>
      <protection locked="0"/>
    </xf>
    <xf numFmtId="0" fontId="20" fillId="4" borderId="75" xfId="0" applyFont="1" applyFill="1" applyBorder="1" applyAlignment="1" applyProtection="1">
      <alignment vertical="center" wrapText="1"/>
    </xf>
    <xf numFmtId="0" fontId="20" fillId="13" borderId="76" xfId="0" applyFont="1" applyFill="1" applyBorder="1" applyAlignment="1" applyProtection="1">
      <alignment vertical="center" wrapText="1"/>
    </xf>
    <xf numFmtId="0" fontId="4" fillId="13" borderId="76" xfId="0" applyFont="1" applyFill="1" applyBorder="1" applyAlignment="1" applyProtection="1">
      <alignment vertical="center" wrapText="1"/>
    </xf>
    <xf numFmtId="0" fontId="4" fillId="4" borderId="6" xfId="0" applyFont="1" applyFill="1" applyBorder="1" applyAlignment="1" applyProtection="1">
      <alignment vertical="center" wrapText="1"/>
    </xf>
    <xf numFmtId="0" fontId="4" fillId="4" borderId="1" xfId="0" applyFont="1" applyFill="1" applyBorder="1" applyAlignment="1" applyProtection="1">
      <alignment horizontal="center" vertical="center"/>
    </xf>
    <xf numFmtId="0" fontId="4" fillId="4" borderId="31" xfId="0" applyFont="1" applyFill="1" applyBorder="1" applyAlignment="1" applyProtection="1">
      <alignment horizontal="left" vertical="center"/>
    </xf>
    <xf numFmtId="0" fontId="4" fillId="4" borderId="6" xfId="0" applyFont="1" applyFill="1" applyBorder="1" applyAlignment="1" applyProtection="1">
      <alignment horizontal="left" vertical="center" wrapText="1"/>
    </xf>
    <xf numFmtId="165" fontId="4" fillId="4" borderId="1" xfId="0" applyNumberFormat="1" applyFont="1" applyFill="1" applyBorder="1" applyAlignment="1" applyProtection="1">
      <alignment horizontal="center" vertical="center"/>
    </xf>
    <xf numFmtId="0" fontId="4" fillId="13" borderId="76" xfId="0" applyFont="1" applyFill="1" applyBorder="1" applyAlignment="1" applyProtection="1">
      <alignment vertical="center"/>
    </xf>
    <xf numFmtId="0" fontId="4" fillId="4" borderId="6" xfId="0" applyFont="1" applyFill="1" applyBorder="1" applyAlignment="1" applyProtection="1">
      <alignment horizontal="left" vertical="center"/>
    </xf>
    <xf numFmtId="0" fontId="20" fillId="4" borderId="6" xfId="0" applyFont="1" applyFill="1" applyBorder="1" applyAlignment="1" applyProtection="1">
      <alignment vertical="center" wrapText="1"/>
    </xf>
    <xf numFmtId="0" fontId="4" fillId="0" borderId="3" xfId="0" applyFont="1" applyFill="1" applyBorder="1" applyAlignment="1" applyProtection="1">
      <alignment horizontal="left" vertical="center" wrapText="1"/>
    </xf>
    <xf numFmtId="0" fontId="4" fillId="4" borderId="1" xfId="0" applyFont="1" applyFill="1" applyBorder="1" applyAlignment="1" applyProtection="1">
      <alignment horizontal="left" vertical="center"/>
    </xf>
    <xf numFmtId="9" fontId="4" fillId="2" borderId="1" xfId="0" applyNumberFormat="1" applyFont="1" applyFill="1" applyBorder="1" applyAlignment="1" applyProtection="1">
      <alignment horizontal="right" vertical="center"/>
    </xf>
    <xf numFmtId="0" fontId="20" fillId="13" borderId="2" xfId="0" applyFont="1" applyFill="1" applyBorder="1" applyAlignment="1" applyProtection="1">
      <alignment vertical="center" wrapText="1"/>
    </xf>
    <xf numFmtId="0" fontId="4" fillId="4" borderId="1"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xf>
    <xf numFmtId="0" fontId="4" fillId="4" borderId="19" xfId="0" applyFont="1" applyFill="1" applyBorder="1" applyAlignment="1" applyProtection="1">
      <alignment horizontal="center" vertical="center"/>
    </xf>
    <xf numFmtId="0" fontId="4" fillId="4" borderId="1" xfId="0" applyFont="1" applyFill="1" applyBorder="1" applyAlignment="1" applyProtection="1">
      <alignment horizontal="left" vertical="top" wrapText="1"/>
    </xf>
    <xf numFmtId="0" fontId="4" fillId="0" borderId="3" xfId="0" applyFont="1" applyFill="1" applyBorder="1" applyAlignment="1" applyProtection="1">
      <alignment horizontal="center" vertical="center"/>
    </xf>
    <xf numFmtId="4" fontId="4" fillId="11" borderId="3" xfId="0" applyNumberFormat="1" applyFont="1" applyFill="1" applyBorder="1" applyAlignment="1" applyProtection="1">
      <alignment horizontal="center" vertical="center"/>
    </xf>
    <xf numFmtId="0" fontId="30" fillId="4" borderId="3" xfId="0" applyFont="1" applyFill="1" applyBorder="1" applyAlignment="1" applyProtection="1">
      <alignment horizontal="center" vertical="center"/>
    </xf>
    <xf numFmtId="0" fontId="4" fillId="0" borderId="3" xfId="0" applyFont="1" applyFill="1" applyBorder="1" applyAlignment="1" applyProtection="1">
      <alignment horizontal="left" vertical="center"/>
    </xf>
    <xf numFmtId="9" fontId="4" fillId="11" borderId="20" xfId="0" applyNumberFormat="1" applyFont="1" applyFill="1" applyBorder="1" applyAlignment="1" applyProtection="1">
      <alignment horizontal="center" vertical="center"/>
    </xf>
    <xf numFmtId="9" fontId="4" fillId="2" borderId="20" xfId="0" applyNumberFormat="1" applyFont="1" applyFill="1" applyBorder="1" applyAlignment="1" applyProtection="1">
      <alignment horizontal="right" vertical="center"/>
    </xf>
    <xf numFmtId="0" fontId="4" fillId="0" borderId="1" xfId="0" applyFont="1" applyBorder="1" applyAlignment="1" applyProtection="1">
      <alignment horizontal="center" vertical="center"/>
    </xf>
    <xf numFmtId="0" fontId="4" fillId="11" borderId="3" xfId="0" applyFont="1" applyFill="1" applyBorder="1" applyAlignment="1" applyProtection="1">
      <alignment horizontal="center" vertical="center"/>
    </xf>
    <xf numFmtId="0" fontId="4" fillId="2" borderId="73" xfId="0" applyFont="1" applyFill="1" applyBorder="1" applyAlignment="1" applyProtection="1">
      <alignment horizontal="right" vertical="center"/>
    </xf>
    <xf numFmtId="3" fontId="4" fillId="11" borderId="3" xfId="0" applyNumberFormat="1" applyFont="1" applyFill="1" applyBorder="1" applyAlignment="1" applyProtection="1">
      <alignment horizontal="center" vertical="center"/>
    </xf>
    <xf numFmtId="3" fontId="4" fillId="2" borderId="1" xfId="0" applyNumberFormat="1" applyFont="1" applyFill="1" applyBorder="1" applyAlignment="1" applyProtection="1">
      <alignment horizontal="right" vertical="center"/>
    </xf>
    <xf numFmtId="9" fontId="4" fillId="11" borderId="3" xfId="0" applyNumberFormat="1" applyFont="1" applyFill="1" applyBorder="1" applyAlignment="1" applyProtection="1">
      <alignment horizontal="center" vertical="center"/>
    </xf>
    <xf numFmtId="9" fontId="4" fillId="2" borderId="1" xfId="3" applyFont="1" applyFill="1" applyBorder="1" applyAlignment="1" applyProtection="1">
      <alignment horizontal="right" vertical="center"/>
    </xf>
    <xf numFmtId="165" fontId="2" fillId="0" borderId="0" xfId="0" applyNumberFormat="1" applyFont="1" applyAlignment="1" applyProtection="1">
      <alignment horizontal="center" vertical="center"/>
      <protection locked="0"/>
    </xf>
    <xf numFmtId="0" fontId="30" fillId="0" borderId="1" xfId="0" applyFont="1" applyFill="1" applyBorder="1" applyAlignment="1" applyProtection="1">
      <alignment horizontal="left" vertical="center" wrapText="1"/>
      <protection locked="0"/>
    </xf>
    <xf numFmtId="43" fontId="2" fillId="0" borderId="0" xfId="4" applyFont="1" applyAlignment="1" applyProtection="1">
      <alignment horizontal="center" vertical="center"/>
      <protection locked="0"/>
    </xf>
    <xf numFmtId="0" fontId="36" fillId="0" borderId="0" xfId="0" applyFont="1" applyAlignment="1" applyProtection="1">
      <alignment vertical="center"/>
      <protection locked="0"/>
    </xf>
    <xf numFmtId="0" fontId="4" fillId="0" borderId="0" xfId="0" applyFont="1" applyProtection="1">
      <protection locked="0"/>
    </xf>
    <xf numFmtId="166" fontId="4" fillId="0" borderId="0" xfId="0" applyNumberFormat="1" applyFont="1" applyProtection="1">
      <protection locked="0"/>
    </xf>
    <xf numFmtId="0" fontId="20" fillId="14" borderId="1" xfId="0" applyFont="1" applyFill="1" applyBorder="1" applyAlignment="1" applyProtection="1">
      <alignment horizontal="left" vertical="center" wrapText="1"/>
    </xf>
    <xf numFmtId="0" fontId="20" fillId="0" borderId="75" xfId="0" applyFont="1" applyBorder="1" applyAlignment="1" applyProtection="1">
      <alignment horizontal="left" vertical="center" wrapText="1"/>
    </xf>
    <xf numFmtId="0" fontId="4" fillId="0" borderId="20" xfId="0" applyFont="1" applyBorder="1" applyAlignment="1" applyProtection="1">
      <alignment horizontal="left" vertical="center" wrapText="1"/>
    </xf>
    <xf numFmtId="0" fontId="5" fillId="11" borderId="31" xfId="0" applyNumberFormat="1" applyFont="1" applyFill="1" applyBorder="1" applyAlignment="1" applyProtection="1">
      <alignment vertical="center" wrapText="1"/>
    </xf>
    <xf numFmtId="0" fontId="4" fillId="15" borderId="1" xfId="0" applyNumberFormat="1" applyFont="1" applyFill="1" applyBorder="1" applyAlignment="1" applyProtection="1">
      <alignment horizontal="center" vertical="center" wrapText="1"/>
    </xf>
    <xf numFmtId="9" fontId="30" fillId="12" borderId="70" xfId="3" applyFont="1" applyFill="1" applyBorder="1" applyAlignment="1" applyProtection="1">
      <alignment horizontal="center" vertical="center"/>
    </xf>
    <xf numFmtId="4" fontId="4" fillId="0" borderId="3" xfId="0" applyNumberFormat="1" applyFont="1" applyBorder="1" applyAlignment="1" applyProtection="1">
      <alignment horizontal="left"/>
    </xf>
    <xf numFmtId="0" fontId="46" fillId="0" borderId="0" xfId="0" applyFont="1" applyProtection="1">
      <protection locked="0"/>
    </xf>
    <xf numFmtId="0" fontId="46" fillId="0" borderId="0" xfId="0" applyFont="1" applyAlignment="1" applyProtection="1">
      <alignment vertical="center"/>
      <protection locked="0"/>
    </xf>
    <xf numFmtId="0" fontId="20" fillId="14" borderId="3" xfId="0" applyFont="1" applyFill="1" applyBorder="1" applyAlignment="1" applyProtection="1">
      <alignment horizontal="left" vertical="center" wrapText="1"/>
    </xf>
    <xf numFmtId="0" fontId="4" fillId="0" borderId="19" xfId="0" applyFont="1" applyBorder="1" applyAlignment="1" applyProtection="1">
      <alignment horizontal="left" vertical="center" wrapText="1"/>
    </xf>
    <xf numFmtId="165" fontId="4" fillId="0" borderId="1" xfId="0" applyNumberFormat="1" applyFont="1" applyBorder="1" applyAlignment="1" applyProtection="1">
      <alignment horizontal="left"/>
    </xf>
    <xf numFmtId="0" fontId="20" fillId="14" borderId="1" xfId="0" applyFont="1" applyFill="1" applyBorder="1" applyAlignment="1" applyProtection="1">
      <alignment horizontal="left" vertical="top" wrapText="1"/>
    </xf>
    <xf numFmtId="0" fontId="4" fillId="15" borderId="1" xfId="0" applyFont="1" applyFill="1" applyBorder="1" applyAlignment="1" applyProtection="1">
      <alignment horizontal="center" vertical="center" wrapText="1"/>
    </xf>
    <xf numFmtId="0" fontId="4" fillId="0" borderId="81"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20" fillId="14" borderId="3" xfId="0" applyFont="1" applyFill="1" applyBorder="1" applyAlignment="1" applyProtection="1">
      <alignment horizontal="left" wrapText="1"/>
    </xf>
    <xf numFmtId="165" fontId="4" fillId="0" borderId="1" xfId="0" applyNumberFormat="1" applyFont="1" applyBorder="1" applyAlignment="1" applyProtection="1">
      <alignment horizontal="left" vertical="center"/>
    </xf>
    <xf numFmtId="0" fontId="4" fillId="0" borderId="77" xfId="0" applyFont="1" applyBorder="1" applyAlignment="1" applyProtection="1">
      <alignment horizontal="left" vertical="center" wrapText="1"/>
    </xf>
    <xf numFmtId="0" fontId="20" fillId="16" borderId="3" xfId="0" applyFont="1" applyFill="1" applyBorder="1" applyAlignment="1" applyProtection="1">
      <alignment horizontal="left" vertical="center" wrapText="1"/>
    </xf>
    <xf numFmtId="9" fontId="5" fillId="11" borderId="31" xfId="0" applyNumberFormat="1" applyFont="1" applyFill="1" applyBorder="1" applyAlignment="1" applyProtection="1">
      <alignment vertical="center" wrapText="1"/>
    </xf>
    <xf numFmtId="9" fontId="4" fillId="15" borderId="1" xfId="0" applyNumberFormat="1" applyFont="1" applyFill="1" applyBorder="1" applyAlignment="1" applyProtection="1">
      <alignment horizontal="center" vertical="center" wrapText="1"/>
    </xf>
    <xf numFmtId="0" fontId="20" fillId="0" borderId="0" xfId="0" applyFont="1" applyAlignment="1" applyProtection="1">
      <alignment horizontal="left" vertical="center" wrapText="1"/>
    </xf>
    <xf numFmtId="0" fontId="4" fillId="0" borderId="84" xfId="0" applyFont="1" applyBorder="1" applyAlignment="1" applyProtection="1">
      <alignment horizontal="left" vertical="center" wrapText="1"/>
    </xf>
    <xf numFmtId="0" fontId="4" fillId="0" borderId="86" xfId="0" applyFont="1" applyBorder="1" applyAlignment="1" applyProtection="1">
      <alignment horizontal="left" vertical="center" wrapText="1"/>
    </xf>
    <xf numFmtId="0" fontId="4" fillId="0" borderId="87" xfId="0" applyFont="1" applyBorder="1" applyAlignment="1" applyProtection="1">
      <alignment horizontal="left" vertical="center" wrapText="1"/>
    </xf>
    <xf numFmtId="0" fontId="20" fillId="0" borderId="76" xfId="0" applyFont="1" applyFill="1" applyBorder="1" applyAlignment="1" applyProtection="1">
      <alignment horizontal="left" vertical="center" wrapText="1"/>
    </xf>
    <xf numFmtId="0" fontId="4" fillId="0" borderId="84" xfId="0" applyFont="1" applyFill="1" applyBorder="1" applyAlignment="1" applyProtection="1">
      <alignment horizontal="left" vertical="center" wrapText="1"/>
    </xf>
    <xf numFmtId="0" fontId="20" fillId="0" borderId="73" xfId="0" applyFont="1" applyFill="1" applyBorder="1" applyAlignment="1" applyProtection="1">
      <alignment horizontal="left" vertical="center" wrapText="1"/>
    </xf>
    <xf numFmtId="0" fontId="4" fillId="0" borderId="76" xfId="0" applyFont="1" applyFill="1" applyBorder="1" applyAlignment="1" applyProtection="1">
      <alignment horizontal="left" vertical="center" wrapText="1"/>
    </xf>
    <xf numFmtId="0" fontId="20" fillId="0" borderId="70" xfId="0" applyFont="1" applyFill="1" applyBorder="1" applyAlignment="1" applyProtection="1">
      <alignment horizontal="left" vertical="center" wrapText="1"/>
    </xf>
    <xf numFmtId="0" fontId="4" fillId="0" borderId="3" xfId="0" applyFont="1" applyFill="1" applyBorder="1" applyAlignment="1" applyProtection="1">
      <alignment horizontal="center" vertical="center" wrapText="1"/>
    </xf>
    <xf numFmtId="0" fontId="20" fillId="0" borderId="75" xfId="0" applyFont="1" applyFill="1" applyBorder="1" applyAlignment="1" applyProtection="1">
      <alignment horizontal="left" vertical="center" wrapText="1"/>
    </xf>
    <xf numFmtId="0" fontId="5" fillId="11" borderId="31" xfId="0" applyFont="1" applyFill="1" applyBorder="1" applyAlignment="1" applyProtection="1">
      <alignment vertical="center" wrapText="1"/>
    </xf>
    <xf numFmtId="0" fontId="4" fillId="0" borderId="88" xfId="0" applyFont="1" applyBorder="1" applyAlignment="1" applyProtection="1">
      <alignment horizontal="left" vertical="center" wrapText="1"/>
    </xf>
    <xf numFmtId="0" fontId="20" fillId="0" borderId="6" xfId="0" applyFont="1" applyBorder="1" applyAlignment="1" applyProtection="1">
      <alignment horizontal="left" vertical="center" wrapText="1"/>
    </xf>
    <xf numFmtId="0" fontId="20" fillId="0" borderId="6" xfId="0" applyFont="1" applyBorder="1" applyAlignment="1" applyProtection="1">
      <alignment horizontal="left" vertical="center"/>
    </xf>
    <xf numFmtId="0" fontId="4" fillId="0" borderId="89" xfId="0" applyFont="1" applyBorder="1" applyAlignment="1" applyProtection="1">
      <alignment horizontal="left" vertical="center" wrapText="1"/>
    </xf>
    <xf numFmtId="0" fontId="20" fillId="0" borderId="31" xfId="0" applyFont="1" applyFill="1" applyBorder="1" applyAlignment="1" applyProtection="1">
      <alignment horizontal="left" vertical="center" wrapText="1"/>
    </xf>
    <xf numFmtId="0" fontId="20" fillId="0" borderId="6" xfId="0" applyFont="1" applyFill="1" applyBorder="1" applyAlignment="1" applyProtection="1">
      <alignment horizontal="left" vertical="center" wrapText="1"/>
    </xf>
    <xf numFmtId="0" fontId="47" fillId="10" borderId="6" xfId="0" applyFont="1" applyFill="1" applyBorder="1" applyAlignment="1" applyProtection="1">
      <alignment horizontal="left"/>
    </xf>
    <xf numFmtId="0" fontId="4" fillId="0" borderId="23" xfId="0" applyFont="1" applyBorder="1" applyAlignment="1" applyProtection="1">
      <alignment horizontal="left" vertical="center" wrapText="1"/>
    </xf>
    <xf numFmtId="0" fontId="4" fillId="0" borderId="20" xfId="0" applyFont="1" applyFill="1" applyBorder="1" applyAlignment="1" applyProtection="1">
      <alignment horizontal="left" vertical="center" wrapText="1"/>
    </xf>
    <xf numFmtId="0" fontId="20" fillId="0" borderId="6" xfId="0" applyFont="1" applyBorder="1" applyAlignment="1" applyProtection="1">
      <alignment horizontal="left"/>
    </xf>
    <xf numFmtId="0" fontId="20" fillId="0" borderId="0" xfId="0" applyFont="1" applyFill="1" applyAlignment="1" applyProtection="1">
      <alignment horizontal="left" vertical="center" wrapText="1"/>
    </xf>
    <xf numFmtId="0" fontId="20" fillId="0" borderId="76" xfId="0" applyFont="1" applyBorder="1" applyAlignment="1" applyProtection="1">
      <alignment horizontal="left" vertical="center" wrapText="1"/>
    </xf>
    <xf numFmtId="0" fontId="20" fillId="14" borderId="31" xfId="0" applyFont="1" applyFill="1" applyBorder="1" applyAlignment="1" applyProtection="1">
      <alignment horizontal="left" vertical="center" wrapText="1"/>
    </xf>
    <xf numFmtId="0" fontId="20" fillId="14" borderId="6" xfId="0" applyFont="1" applyFill="1" applyBorder="1" applyAlignment="1" applyProtection="1">
      <alignment horizontal="left" vertical="center" wrapText="1"/>
    </xf>
    <xf numFmtId="0" fontId="20" fillId="14" borderId="90" xfId="0" applyFont="1" applyFill="1" applyBorder="1" applyAlignment="1" applyProtection="1">
      <alignment horizontal="left" vertical="center" wrapText="1"/>
    </xf>
    <xf numFmtId="0" fontId="4" fillId="0" borderId="91" xfId="0" applyFont="1" applyBorder="1" applyAlignment="1" applyProtection="1">
      <alignment horizontal="left" vertical="center" wrapText="1"/>
    </xf>
    <xf numFmtId="0" fontId="20" fillId="14" borderId="77" xfId="0" applyFont="1" applyFill="1" applyBorder="1" applyAlignment="1" applyProtection="1">
      <alignment horizontal="left" vertical="center" wrapText="1"/>
    </xf>
    <xf numFmtId="0" fontId="20" fillId="0" borderId="84" xfId="0" applyFont="1" applyBorder="1" applyAlignment="1" applyProtection="1">
      <alignment horizontal="left" vertical="center" wrapText="1"/>
    </xf>
    <xf numFmtId="0" fontId="20" fillId="14" borderId="11" xfId="0" applyFont="1" applyFill="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26" xfId="0" applyFont="1" applyBorder="1" applyAlignment="1" applyProtection="1">
      <alignment horizontal="left" vertical="center" wrapText="1"/>
    </xf>
    <xf numFmtId="0" fontId="20" fillId="14" borderId="1" xfId="0" applyFont="1" applyFill="1" applyBorder="1" applyAlignment="1" applyProtection="1">
      <alignment horizontal="left" wrapText="1"/>
    </xf>
    <xf numFmtId="0" fontId="20" fillId="0" borderId="32" xfId="0" applyFont="1" applyBorder="1" applyAlignment="1" applyProtection="1">
      <alignment horizontal="left" vertical="center" wrapText="1"/>
    </xf>
    <xf numFmtId="0" fontId="4" fillId="0" borderId="92" xfId="0" applyFont="1" applyBorder="1" applyAlignment="1" applyProtection="1">
      <alignment horizontal="left" vertical="center" wrapText="1"/>
    </xf>
    <xf numFmtId="0" fontId="22" fillId="4" borderId="3" xfId="0" applyFont="1" applyFill="1" applyBorder="1" applyAlignment="1" applyProtection="1">
      <alignment horizontal="left" vertical="center" wrapText="1"/>
    </xf>
    <xf numFmtId="165" fontId="4" fillId="0" borderId="2" xfId="0" applyNumberFormat="1" applyFont="1" applyBorder="1" applyAlignment="1" applyProtection="1">
      <alignment horizontal="left" vertical="center"/>
    </xf>
    <xf numFmtId="0" fontId="4" fillId="4" borderId="19" xfId="0" applyFont="1" applyFill="1" applyBorder="1" applyAlignment="1" applyProtection="1">
      <alignment horizontal="left" vertical="center" wrapText="1"/>
    </xf>
    <xf numFmtId="0" fontId="4" fillId="2" borderId="1" xfId="0" applyFont="1" applyFill="1" applyBorder="1" applyAlignment="1" applyProtection="1">
      <alignment horizontal="center" vertical="center" wrapText="1"/>
    </xf>
    <xf numFmtId="0" fontId="4" fillId="0" borderId="93" xfId="0" applyFont="1" applyBorder="1" applyAlignment="1" applyProtection="1">
      <alignment horizontal="left" vertical="center" wrapText="1"/>
    </xf>
    <xf numFmtId="165" fontId="4" fillId="0" borderId="19" xfId="0" applyNumberFormat="1" applyFont="1" applyBorder="1" applyAlignment="1" applyProtection="1">
      <alignment horizontal="left" vertical="center"/>
    </xf>
    <xf numFmtId="0" fontId="4" fillId="0" borderId="24" xfId="0" applyFont="1" applyBorder="1" applyAlignment="1" applyProtection="1">
      <alignment horizontal="center" vertical="center" wrapText="1"/>
    </xf>
    <xf numFmtId="172" fontId="4" fillId="0" borderId="1" xfId="0" applyNumberFormat="1" applyFont="1" applyBorder="1" applyAlignment="1" applyProtection="1">
      <alignment horizontal="center" vertical="center" wrapText="1"/>
    </xf>
    <xf numFmtId="0" fontId="5" fillId="11" borderId="31" xfId="0" applyFont="1" applyFill="1" applyBorder="1" applyAlignment="1" applyProtection="1">
      <alignment horizontal="center" vertical="center" wrapText="1"/>
    </xf>
    <xf numFmtId="0" fontId="4" fillId="0" borderId="89" xfId="0" applyFont="1" applyFill="1" applyBorder="1" applyAlignment="1" applyProtection="1">
      <alignment horizontal="left" vertical="center" wrapText="1"/>
    </xf>
    <xf numFmtId="0" fontId="20" fillId="4" borderId="76" xfId="0" applyFont="1" applyFill="1" applyBorder="1" applyAlignment="1" applyProtection="1">
      <alignment horizontal="left" vertical="center" wrapText="1"/>
    </xf>
    <xf numFmtId="0" fontId="4" fillId="4" borderId="93" xfId="0" applyFont="1" applyFill="1" applyBorder="1" applyAlignment="1" applyProtection="1">
      <alignment horizontal="left" vertical="center" wrapText="1"/>
    </xf>
    <xf numFmtId="9" fontId="4" fillId="2" borderId="1" xfId="3" applyFont="1" applyFill="1" applyBorder="1" applyAlignment="1" applyProtection="1">
      <alignment horizontal="center" vertical="center" wrapText="1"/>
    </xf>
    <xf numFmtId="165" fontId="5" fillId="10" borderId="19" xfId="0" applyNumberFormat="1" applyFont="1" applyFill="1" applyBorder="1" applyAlignment="1" applyProtection="1">
      <alignment horizontal="left" vertical="center"/>
    </xf>
    <xf numFmtId="0" fontId="4" fillId="0" borderId="22" xfId="0" applyFont="1" applyBorder="1" applyAlignment="1" applyProtection="1">
      <alignment horizontal="left" vertical="center" wrapText="1"/>
    </xf>
    <xf numFmtId="0" fontId="4" fillId="0" borderId="24" xfId="0" applyFont="1" applyBorder="1" applyAlignment="1" applyProtection="1">
      <alignment horizontal="left" vertical="center" wrapText="1"/>
    </xf>
    <xf numFmtId="0" fontId="20" fillId="0" borderId="77" xfId="0" applyFont="1" applyBorder="1" applyAlignment="1" applyProtection="1">
      <alignment horizontal="left" vertical="center" wrapText="1"/>
    </xf>
    <xf numFmtId="0" fontId="4" fillId="0" borderId="98" xfId="0" applyFont="1" applyBorder="1" applyAlignment="1" applyProtection="1">
      <alignment horizontal="left" vertical="center" wrapText="1"/>
    </xf>
    <xf numFmtId="0" fontId="4" fillId="0" borderId="101" xfId="0" applyFont="1" applyBorder="1" applyAlignment="1" applyProtection="1">
      <alignment horizontal="left" vertical="center" wrapText="1"/>
    </xf>
    <xf numFmtId="0" fontId="20" fillId="0" borderId="31" xfId="0" applyFont="1" applyBorder="1" applyAlignment="1" applyProtection="1">
      <alignment horizontal="left" vertical="center" wrapText="1"/>
    </xf>
    <xf numFmtId="0" fontId="5" fillId="11" borderId="102" xfId="0" applyFont="1" applyFill="1" applyBorder="1" applyAlignment="1" applyProtection="1">
      <alignment vertical="center" wrapText="1"/>
    </xf>
    <xf numFmtId="0" fontId="20" fillId="0" borderId="3" xfId="0" applyFont="1" applyBorder="1" applyAlignment="1" applyProtection="1">
      <alignment horizontal="left"/>
    </xf>
    <xf numFmtId="0" fontId="5" fillId="11" borderId="77" xfId="0" applyFont="1" applyFill="1" applyBorder="1" applyAlignment="1" applyProtection="1">
      <alignment vertical="center" wrapText="1"/>
    </xf>
    <xf numFmtId="0" fontId="20" fillId="0" borderId="1" xfId="0" applyFont="1" applyBorder="1" applyAlignment="1" applyProtection="1">
      <alignment horizontal="left"/>
    </xf>
    <xf numFmtId="0" fontId="20" fillId="0" borderId="70" xfId="0" applyFont="1" applyBorder="1" applyAlignment="1" applyProtection="1">
      <alignment horizontal="left" vertical="center" wrapText="1"/>
    </xf>
    <xf numFmtId="0" fontId="20" fillId="0" borderId="103" xfId="0" applyFont="1" applyBorder="1" applyAlignment="1" applyProtection="1">
      <alignment horizontal="left" vertical="center" wrapText="1"/>
    </xf>
    <xf numFmtId="173" fontId="47" fillId="10" borderId="1" xfId="0" applyNumberFormat="1" applyFont="1" applyFill="1" applyBorder="1" applyAlignment="1" applyProtection="1">
      <alignment horizontal="left" vertical="center"/>
    </xf>
    <xf numFmtId="0" fontId="20" fillId="0" borderId="1" xfId="0" applyFont="1" applyBorder="1" applyAlignment="1" applyProtection="1">
      <alignment horizontal="left" vertical="center"/>
    </xf>
    <xf numFmtId="0" fontId="20" fillId="0" borderId="88" xfId="0" applyFont="1" applyBorder="1" applyAlignment="1" applyProtection="1">
      <alignment horizontal="left" vertical="center" wrapText="1"/>
    </xf>
    <xf numFmtId="0" fontId="20" fillId="0" borderId="101" xfId="0" applyFont="1" applyBorder="1" applyAlignment="1" applyProtection="1">
      <alignment horizontal="left" vertical="center" wrapText="1"/>
    </xf>
    <xf numFmtId="9" fontId="4" fillId="15" borderId="1" xfId="3" applyFont="1" applyFill="1" applyBorder="1" applyAlignment="1" applyProtection="1">
      <alignment horizontal="center" vertical="center" wrapText="1"/>
    </xf>
    <xf numFmtId="0" fontId="20" fillId="0" borderId="32" xfId="0" applyFont="1" applyBorder="1" applyAlignment="1" applyProtection="1">
      <alignment horizontal="center" vertical="center" wrapText="1"/>
    </xf>
    <xf numFmtId="0" fontId="20" fillId="0" borderId="75" xfId="0" applyFont="1" applyBorder="1" applyAlignment="1" applyProtection="1">
      <alignment horizontal="left" vertical="top" wrapText="1"/>
    </xf>
    <xf numFmtId="0" fontId="20" fillId="0" borderId="76" xfId="0" applyFont="1" applyBorder="1" applyAlignment="1" applyProtection="1">
      <alignment horizontal="left" vertical="center"/>
    </xf>
    <xf numFmtId="9" fontId="5" fillId="11" borderId="31" xfId="3" applyFont="1" applyFill="1" applyBorder="1" applyAlignment="1" applyProtection="1">
      <alignment vertical="center" wrapText="1"/>
    </xf>
    <xf numFmtId="0" fontId="20" fillId="0" borderId="5" xfId="0" applyFont="1" applyBorder="1" applyAlignment="1" applyProtection="1">
      <alignment horizontal="left" vertical="center" wrapText="1"/>
    </xf>
    <xf numFmtId="0" fontId="20" fillId="0" borderId="27" xfId="0" applyFont="1" applyBorder="1" applyAlignment="1" applyProtection="1">
      <alignment horizontal="center" vertical="center" wrapText="1"/>
    </xf>
    <xf numFmtId="1" fontId="5" fillId="11" borderId="31" xfId="3" applyNumberFormat="1" applyFont="1" applyFill="1" applyBorder="1" applyAlignment="1" applyProtection="1">
      <alignment vertical="center" wrapText="1"/>
    </xf>
    <xf numFmtId="0" fontId="0" fillId="0" borderId="0" xfId="0" applyAlignment="1" applyProtection="1">
      <alignment vertical="top"/>
      <protection locked="0"/>
    </xf>
    <xf numFmtId="0" fontId="0" fillId="0" borderId="0" xfId="0" applyProtection="1"/>
    <xf numFmtId="0" fontId="0" fillId="0" borderId="0" xfId="0" applyAlignment="1" applyProtection="1">
      <alignment wrapText="1"/>
    </xf>
    <xf numFmtId="0" fontId="0" fillId="0" borderId="0" xfId="0" applyAlignment="1" applyProtection="1">
      <alignment wrapText="1"/>
      <protection locked="0"/>
    </xf>
    <xf numFmtId="0" fontId="4" fillId="0" borderId="19" xfId="0" applyFont="1" applyBorder="1" applyAlignment="1" applyProtection="1">
      <alignment horizontal="left" vertical="center" wrapText="1"/>
      <protection locked="0"/>
    </xf>
    <xf numFmtId="0" fontId="20" fillId="0" borderId="3"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8" fillId="0" borderId="0" xfId="0" applyFont="1" applyAlignment="1" applyProtection="1">
      <alignment vertical="center" wrapText="1"/>
      <protection locked="0"/>
    </xf>
    <xf numFmtId="0" fontId="46" fillId="0" borderId="0" xfId="0" applyFont="1" applyAlignment="1" applyProtection="1">
      <alignment vertical="center" wrapText="1"/>
      <protection locked="0"/>
    </xf>
    <xf numFmtId="165" fontId="46" fillId="0" borderId="0" xfId="0" applyNumberFormat="1" applyFont="1" applyProtection="1">
      <protection locked="0"/>
    </xf>
    <xf numFmtId="0" fontId="4" fillId="0" borderId="0" xfId="0" applyFont="1" applyAlignment="1" applyProtection="1">
      <alignment horizontal="justify" vertical="center"/>
      <protection locked="0"/>
    </xf>
    <xf numFmtId="0" fontId="4" fillId="0" borderId="0" xfId="0" applyFont="1" applyFill="1" applyAlignment="1" applyProtection="1">
      <alignment vertical="center" wrapText="1"/>
      <protection locked="0"/>
    </xf>
    <xf numFmtId="0" fontId="4" fillId="0" borderId="0" xfId="0" applyFont="1" applyFill="1" applyAlignment="1" applyProtection="1">
      <alignment horizontal="center" vertical="center"/>
      <protection locked="0"/>
    </xf>
    <xf numFmtId="0" fontId="4" fillId="0" borderId="0" xfId="0" applyFont="1" applyAlignment="1" applyProtection="1">
      <alignment horizontal="center" vertical="center"/>
      <protection locked="0"/>
    </xf>
    <xf numFmtId="0" fontId="49" fillId="0" borderId="0" xfId="0" applyFont="1" applyBorder="1" applyAlignment="1" applyProtection="1">
      <alignment vertical="center"/>
      <protection locked="0"/>
    </xf>
    <xf numFmtId="0" fontId="50" fillId="0" borderId="0" xfId="0" applyFont="1" applyBorder="1" applyAlignment="1" applyProtection="1">
      <protection locked="0"/>
    </xf>
    <xf numFmtId="0" fontId="50" fillId="0" borderId="0" xfId="0" applyFont="1" applyBorder="1" applyAlignment="1" applyProtection="1">
      <alignment wrapText="1"/>
      <protection locked="0"/>
    </xf>
    <xf numFmtId="0" fontId="2" fillId="0" borderId="104" xfId="0" applyFont="1" applyBorder="1" applyAlignment="1" applyProtection="1">
      <alignment horizontal="center" vertical="center" wrapText="1"/>
      <protection locked="0"/>
    </xf>
    <xf numFmtId="0" fontId="2" fillId="0" borderId="104" xfId="0" applyFont="1" applyBorder="1" applyAlignment="1" applyProtection="1">
      <alignment horizontal="center" vertical="center"/>
      <protection locked="0"/>
    </xf>
    <xf numFmtId="0" fontId="4"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center" vertical="center"/>
    </xf>
    <xf numFmtId="0" fontId="4" fillId="0" borderId="31"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xf>
    <xf numFmtId="0" fontId="4" fillId="12" borderId="19" xfId="0" applyFont="1" applyFill="1" applyBorder="1" applyAlignment="1" applyProtection="1">
      <alignment horizontal="center" vertical="center"/>
    </xf>
    <xf numFmtId="0" fontId="4" fillId="12" borderId="89" xfId="0" applyFont="1" applyFill="1" applyBorder="1" applyAlignment="1" applyProtection="1">
      <alignment horizontal="center" vertical="center"/>
    </xf>
    <xf numFmtId="0" fontId="4" fillId="0" borderId="3" xfId="0" applyFont="1" applyFill="1" applyBorder="1" applyAlignment="1" applyProtection="1">
      <alignment vertical="center"/>
    </xf>
    <xf numFmtId="0" fontId="4" fillId="0" borderId="6" xfId="0" applyFont="1" applyFill="1" applyBorder="1" applyAlignment="1" applyProtection="1">
      <alignment horizontal="center" vertical="center"/>
      <protection locked="0"/>
    </xf>
    <xf numFmtId="0" fontId="4" fillId="0" borderId="3" xfId="0" applyFont="1" applyFill="1" applyBorder="1" applyAlignment="1" applyProtection="1">
      <alignment horizontal="left" vertical="center" wrapText="1"/>
    </xf>
    <xf numFmtId="0" fontId="4" fillId="0" borderId="3" xfId="0" applyFont="1" applyFill="1" applyBorder="1" applyAlignment="1" applyProtection="1">
      <alignment horizontal="justify" vertical="center" wrapText="1"/>
    </xf>
    <xf numFmtId="0" fontId="4" fillId="0" borderId="2" xfId="0" applyFont="1" applyFill="1" applyBorder="1" applyAlignment="1" applyProtection="1">
      <alignment horizontal="center" vertical="center" wrapText="1"/>
    </xf>
    <xf numFmtId="0" fontId="51" fillId="0" borderId="0" xfId="0" applyFont="1" applyFill="1" applyAlignment="1" applyProtection="1">
      <alignment vertical="center"/>
      <protection locked="0"/>
    </xf>
    <xf numFmtId="9" fontId="4" fillId="12" borderId="19" xfId="3" applyFont="1" applyFill="1" applyBorder="1" applyAlignment="1" applyProtection="1">
      <alignment horizontal="center" vertical="center"/>
    </xf>
    <xf numFmtId="9" fontId="4" fillId="2" borderId="3" xfId="0" applyNumberFormat="1" applyFont="1" applyFill="1" applyBorder="1" applyAlignment="1" applyProtection="1">
      <alignment vertical="center"/>
    </xf>
    <xf numFmtId="10" fontId="4" fillId="2" borderId="1" xfId="0" applyNumberFormat="1" applyFont="1" applyFill="1" applyBorder="1" applyAlignment="1" applyProtection="1">
      <alignment vertical="center"/>
    </xf>
    <xf numFmtId="0" fontId="20" fillId="0" borderId="1" xfId="0" applyFont="1" applyFill="1" applyBorder="1" applyAlignment="1" applyProtection="1">
      <alignment horizontal="justify" vertical="center" wrapText="1"/>
    </xf>
    <xf numFmtId="172" fontId="4" fillId="0" borderId="2" xfId="0" applyNumberFormat="1" applyFont="1" applyFill="1" applyBorder="1" applyAlignment="1" applyProtection="1">
      <alignment horizontal="center" vertical="center"/>
    </xf>
    <xf numFmtId="0" fontId="4" fillId="2" borderId="73" xfId="0" applyFont="1" applyFill="1" applyBorder="1" applyAlignment="1" applyProtection="1">
      <alignment vertical="center"/>
    </xf>
    <xf numFmtId="172" fontId="53" fillId="0" borderId="1" xfId="0" applyNumberFormat="1" applyFont="1" applyBorder="1" applyAlignment="1">
      <alignment horizontal="center" vertical="center"/>
    </xf>
    <xf numFmtId="9" fontId="4" fillId="2" borderId="3" xfId="3" applyFont="1" applyFill="1" applyBorder="1" applyAlignment="1" applyProtection="1">
      <alignment horizontal="center" vertical="center"/>
    </xf>
    <xf numFmtId="0" fontId="4" fillId="2" borderId="3" xfId="4" applyNumberFormat="1" applyFont="1" applyFill="1" applyBorder="1" applyAlignment="1" applyProtection="1">
      <alignment horizontal="center" vertical="center"/>
    </xf>
    <xf numFmtId="173" fontId="4" fillId="18" borderId="6" xfId="0" applyNumberFormat="1" applyFont="1" applyFill="1" applyBorder="1" applyAlignment="1" applyProtection="1">
      <alignment horizontal="center" vertical="center"/>
      <protection locked="0"/>
    </xf>
    <xf numFmtId="174" fontId="53" fillId="0" borderId="1" xfId="0" applyNumberFormat="1" applyFont="1" applyBorder="1" applyAlignment="1">
      <alignment horizontal="center" vertical="center"/>
    </xf>
    <xf numFmtId="9" fontId="4" fillId="2" borderId="1" xfId="0" applyNumberFormat="1" applyFont="1" applyFill="1" applyBorder="1" applyAlignment="1" applyProtection="1">
      <alignment vertical="center"/>
    </xf>
    <xf numFmtId="0" fontId="4" fillId="0" borderId="26"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4" borderId="19" xfId="0" applyFont="1" applyFill="1" applyBorder="1" applyAlignment="1" applyProtection="1">
      <alignment vertical="center" wrapText="1"/>
    </xf>
    <xf numFmtId="0" fontId="4" fillId="0" borderId="19" xfId="0" applyFont="1" applyFill="1" applyBorder="1" applyAlignment="1" applyProtection="1">
      <alignment horizontal="center" vertical="center"/>
    </xf>
    <xf numFmtId="9" fontId="4" fillId="2" borderId="3" xfId="0" applyNumberFormat="1" applyFont="1" applyFill="1" applyBorder="1" applyAlignment="1" applyProtection="1">
      <alignment horizontal="center" vertical="center"/>
    </xf>
    <xf numFmtId="0" fontId="4" fillId="2" borderId="31" xfId="0" applyFont="1" applyFill="1" applyBorder="1" applyAlignment="1" applyProtection="1">
      <alignment vertical="center"/>
    </xf>
    <xf numFmtId="0" fontId="51" fillId="0" borderId="1" xfId="0" applyFont="1" applyFill="1" applyBorder="1" applyAlignment="1" applyProtection="1">
      <alignment horizontal="center" vertical="center"/>
    </xf>
    <xf numFmtId="0" fontId="4" fillId="2" borderId="73" xfId="0" applyFont="1" applyFill="1" applyBorder="1" applyAlignment="1" applyProtection="1">
      <alignment horizontal="center" vertical="center"/>
    </xf>
    <xf numFmtId="0" fontId="20" fillId="0" borderId="2" xfId="0" applyFont="1" applyFill="1" applyBorder="1" applyAlignment="1" applyProtection="1">
      <alignment vertical="center" wrapText="1"/>
    </xf>
    <xf numFmtId="0" fontId="22" fillId="0" borderId="1" xfId="0" applyFont="1" applyFill="1" applyBorder="1" applyAlignment="1" applyProtection="1">
      <alignment horizontal="left" vertical="center" wrapText="1"/>
    </xf>
    <xf numFmtId="172" fontId="4" fillId="0" borderId="1" xfId="0" applyNumberFormat="1" applyFont="1" applyFill="1" applyBorder="1" applyAlignment="1" applyProtection="1">
      <alignment horizontal="center" vertical="center"/>
    </xf>
    <xf numFmtId="0" fontId="20" fillId="0" borderId="3" xfId="0" applyFont="1" applyFill="1" applyBorder="1" applyAlignment="1" applyProtection="1">
      <alignment horizontal="center" vertical="center" wrapText="1"/>
    </xf>
    <xf numFmtId="9" fontId="4" fillId="12" borderId="24" xfId="0" applyNumberFormat="1" applyFont="1" applyFill="1" applyBorder="1" applyAlignment="1" applyProtection="1">
      <alignment horizontal="center" vertical="center"/>
    </xf>
    <xf numFmtId="9" fontId="4" fillId="17" borderId="88" xfId="3" applyFont="1" applyFill="1" applyBorder="1" applyAlignment="1" applyProtection="1">
      <alignment horizontal="center" vertical="center" wrapText="1"/>
    </xf>
    <xf numFmtId="0" fontId="4" fillId="0" borderId="114" xfId="0" applyFont="1" applyFill="1" applyBorder="1" applyAlignment="1" applyProtection="1">
      <alignment horizontal="center" vertical="center"/>
    </xf>
    <xf numFmtId="0" fontId="4" fillId="12" borderId="115" xfId="0" applyFont="1" applyFill="1" applyBorder="1" applyAlignment="1" applyProtection="1">
      <alignment horizontal="center" vertical="center"/>
    </xf>
    <xf numFmtId="0" fontId="51" fillId="0" borderId="0" xfId="0" applyFont="1" applyFill="1" applyAlignment="1" applyProtection="1">
      <alignment horizontal="center" vertical="center"/>
      <protection locked="0"/>
    </xf>
    <xf numFmtId="0" fontId="4" fillId="12" borderId="26" xfId="0" applyFont="1" applyFill="1" applyBorder="1" applyAlignment="1" applyProtection="1">
      <alignment horizontal="center" vertical="center"/>
    </xf>
    <xf numFmtId="2" fontId="4" fillId="4" borderId="1" xfId="0" applyNumberFormat="1" applyFont="1" applyFill="1" applyBorder="1" applyAlignment="1" applyProtection="1">
      <alignment horizontal="center" vertical="center" wrapText="1"/>
      <protection locked="0"/>
    </xf>
    <xf numFmtId="0" fontId="4" fillId="12" borderId="24" xfId="0" applyFont="1" applyFill="1" applyBorder="1" applyAlignment="1" applyProtection="1">
      <alignment horizontal="center" vertical="center"/>
    </xf>
    <xf numFmtId="0" fontId="4" fillId="0" borderId="3" xfId="0" applyFont="1" applyFill="1" applyBorder="1" applyAlignment="1" applyProtection="1">
      <alignment horizontal="center" vertical="center" wrapText="1"/>
    </xf>
    <xf numFmtId="0" fontId="2" fillId="0" borderId="1" xfId="0" applyFont="1" applyBorder="1" applyAlignment="1" applyProtection="1">
      <alignment horizontal="left" vertical="center"/>
    </xf>
    <xf numFmtId="0" fontId="4" fillId="0" borderId="2" xfId="0" applyFont="1" applyFill="1" applyBorder="1" applyAlignment="1" applyProtection="1">
      <alignment vertical="center" wrapText="1"/>
    </xf>
    <xf numFmtId="0" fontId="2" fillId="0" borderId="2" xfId="0" applyFont="1" applyBorder="1" applyAlignment="1" applyProtection="1">
      <alignment vertical="center"/>
    </xf>
    <xf numFmtId="0" fontId="4" fillId="0" borderId="2" xfId="0" applyFont="1" applyBorder="1" applyAlignment="1" applyProtection="1">
      <alignment horizontal="center" vertical="center" wrapText="1"/>
    </xf>
    <xf numFmtId="0" fontId="4" fillId="4" borderId="2"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2" fontId="4" fillId="4" borderId="2" xfId="0" applyNumberFormat="1" applyFont="1" applyFill="1" applyBorder="1" applyAlignment="1" applyProtection="1">
      <alignment horizontal="center" vertical="center" wrapText="1"/>
      <protection locked="0"/>
    </xf>
    <xf numFmtId="0" fontId="4" fillId="12" borderId="1" xfId="0" applyFont="1" applyFill="1" applyBorder="1" applyAlignment="1" applyProtection="1">
      <alignment horizontal="center" vertical="center"/>
    </xf>
    <xf numFmtId="0" fontId="2" fillId="0" borderId="2" xfId="0" applyFont="1" applyBorder="1" applyAlignment="1" applyProtection="1">
      <alignment horizontal="center" vertical="center"/>
    </xf>
    <xf numFmtId="4" fontId="4" fillId="0" borderId="3" xfId="0" applyNumberFormat="1" applyFont="1" applyBorder="1" applyProtection="1">
      <protection locked="0"/>
    </xf>
    <xf numFmtId="165" fontId="4" fillId="0" borderId="1" xfId="0" applyNumberFormat="1" applyFont="1" applyBorder="1" applyProtection="1">
      <protection locked="0"/>
    </xf>
    <xf numFmtId="0" fontId="4" fillId="0" borderId="81" xfId="0" applyFont="1" applyBorder="1" applyAlignment="1" applyProtection="1">
      <alignment horizontal="center" vertical="center" wrapText="1"/>
    </xf>
    <xf numFmtId="0" fontId="20" fillId="0" borderId="2" xfId="0" applyFont="1" applyBorder="1" applyAlignment="1" applyProtection="1">
      <alignment horizontal="left" vertical="center" wrapText="1"/>
    </xf>
    <xf numFmtId="0" fontId="4" fillId="0" borderId="2" xfId="0" applyFont="1" applyFill="1" applyBorder="1" applyAlignment="1" applyProtection="1">
      <alignment horizontal="left" vertical="center" wrapText="1"/>
    </xf>
    <xf numFmtId="0" fontId="4" fillId="0" borderId="5" xfId="0" applyFont="1" applyBorder="1" applyAlignment="1" applyProtection="1">
      <alignment vertical="center" wrapText="1"/>
    </xf>
    <xf numFmtId="0" fontId="4" fillId="0" borderId="5" xfId="0" applyFont="1" applyFill="1" applyBorder="1" applyAlignment="1" applyProtection="1">
      <alignment horizontal="center" vertical="center" wrapText="1"/>
    </xf>
    <xf numFmtId="165" fontId="4" fillId="0" borderId="1" xfId="0" applyNumberFormat="1" applyFont="1" applyBorder="1" applyAlignment="1" applyProtection="1">
      <alignment vertical="center"/>
      <protection locked="0"/>
    </xf>
    <xf numFmtId="43" fontId="30" fillId="0" borderId="1" xfId="4" applyFont="1" applyBorder="1" applyAlignment="1" applyProtection="1">
      <alignment horizontal="right" vertical="center"/>
      <protection locked="0"/>
    </xf>
    <xf numFmtId="0" fontId="4" fillId="4" borderId="1" xfId="0" applyFont="1" applyFill="1" applyBorder="1" applyAlignment="1" applyProtection="1">
      <alignment horizontal="left" vertical="center" wrapText="1"/>
      <protection locked="0"/>
    </xf>
    <xf numFmtId="0" fontId="30" fillId="0" borderId="1" xfId="0" applyNumberFormat="1" applyFont="1" applyBorder="1" applyAlignment="1" applyProtection="1">
      <alignment horizontal="right" vertical="center"/>
      <protection locked="0"/>
    </xf>
    <xf numFmtId="0" fontId="55" fillId="0" borderId="0" xfId="0" applyFont="1" applyAlignment="1" applyProtection="1">
      <alignment horizontal="right"/>
      <protection locked="0"/>
    </xf>
    <xf numFmtId="0" fontId="15" fillId="0" borderId="0" xfId="0" applyFont="1" applyBorder="1" applyAlignment="1" applyProtection="1">
      <alignment horizontal="center"/>
      <protection locked="0"/>
    </xf>
    <xf numFmtId="14" fontId="29" fillId="0" borderId="0" xfId="0" applyNumberFormat="1" applyFont="1" applyAlignment="1" applyProtection="1">
      <alignment vertical="center"/>
      <protection locked="0"/>
    </xf>
    <xf numFmtId="0" fontId="16" fillId="0" borderId="0" xfId="0" applyFont="1" applyBorder="1" applyAlignment="1" applyProtection="1">
      <alignment vertical="center"/>
      <protection locked="0"/>
    </xf>
    <xf numFmtId="0" fontId="32" fillId="3" borderId="8" xfId="0" applyFont="1" applyFill="1" applyBorder="1" applyAlignment="1" applyProtection="1">
      <alignment horizontal="center" vertical="center" wrapText="1"/>
      <protection locked="0"/>
    </xf>
    <xf numFmtId="0" fontId="32" fillId="3" borderId="10" xfId="0" applyFont="1" applyFill="1" applyBorder="1" applyAlignment="1" applyProtection="1">
      <alignment horizontal="center" vertical="center" wrapText="1"/>
      <protection locked="0"/>
    </xf>
    <xf numFmtId="171" fontId="25" fillId="3" borderId="9" xfId="0" applyNumberFormat="1" applyFont="1" applyFill="1" applyBorder="1" applyAlignment="1" applyProtection="1">
      <alignment horizontal="center" vertical="center" wrapText="1"/>
      <protection locked="0"/>
    </xf>
    <xf numFmtId="0" fontId="4" fillId="19" borderId="1" xfId="0" applyFont="1" applyFill="1" applyBorder="1" applyAlignment="1" applyProtection="1">
      <alignment horizontal="center" vertical="center" wrapText="1"/>
    </xf>
    <xf numFmtId="0" fontId="4" fillId="11" borderId="1" xfId="0" applyFont="1" applyFill="1" applyBorder="1" applyAlignment="1" applyProtection="1">
      <alignment horizontal="center" vertical="center" wrapText="1"/>
    </xf>
    <xf numFmtId="0" fontId="4" fillId="2" borderId="73" xfId="0" applyFont="1" applyFill="1" applyBorder="1" applyAlignment="1" applyProtection="1">
      <alignment horizontal="center" vertical="center" wrapText="1"/>
    </xf>
    <xf numFmtId="0" fontId="4" fillId="11" borderId="1" xfId="0" applyFont="1" applyFill="1" applyBorder="1" applyAlignment="1" applyProtection="1">
      <alignment horizontal="center" vertical="center"/>
    </xf>
    <xf numFmtId="9" fontId="4" fillId="11" borderId="1" xfId="3" applyFont="1" applyFill="1" applyBorder="1" applyAlignment="1" applyProtection="1">
      <alignment horizontal="center" vertical="center"/>
    </xf>
    <xf numFmtId="4" fontId="4" fillId="0" borderId="1" xfId="0" applyNumberFormat="1" applyFont="1" applyBorder="1" applyAlignment="1" applyProtection="1">
      <alignment wrapText="1"/>
    </xf>
    <xf numFmtId="9" fontId="4" fillId="19" borderId="1" xfId="0" applyNumberFormat="1" applyFont="1" applyFill="1" applyBorder="1" applyAlignment="1" applyProtection="1">
      <alignment horizontal="center" vertical="center" wrapText="1"/>
    </xf>
    <xf numFmtId="165" fontId="4" fillId="0" borderId="1" xfId="0" applyNumberFormat="1" applyFont="1" applyBorder="1" applyAlignment="1" applyProtection="1">
      <alignment wrapText="1"/>
    </xf>
    <xf numFmtId="165" fontId="4" fillId="0" borderId="1" xfId="0" applyNumberFormat="1" applyFont="1" applyBorder="1" applyAlignment="1" applyProtection="1">
      <alignment vertical="center" wrapText="1"/>
    </xf>
    <xf numFmtId="0" fontId="4" fillId="11" borderId="1" xfId="3" applyNumberFormat="1" applyFont="1" applyFill="1" applyBorder="1" applyAlignment="1" applyProtection="1">
      <alignment horizontal="center" vertical="center"/>
    </xf>
    <xf numFmtId="165" fontId="4" fillId="10" borderId="1" xfId="0" applyNumberFormat="1" applyFont="1" applyFill="1" applyBorder="1" applyAlignment="1" applyProtection="1">
      <alignment vertical="center" wrapText="1"/>
    </xf>
    <xf numFmtId="165" fontId="4" fillId="0" borderId="0" xfId="0" applyNumberFormat="1" applyFont="1" applyBorder="1" applyAlignment="1" applyProtection="1">
      <alignment vertical="center" wrapText="1"/>
      <protection locked="0"/>
    </xf>
    <xf numFmtId="0" fontId="4" fillId="0" borderId="0" xfId="0" applyFont="1" applyBorder="1" applyAlignment="1" applyProtection="1">
      <alignment vertical="center"/>
      <protection locked="0"/>
    </xf>
    <xf numFmtId="43" fontId="4" fillId="4" borderId="0" xfId="4" applyFont="1" applyFill="1" applyBorder="1" applyAlignment="1" applyProtection="1">
      <alignment horizontal="left" vertical="center" wrapText="1"/>
      <protection locked="0"/>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2"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5" xfId="0" applyFont="1" applyBorder="1" applyAlignment="1" applyProtection="1">
      <alignment horizontal="center" vertical="center" wrapText="1"/>
    </xf>
    <xf numFmtId="9" fontId="4" fillId="19" borderId="1" xfId="3" applyFont="1" applyFill="1" applyBorder="1" applyAlignment="1" applyProtection="1">
      <alignment horizontal="center" vertical="center" wrapText="1"/>
    </xf>
    <xf numFmtId="0" fontId="4" fillId="19" borderId="1" xfId="3" applyNumberFormat="1" applyFont="1" applyFill="1" applyBorder="1" applyAlignment="1" applyProtection="1">
      <alignment horizontal="center" vertical="center" wrapText="1"/>
    </xf>
    <xf numFmtId="0" fontId="22" fillId="2" borderId="1" xfId="0" applyFont="1" applyFill="1" applyBorder="1" applyAlignment="1" applyProtection="1">
      <alignment horizontal="center" vertical="center" wrapText="1"/>
    </xf>
    <xf numFmtId="173" fontId="4" fillId="10" borderId="1" xfId="4" applyNumberFormat="1" applyFont="1" applyFill="1" applyBorder="1" applyAlignment="1" applyProtection="1">
      <alignment vertical="center" wrapText="1"/>
    </xf>
    <xf numFmtId="0" fontId="56" fillId="2" borderId="1" xfId="0" applyFont="1" applyFill="1" applyBorder="1" applyAlignment="1" applyProtection="1">
      <alignment horizontal="center" vertical="center" wrapText="1"/>
    </xf>
    <xf numFmtId="43" fontId="4" fillId="0" borderId="1" xfId="4" applyFont="1" applyFill="1" applyBorder="1" applyAlignment="1" applyProtection="1">
      <alignment vertical="center" wrapText="1"/>
    </xf>
    <xf numFmtId="0" fontId="4" fillId="4" borderId="2" xfId="0" applyFont="1" applyFill="1" applyBorder="1" applyAlignment="1" applyProtection="1">
      <alignment vertical="center" wrapText="1"/>
    </xf>
    <xf numFmtId="9" fontId="4" fillId="19" borderId="2" xfId="3" applyFont="1" applyFill="1" applyBorder="1" applyAlignment="1" applyProtection="1">
      <alignment vertical="center" wrapText="1"/>
    </xf>
    <xf numFmtId="0" fontId="56" fillId="2" borderId="2" xfId="0" applyFont="1" applyFill="1" applyBorder="1" applyAlignment="1" applyProtection="1">
      <alignment vertical="center" wrapText="1"/>
    </xf>
    <xf numFmtId="9" fontId="4" fillId="2" borderId="2" xfId="3" applyFont="1" applyFill="1" applyBorder="1" applyAlignment="1" applyProtection="1">
      <alignment vertical="center" wrapText="1"/>
    </xf>
    <xf numFmtId="0" fontId="22" fillId="2" borderId="2" xfId="0" applyFont="1" applyFill="1" applyBorder="1" applyAlignment="1" applyProtection="1">
      <alignment vertical="center" wrapText="1"/>
    </xf>
    <xf numFmtId="0" fontId="4" fillId="11" borderId="2" xfId="0" applyFont="1" applyFill="1" applyBorder="1" applyAlignment="1" applyProtection="1">
      <alignment horizontal="center" vertical="center"/>
    </xf>
    <xf numFmtId="173" fontId="4" fillId="20" borderId="2" xfId="4" applyNumberFormat="1" applyFont="1" applyFill="1" applyBorder="1" applyAlignment="1" applyProtection="1">
      <alignment vertical="center" wrapText="1"/>
    </xf>
    <xf numFmtId="0" fontId="4" fillId="2" borderId="1" xfId="3" applyNumberFormat="1" applyFont="1" applyFill="1" applyBorder="1" applyAlignment="1" applyProtection="1">
      <alignment horizontal="center" vertical="center" wrapText="1"/>
    </xf>
    <xf numFmtId="0" fontId="4" fillId="0" borderId="1" xfId="0" applyFont="1" applyBorder="1" applyProtection="1"/>
    <xf numFmtId="0" fontId="4" fillId="0" borderId="0" xfId="0" applyFont="1" applyBorder="1" applyAlignment="1" applyProtection="1">
      <alignment vertical="center"/>
    </xf>
    <xf numFmtId="0" fontId="4" fillId="0" borderId="2" xfId="0" applyFont="1" applyFill="1" applyBorder="1" applyAlignment="1" applyProtection="1">
      <alignment vertical="center"/>
    </xf>
    <xf numFmtId="9" fontId="4" fillId="19" borderId="1" xfId="3" applyFont="1" applyFill="1" applyBorder="1" applyAlignment="1" applyProtection="1">
      <alignment vertical="center" wrapText="1"/>
    </xf>
    <xf numFmtId="9" fontId="4" fillId="2" borderId="1" xfId="3" applyFont="1" applyFill="1" applyBorder="1" applyAlignment="1" applyProtection="1">
      <alignment vertical="center" wrapText="1"/>
    </xf>
    <xf numFmtId="173" fontId="5" fillId="20" borderId="2" xfId="4" applyNumberFormat="1" applyFont="1" applyFill="1" applyBorder="1" applyAlignment="1" applyProtection="1">
      <alignment vertical="center" wrapText="1"/>
    </xf>
    <xf numFmtId="0" fontId="4" fillId="2" borderId="2" xfId="3" applyNumberFormat="1" applyFont="1" applyFill="1" applyBorder="1" applyAlignment="1" applyProtection="1">
      <alignment vertical="center" wrapText="1"/>
    </xf>
    <xf numFmtId="173" fontId="5" fillId="20" borderId="2" xfId="0" applyNumberFormat="1" applyFont="1" applyFill="1" applyBorder="1" applyAlignment="1" applyProtection="1">
      <alignment vertical="center" wrapText="1"/>
    </xf>
    <xf numFmtId="0" fontId="20" fillId="0" borderId="1" xfId="0" applyFont="1" applyBorder="1" applyAlignment="1" applyProtection="1">
      <alignment vertical="top" wrapText="1"/>
    </xf>
    <xf numFmtId="0" fontId="4" fillId="0" borderId="1" xfId="0" applyFont="1" applyBorder="1" applyAlignment="1" applyProtection="1">
      <alignment vertical="top" wrapText="1"/>
    </xf>
    <xf numFmtId="2" fontId="4" fillId="2" borderId="1" xfId="3" applyNumberFormat="1" applyFont="1" applyFill="1" applyBorder="1" applyAlignment="1" applyProtection="1">
      <alignment horizontal="center" vertical="center" wrapText="1"/>
    </xf>
    <xf numFmtId="43" fontId="4" fillId="0" borderId="1" xfId="4" applyFont="1" applyBorder="1" applyAlignment="1" applyProtection="1">
      <alignment vertical="center" wrapText="1"/>
    </xf>
    <xf numFmtId="9" fontId="4" fillId="11" borderId="1" xfId="0" applyNumberFormat="1" applyFont="1" applyFill="1" applyBorder="1" applyAlignment="1" applyProtection="1">
      <alignment horizontal="center" vertical="center" wrapText="1"/>
    </xf>
    <xf numFmtId="0" fontId="4" fillId="0" borderId="1" xfId="0" applyFont="1" applyBorder="1" applyAlignment="1" applyProtection="1">
      <alignment wrapText="1"/>
    </xf>
    <xf numFmtId="9" fontId="4" fillId="0" borderId="1" xfId="0" applyNumberFormat="1" applyFont="1" applyBorder="1" applyAlignment="1" applyProtection="1">
      <alignment horizontal="left" vertical="center" wrapText="1"/>
    </xf>
    <xf numFmtId="9" fontId="4" fillId="0" borderId="1" xfId="0" applyNumberFormat="1" applyFont="1" applyBorder="1" applyAlignment="1" applyProtection="1">
      <alignment horizontal="center" vertical="center" wrapText="1"/>
    </xf>
    <xf numFmtId="0" fontId="4" fillId="11" borderId="3" xfId="3" applyNumberFormat="1" applyFont="1" applyFill="1" applyBorder="1" applyAlignment="1" applyProtection="1">
      <alignment horizontal="center" vertical="center"/>
    </xf>
    <xf numFmtId="9" fontId="4" fillId="11" borderId="1" xfId="0" applyNumberFormat="1" applyFont="1" applyFill="1" applyBorder="1" applyAlignment="1" applyProtection="1">
      <alignment horizontal="center" vertical="center"/>
    </xf>
    <xf numFmtId="0" fontId="22" fillId="0" borderId="1" xfId="0" applyFont="1" applyBorder="1" applyAlignment="1" applyProtection="1">
      <alignment horizontal="left" vertical="center" wrapText="1"/>
    </xf>
    <xf numFmtId="0" fontId="4" fillId="2" borderId="93" xfId="0" applyFont="1" applyFill="1" applyBorder="1" applyAlignment="1" applyProtection="1">
      <alignment horizontal="center" vertical="center"/>
    </xf>
    <xf numFmtId="0" fontId="4" fillId="2" borderId="19" xfId="0" applyFont="1" applyFill="1" applyBorder="1" applyAlignment="1" applyProtection="1">
      <alignment horizontal="center" vertical="center"/>
    </xf>
    <xf numFmtId="0" fontId="4" fillId="2" borderId="89" xfId="0" applyFont="1" applyFill="1" applyBorder="1" applyAlignment="1" applyProtection="1">
      <alignment horizontal="center" vertical="center"/>
    </xf>
    <xf numFmtId="175" fontId="4" fillId="6" borderId="1" xfId="7" applyFont="1" applyFill="1" applyBorder="1" applyAlignment="1" applyProtection="1">
      <alignment vertical="center" wrapText="1"/>
    </xf>
    <xf numFmtId="0" fontId="4" fillId="2" borderId="1" xfId="0" applyNumberFormat="1" applyFont="1" applyFill="1" applyBorder="1" applyAlignment="1" applyProtection="1">
      <alignment horizontal="center" vertical="center" wrapText="1"/>
    </xf>
    <xf numFmtId="9" fontId="4" fillId="19" borderId="1" xfId="3" applyNumberFormat="1" applyFont="1" applyFill="1" applyBorder="1" applyAlignment="1" applyProtection="1">
      <alignment horizontal="center" vertical="center" wrapText="1"/>
    </xf>
    <xf numFmtId="0" fontId="2" fillId="0" borderId="0" xfId="0" applyFont="1" applyAlignment="1" applyProtection="1">
      <alignment horizontal="left"/>
      <protection locked="0"/>
    </xf>
    <xf numFmtId="0" fontId="25" fillId="21" borderId="1" xfId="0" applyFont="1" applyFill="1" applyBorder="1" applyAlignment="1" applyProtection="1">
      <alignment horizontal="center" vertical="center"/>
      <protection locked="0"/>
    </xf>
    <xf numFmtId="0" fontId="25" fillId="21" borderId="1" xfId="0" applyFont="1" applyFill="1" applyBorder="1" applyAlignment="1" applyProtection="1">
      <alignment horizontal="center" vertical="center" wrapText="1"/>
      <protection locked="0"/>
    </xf>
    <xf numFmtId="0" fontId="30" fillId="0" borderId="1" xfId="0" applyFont="1" applyBorder="1" applyAlignment="1" applyProtection="1">
      <alignment vertical="center" wrapText="1"/>
      <protection locked="0"/>
    </xf>
    <xf numFmtId="10" fontId="6"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0" fontId="6" fillId="4" borderId="1" xfId="0" applyNumberFormat="1" applyFont="1" applyFill="1" applyBorder="1" applyAlignment="1" applyProtection="1">
      <alignment horizontal="center" vertical="center" wrapText="1"/>
      <protection locked="0"/>
    </xf>
    <xf numFmtId="9" fontId="4" fillId="0" borderId="1" xfId="0" applyNumberFormat="1" applyFont="1" applyBorder="1" applyAlignment="1" applyProtection="1">
      <alignment horizontal="left" vertical="center" wrapText="1"/>
      <protection locked="0"/>
    </xf>
    <xf numFmtId="10" fontId="6" fillId="0" borderId="1" xfId="0" applyNumberFormat="1" applyFont="1" applyFill="1" applyBorder="1" applyAlignment="1" applyProtection="1">
      <alignment horizontal="center" vertical="center" wrapText="1"/>
      <protection locked="0"/>
    </xf>
    <xf numFmtId="0" fontId="58" fillId="2" borderId="1" xfId="0" applyFont="1" applyFill="1" applyBorder="1" applyAlignment="1" applyProtection="1">
      <alignment horizontal="left" vertical="center" wrapText="1"/>
      <protection locked="0"/>
    </xf>
    <xf numFmtId="10" fontId="58" fillId="2" borderId="1" xfId="0" applyNumberFormat="1" applyFont="1" applyFill="1" applyBorder="1" applyAlignment="1" applyProtection="1">
      <alignment horizontal="center" vertical="center"/>
      <protection locked="0"/>
    </xf>
    <xf numFmtId="0" fontId="58" fillId="2" borderId="1" xfId="0" applyNumberFormat="1" applyFont="1" applyFill="1" applyBorder="1" applyAlignment="1" applyProtection="1">
      <alignment horizontal="center" vertical="center"/>
      <protection locked="0"/>
    </xf>
    <xf numFmtId="0" fontId="2" fillId="4" borderId="0" xfId="0" applyFont="1" applyFill="1" applyAlignment="1" applyProtection="1">
      <alignment vertical="center"/>
      <protection locked="0"/>
    </xf>
    <xf numFmtId="0" fontId="63" fillId="0" borderId="0" xfId="0" applyFont="1" applyAlignment="1" applyProtection="1">
      <protection locked="0"/>
    </xf>
    <xf numFmtId="0" fontId="63" fillId="0" borderId="0" xfId="0" applyFont="1" applyAlignment="1" applyProtection="1">
      <alignment vertical="center"/>
      <protection locked="0"/>
    </xf>
    <xf numFmtId="0" fontId="16" fillId="0" borderId="9" xfId="0" applyFont="1" applyBorder="1" applyProtection="1">
      <protection locked="0"/>
    </xf>
    <xf numFmtId="0" fontId="16" fillId="0" borderId="9" xfId="0" applyFont="1" applyBorder="1" applyAlignment="1" applyProtection="1">
      <alignment vertical="center"/>
      <protection locked="0"/>
    </xf>
    <xf numFmtId="166" fontId="16" fillId="0" borderId="9" xfId="0" applyNumberFormat="1" applyFont="1" applyBorder="1" applyProtection="1">
      <protection locked="0"/>
    </xf>
    <xf numFmtId="0" fontId="20" fillId="0" borderId="3" xfId="0" applyFont="1" applyFill="1" applyBorder="1" applyAlignment="1" applyProtection="1">
      <alignment vertical="center" wrapText="1"/>
    </xf>
    <xf numFmtId="3" fontId="4" fillId="12" borderId="20" xfId="0" applyNumberFormat="1" applyFont="1" applyFill="1" applyBorder="1" applyAlignment="1" applyProtection="1">
      <alignment horizontal="center" vertical="center"/>
    </xf>
    <xf numFmtId="165" fontId="4" fillId="0" borderId="3" xfId="0" applyNumberFormat="1" applyFont="1" applyBorder="1" applyProtection="1"/>
    <xf numFmtId="0" fontId="65" fillId="0" borderId="0" xfId="0" applyFont="1" applyProtection="1">
      <protection locked="0"/>
    </xf>
    <xf numFmtId="0" fontId="65" fillId="0" borderId="0" xfId="0" applyFont="1" applyAlignment="1" applyProtection="1">
      <alignment vertical="center"/>
      <protection locked="0"/>
    </xf>
    <xf numFmtId="0" fontId="20" fillId="0" borderId="6" xfId="0" applyFont="1" applyFill="1" applyBorder="1" applyAlignment="1" applyProtection="1">
      <alignment vertical="center" wrapText="1"/>
    </xf>
    <xf numFmtId="3" fontId="4" fillId="12" borderId="19" xfId="0" applyNumberFormat="1" applyFont="1" applyFill="1" applyBorder="1" applyAlignment="1" applyProtection="1">
      <alignment horizontal="center" vertical="center"/>
    </xf>
    <xf numFmtId="0" fontId="4" fillId="0" borderId="125" xfId="0" applyFont="1" applyFill="1" applyBorder="1" applyAlignment="1" applyProtection="1">
      <alignment vertical="center" wrapText="1"/>
    </xf>
    <xf numFmtId="0" fontId="4" fillId="12" borderId="20" xfId="0" applyFont="1" applyFill="1" applyBorder="1" applyAlignment="1" applyProtection="1">
      <alignment horizontal="center" vertical="center"/>
    </xf>
    <xf numFmtId="0" fontId="4" fillId="4" borderId="31" xfId="0" applyFont="1" applyFill="1" applyBorder="1" applyAlignment="1" applyProtection="1">
      <alignment horizontal="left" vertical="center" wrapText="1"/>
    </xf>
    <xf numFmtId="165" fontId="4" fillId="4" borderId="1" xfId="0" applyNumberFormat="1" applyFont="1" applyFill="1" applyBorder="1" applyAlignment="1" applyProtection="1">
      <alignment vertical="center"/>
    </xf>
    <xf numFmtId="0" fontId="65" fillId="4" borderId="0" xfId="0" applyFont="1" applyFill="1" applyAlignment="1" applyProtection="1">
      <alignment vertical="center"/>
      <protection locked="0"/>
    </xf>
    <xf numFmtId="0" fontId="4" fillId="4" borderId="31" xfId="0" applyFont="1" applyFill="1" applyBorder="1" applyAlignment="1" applyProtection="1">
      <alignment vertical="center"/>
    </xf>
    <xf numFmtId="0" fontId="66" fillId="0" borderId="0" xfId="0" applyFont="1" applyAlignment="1" applyProtection="1">
      <alignment vertical="center" wrapText="1"/>
      <protection locked="0"/>
    </xf>
    <xf numFmtId="165" fontId="2" fillId="0" borderId="0" xfId="0" applyNumberFormat="1" applyFont="1" applyAlignment="1" applyProtection="1">
      <alignment vertical="center"/>
      <protection locked="0"/>
    </xf>
    <xf numFmtId="0" fontId="4" fillId="4" borderId="3" xfId="0" applyFont="1" applyFill="1" applyBorder="1" applyAlignment="1" applyProtection="1">
      <alignment horizontal="left" vertical="center" wrapText="1"/>
      <protection locked="0"/>
    </xf>
    <xf numFmtId="0" fontId="30" fillId="0" borderId="1" xfId="3" applyNumberFormat="1" applyFont="1" applyBorder="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0" fontId="15" fillId="0" borderId="0" xfId="0" applyFont="1" applyBorder="1" applyAlignment="1" applyProtection="1">
      <alignment wrapText="1"/>
      <protection locked="0"/>
    </xf>
    <xf numFmtId="0" fontId="15" fillId="0" borderId="0" xfId="0" applyFont="1" applyBorder="1" applyAlignment="1" applyProtection="1">
      <alignment horizontal="left" wrapText="1"/>
      <protection locked="0"/>
    </xf>
    <xf numFmtId="0" fontId="7" fillId="0" borderId="0" xfId="0" applyFont="1" applyBorder="1" applyAlignment="1" applyProtection="1">
      <alignment horizontal="center" vertical="center"/>
      <protection locked="0"/>
    </xf>
    <xf numFmtId="0" fontId="4" fillId="0" borderId="3" xfId="0" applyFont="1" applyBorder="1" applyAlignment="1" applyProtection="1">
      <alignment vertical="top" wrapText="1"/>
    </xf>
    <xf numFmtId="9" fontId="4" fillId="12" borderId="1" xfId="3" applyFont="1" applyFill="1" applyBorder="1" applyAlignment="1" applyProtection="1">
      <alignment horizontal="center" vertical="center" wrapText="1"/>
    </xf>
    <xf numFmtId="173" fontId="4" fillId="0" borderId="3" xfId="0" applyNumberFormat="1" applyFont="1" applyBorder="1" applyProtection="1"/>
    <xf numFmtId="0" fontId="4" fillId="0" borderId="20" xfId="0" applyFont="1" applyFill="1" applyBorder="1" applyAlignment="1" applyProtection="1">
      <alignment vertical="center"/>
    </xf>
    <xf numFmtId="9" fontId="4" fillId="12" borderId="20" xfId="3" applyNumberFormat="1" applyFont="1" applyFill="1" applyBorder="1" applyAlignment="1" applyProtection="1">
      <alignment horizontal="center" vertical="center"/>
    </xf>
    <xf numFmtId="9" fontId="4" fillId="2" borderId="6" xfId="3" applyFont="1" applyFill="1" applyBorder="1" applyAlignment="1" applyProtection="1">
      <alignment vertical="center"/>
    </xf>
    <xf numFmtId="9" fontId="4" fillId="2" borderId="3" xfId="3" applyFont="1" applyFill="1" applyBorder="1" applyAlignment="1" applyProtection="1">
      <alignment vertical="center"/>
    </xf>
    <xf numFmtId="9" fontId="4" fillId="12" borderId="20" xfId="3" applyFont="1" applyFill="1" applyBorder="1" applyAlignment="1" applyProtection="1">
      <alignment horizontal="center" vertical="center"/>
    </xf>
    <xf numFmtId="173" fontId="4" fillId="10" borderId="3" xfId="0" applyNumberFormat="1" applyFont="1" applyFill="1" applyBorder="1" applyProtection="1"/>
    <xf numFmtId="0" fontId="4" fillId="4" borderId="20" xfId="0" applyFont="1" applyFill="1" applyBorder="1" applyAlignment="1" applyProtection="1">
      <alignment vertical="center"/>
    </xf>
    <xf numFmtId="9" fontId="4" fillId="2" borderId="73" xfId="3" applyFont="1" applyFill="1" applyBorder="1" applyAlignment="1" applyProtection="1">
      <alignment vertical="center"/>
    </xf>
    <xf numFmtId="9" fontId="4" fillId="2" borderId="1" xfId="3" applyFont="1" applyFill="1" applyBorder="1" applyAlignment="1" applyProtection="1">
      <alignment vertical="center"/>
    </xf>
    <xf numFmtId="0" fontId="4" fillId="0" borderId="126" xfId="0" applyFont="1" applyBorder="1" applyAlignment="1" applyProtection="1">
      <alignment vertical="center"/>
    </xf>
    <xf numFmtId="0" fontId="4" fillId="0" borderId="6" xfId="0" applyFont="1" applyBorder="1" applyAlignment="1" applyProtection="1">
      <alignment vertical="center"/>
    </xf>
    <xf numFmtId="0" fontId="4" fillId="0" borderId="6" xfId="0" applyFont="1" applyBorder="1" applyAlignment="1" applyProtection="1">
      <alignment vertical="center" wrapText="1"/>
    </xf>
    <xf numFmtId="0" fontId="4" fillId="12" borderId="3" xfId="0" applyFont="1" applyFill="1" applyBorder="1" applyAlignment="1" applyProtection="1">
      <alignment horizontal="center" vertical="center"/>
    </xf>
    <xf numFmtId="0" fontId="4" fillId="0" borderId="1" xfId="0" applyFont="1" applyFill="1" applyBorder="1" applyAlignment="1" applyProtection="1">
      <alignment vertical="top" wrapText="1"/>
    </xf>
    <xf numFmtId="0" fontId="2" fillId="0" borderId="0" xfId="0" applyFont="1" applyBorder="1" applyAlignment="1" applyProtection="1">
      <alignment horizontal="left" vertical="center" wrapText="1"/>
      <protection locked="0"/>
    </xf>
    <xf numFmtId="165" fontId="2" fillId="0" borderId="0" xfId="0" applyNumberFormat="1" applyFont="1" applyBorder="1" applyAlignment="1" applyProtection="1">
      <alignment vertical="center"/>
      <protection locked="0"/>
    </xf>
    <xf numFmtId="0" fontId="29" fillId="4" borderId="1" xfId="0" applyFont="1" applyFill="1" applyBorder="1" applyAlignment="1" applyProtection="1">
      <alignment horizontal="left" vertical="center" wrapText="1"/>
      <protection locked="0"/>
    </xf>
    <xf numFmtId="10" fontId="4" fillId="0" borderId="1" xfId="3" applyNumberFormat="1" applyFont="1" applyBorder="1" applyAlignment="1" applyProtection="1">
      <alignment horizontal="center" vertical="center" wrapText="1"/>
      <protection locked="0"/>
    </xf>
    <xf numFmtId="0" fontId="4" fillId="0" borderId="3" xfId="0" applyFont="1" applyBorder="1" applyAlignment="1" applyProtection="1">
      <alignment vertical="center" wrapText="1"/>
      <protection locked="0"/>
    </xf>
    <xf numFmtId="0" fontId="20" fillId="4" borderId="2" xfId="0" applyFont="1" applyFill="1" applyBorder="1" applyAlignment="1" applyProtection="1">
      <alignment horizontal="center" vertical="center" wrapText="1"/>
    </xf>
    <xf numFmtId="0" fontId="20" fillId="4" borderId="3" xfId="0" applyFont="1" applyFill="1" applyBorder="1" applyAlignment="1" applyProtection="1">
      <alignment horizontal="left" vertical="center" wrapText="1"/>
    </xf>
    <xf numFmtId="0" fontId="4"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4" fillId="4" borderId="5"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4" fillId="4" borderId="1"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4" fillId="0" borderId="3" xfId="0" applyFont="1" applyFill="1" applyBorder="1" applyAlignment="1" applyProtection="1">
      <alignment horizontal="center" vertical="center" wrapText="1"/>
    </xf>
    <xf numFmtId="0" fontId="20" fillId="0" borderId="2" xfId="0" applyFont="1" applyFill="1" applyBorder="1" applyAlignment="1" applyProtection="1">
      <alignment horizontal="left" vertical="center" wrapText="1"/>
    </xf>
    <xf numFmtId="0" fontId="20" fillId="0" borderId="3"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2"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2"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15" fillId="0" borderId="0" xfId="0" applyFont="1" applyBorder="1" applyAlignment="1" applyProtection="1">
      <alignment horizontal="center" vertical="top"/>
      <protection locked="0"/>
    </xf>
    <xf numFmtId="0" fontId="5"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0" fillId="0" borderId="6" xfId="0" applyFont="1" applyBorder="1" applyAlignment="1" applyProtection="1">
      <alignment horizontal="center" vertical="center" wrapText="1"/>
    </xf>
    <xf numFmtId="0" fontId="4" fillId="4" borderId="127" xfId="0" applyFont="1" applyFill="1" applyBorder="1" applyAlignment="1" applyProtection="1">
      <alignment vertical="center" wrapText="1"/>
    </xf>
    <xf numFmtId="165" fontId="4" fillId="6" borderId="1" xfId="0" applyNumberFormat="1" applyFont="1" applyFill="1" applyBorder="1" applyAlignment="1" applyProtection="1">
      <alignment vertical="center" wrapText="1"/>
    </xf>
    <xf numFmtId="0" fontId="4" fillId="0" borderId="2" xfId="0" applyFont="1" applyBorder="1" applyAlignment="1" applyProtection="1">
      <alignment horizontal="left" vertical="center"/>
    </xf>
    <xf numFmtId="0" fontId="4" fillId="4" borderId="5" xfId="0" applyFont="1" applyFill="1" applyBorder="1" applyAlignment="1" applyProtection="1">
      <alignment horizontal="center" vertical="center"/>
    </xf>
    <xf numFmtId="0" fontId="4" fillId="11" borderId="5" xfId="0" applyFont="1" applyFill="1" applyBorder="1" applyAlignment="1" applyProtection="1">
      <alignment horizontal="center" vertical="center"/>
    </xf>
    <xf numFmtId="0" fontId="4" fillId="2" borderId="2" xfId="0" applyFont="1" applyFill="1" applyBorder="1" applyAlignment="1" applyProtection="1">
      <alignment vertical="center"/>
    </xf>
    <xf numFmtId="165" fontId="4" fillId="0" borderId="2" xfId="0" applyNumberFormat="1" applyFont="1" applyBorder="1" applyAlignment="1" applyProtection="1">
      <alignment vertical="center"/>
    </xf>
    <xf numFmtId="0" fontId="4" fillId="0" borderId="1" xfId="0" applyFont="1" applyFill="1" applyBorder="1" applyAlignment="1" applyProtection="1">
      <alignment horizontal="left" vertical="center" wrapText="1"/>
    </xf>
    <xf numFmtId="0" fontId="4" fillId="0" borderId="93" xfId="0" applyFont="1" applyBorder="1" applyAlignment="1" applyProtection="1">
      <alignment vertical="center" wrapText="1"/>
    </xf>
    <xf numFmtId="0" fontId="4" fillId="11" borderId="19" xfId="0" applyFont="1" applyFill="1" applyBorder="1" applyAlignment="1" applyProtection="1">
      <alignment horizontal="center" vertical="center"/>
    </xf>
    <xf numFmtId="0" fontId="4" fillId="2" borderId="19" xfId="0" applyFont="1" applyFill="1" applyBorder="1" applyAlignment="1" applyProtection="1">
      <alignment vertical="center"/>
    </xf>
    <xf numFmtId="165" fontId="4" fillId="0" borderId="19" xfId="0" applyNumberFormat="1" applyFont="1" applyBorder="1" applyAlignment="1" applyProtection="1">
      <alignment vertical="center"/>
    </xf>
    <xf numFmtId="0" fontId="4" fillId="0" borderId="130" xfId="0" applyFont="1" applyBorder="1" applyAlignment="1" applyProtection="1">
      <alignment horizontal="left" vertical="center" wrapText="1"/>
    </xf>
    <xf numFmtId="0" fontId="4" fillId="0" borderId="131" xfId="0" applyFont="1" applyBorder="1" applyAlignment="1" applyProtection="1">
      <alignment horizontal="left" vertical="center" wrapText="1"/>
    </xf>
    <xf numFmtId="0" fontId="4" fillId="0" borderId="115" xfId="0" applyFont="1" applyBorder="1" applyAlignment="1" applyProtection="1">
      <alignment horizontal="center" vertical="center"/>
    </xf>
    <xf numFmtId="44" fontId="4" fillId="11" borderId="115" xfId="5" applyFont="1" applyFill="1" applyBorder="1" applyAlignment="1" applyProtection="1">
      <alignment horizontal="center" vertical="center"/>
    </xf>
    <xf numFmtId="176" fontId="4" fillId="2" borderId="1" xfId="0" applyNumberFormat="1" applyFont="1" applyFill="1" applyBorder="1" applyAlignment="1" applyProtection="1">
      <alignment vertical="center"/>
    </xf>
    <xf numFmtId="9" fontId="4" fillId="17" borderId="1" xfId="3" applyFont="1" applyFill="1" applyBorder="1" applyAlignment="1" applyProtection="1">
      <alignment horizontal="center" vertical="center" wrapText="1"/>
    </xf>
    <xf numFmtId="0" fontId="4" fillId="0" borderId="132" xfId="0" applyFont="1" applyBorder="1" applyAlignment="1" applyProtection="1">
      <alignment horizontal="left" vertical="center" wrapText="1"/>
    </xf>
    <xf numFmtId="165" fontId="4" fillId="0" borderId="115" xfId="0" applyNumberFormat="1" applyFont="1" applyBorder="1" applyAlignment="1" applyProtection="1">
      <alignment vertical="center"/>
    </xf>
    <xf numFmtId="0" fontId="4" fillId="0" borderId="89" xfId="0" applyFont="1" applyBorder="1" applyAlignment="1" applyProtection="1">
      <alignment vertical="center" wrapText="1"/>
    </xf>
    <xf numFmtId="0" fontId="4" fillId="0" borderId="26" xfId="0" applyFont="1" applyBorder="1" applyAlignment="1" applyProtection="1">
      <alignment vertical="center"/>
    </xf>
    <xf numFmtId="0" fontId="4" fillId="4" borderId="75" xfId="0" applyFont="1" applyFill="1" applyBorder="1" applyAlignment="1" applyProtection="1">
      <alignment horizontal="left" vertical="center"/>
    </xf>
    <xf numFmtId="165" fontId="4" fillId="0" borderId="3" xfId="0" applyNumberFormat="1" applyFont="1" applyBorder="1" applyAlignment="1" applyProtection="1">
      <alignment vertical="center"/>
    </xf>
    <xf numFmtId="0" fontId="4" fillId="0" borderId="24" xfId="0" applyFont="1" applyBorder="1" applyAlignment="1" applyProtection="1">
      <alignment vertical="center"/>
    </xf>
    <xf numFmtId="0" fontId="4" fillId="4" borderId="127" xfId="0" applyFont="1" applyFill="1" applyBorder="1" applyAlignment="1" applyProtection="1">
      <alignment horizontal="left" vertical="center" wrapText="1"/>
    </xf>
    <xf numFmtId="0" fontId="4" fillId="0" borderId="127" xfId="0" applyFont="1" applyBorder="1" applyAlignment="1" applyProtection="1">
      <alignment horizontal="left" vertical="center" wrapText="1"/>
    </xf>
    <xf numFmtId="0" fontId="4" fillId="0" borderId="23" xfId="0" applyFont="1" applyBorder="1" applyAlignment="1" applyProtection="1">
      <alignment vertical="center" wrapText="1"/>
    </xf>
    <xf numFmtId="0" fontId="4" fillId="0" borderId="89"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74"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133" xfId="0" applyFont="1" applyBorder="1" applyAlignment="1" applyProtection="1">
      <alignment horizontal="center" vertical="center"/>
    </xf>
    <xf numFmtId="9" fontId="4" fillId="11" borderId="2" xfId="0" applyNumberFormat="1" applyFont="1" applyFill="1" applyBorder="1" applyAlignment="1" applyProtection="1">
      <alignment horizontal="center" vertical="center"/>
    </xf>
    <xf numFmtId="9" fontId="4" fillId="2" borderId="2" xfId="0" applyNumberFormat="1" applyFont="1" applyFill="1" applyBorder="1" applyAlignment="1" applyProtection="1">
      <alignment vertical="center"/>
    </xf>
    <xf numFmtId="0" fontId="4" fillId="0" borderId="134" xfId="0" applyFont="1" applyBorder="1" applyAlignment="1" applyProtection="1">
      <alignment horizontal="left" vertical="center" wrapText="1"/>
    </xf>
    <xf numFmtId="165" fontId="4" fillId="0" borderId="2" xfId="0" applyNumberFormat="1" applyFont="1" applyBorder="1" applyProtection="1"/>
    <xf numFmtId="9" fontId="30" fillId="12" borderId="1" xfId="3" applyFont="1" applyFill="1" applyBorder="1" applyAlignment="1" applyProtection="1">
      <alignment horizontal="center" vertical="center"/>
    </xf>
    <xf numFmtId="0" fontId="2" fillId="0" borderId="1" xfId="0" applyFont="1" applyBorder="1" applyAlignment="1" applyProtection="1">
      <alignment vertical="center"/>
      <protection locked="0"/>
    </xf>
    <xf numFmtId="0" fontId="4" fillId="0" borderId="1" xfId="0" applyFont="1" applyBorder="1" applyAlignment="1" applyProtection="1">
      <alignment vertical="center" wrapText="1"/>
      <protection locked="0"/>
    </xf>
    <xf numFmtId="0" fontId="4" fillId="0" borderId="1" xfId="0" applyFont="1" applyBorder="1" applyAlignment="1" applyProtection="1">
      <alignment horizontal="center" vertical="center"/>
      <protection locked="0"/>
    </xf>
    <xf numFmtId="173" fontId="4" fillId="10" borderId="1" xfId="4" applyNumberFormat="1" applyFont="1" applyFill="1" applyBorder="1" applyAlignment="1" applyProtection="1">
      <alignment horizontal="left" vertical="center" wrapText="1"/>
      <protection locked="0"/>
    </xf>
    <xf numFmtId="0" fontId="4" fillId="0" borderId="73" xfId="0" applyFont="1" applyBorder="1" applyAlignment="1" applyProtection="1">
      <alignment vertical="center" wrapText="1"/>
    </xf>
    <xf numFmtId="0" fontId="4" fillId="0" borderId="1" xfId="0" applyFont="1" applyBorder="1" applyAlignment="1" applyProtection="1">
      <alignment horizontal="center" vertical="center" wrapText="1"/>
      <protection locked="0"/>
    </xf>
    <xf numFmtId="164" fontId="22" fillId="4" borderId="1" xfId="2" applyFont="1" applyFill="1" applyBorder="1" applyAlignment="1">
      <alignment horizontal="left" vertical="center" wrapText="1"/>
    </xf>
    <xf numFmtId="0" fontId="22" fillId="4" borderId="1" xfId="6" applyFont="1" applyFill="1" applyBorder="1" applyAlignment="1" applyProtection="1">
      <alignment horizontal="left" vertical="center" wrapText="1"/>
      <protection locked="0"/>
    </xf>
    <xf numFmtId="0" fontId="4" fillId="0" borderId="1" xfId="0" applyFont="1" applyBorder="1" applyAlignment="1" applyProtection="1">
      <alignment vertical="center"/>
      <protection locked="0"/>
    </xf>
    <xf numFmtId="164" fontId="22" fillId="4" borderId="1" xfId="2" applyFont="1" applyFill="1" applyBorder="1" applyAlignment="1" applyProtection="1">
      <alignment horizontal="left" vertical="center" wrapText="1"/>
      <protection locked="0"/>
    </xf>
    <xf numFmtId="0" fontId="25" fillId="22" borderId="1" xfId="0" applyFont="1" applyFill="1" applyBorder="1" applyAlignment="1" applyProtection="1">
      <alignment horizontal="center" vertical="center"/>
      <protection locked="0"/>
    </xf>
    <xf numFmtId="0" fontId="25" fillId="22" borderId="1" xfId="0" applyFont="1" applyFill="1" applyBorder="1" applyAlignment="1" applyProtection="1">
      <alignment horizontal="center" vertical="center" wrapText="1"/>
      <protection locked="0"/>
    </xf>
    <xf numFmtId="0" fontId="29" fillId="0" borderId="1" xfId="0" applyFont="1" applyBorder="1" applyAlignment="1" applyProtection="1">
      <alignment horizontal="left" vertical="center" wrapText="1"/>
      <protection locked="0"/>
    </xf>
    <xf numFmtId="10" fontId="68" fillId="0" borderId="1" xfId="0" applyNumberFormat="1" applyFont="1" applyBorder="1" applyAlignment="1" applyProtection="1">
      <alignment horizontal="center" vertical="center" wrapText="1"/>
      <protection locked="0"/>
    </xf>
    <xf numFmtId="0" fontId="68" fillId="0" borderId="1" xfId="0" applyNumberFormat="1" applyFont="1" applyBorder="1" applyAlignment="1" applyProtection="1">
      <alignment horizontal="center" vertical="center" wrapText="1"/>
      <protection locked="0"/>
    </xf>
    <xf numFmtId="10" fontId="69" fillId="4" borderId="1" xfId="0" applyNumberFormat="1" applyFont="1" applyFill="1" applyBorder="1" applyAlignment="1" applyProtection="1">
      <alignment horizontal="center" vertical="center" wrapText="1"/>
      <protection locked="0"/>
    </xf>
    <xf numFmtId="0" fontId="70" fillId="4" borderId="1" xfId="0" applyNumberFormat="1" applyFont="1" applyFill="1" applyBorder="1" applyAlignment="1" applyProtection="1">
      <alignment horizontal="center" vertical="center"/>
      <protection locked="0"/>
    </xf>
    <xf numFmtId="10" fontId="5" fillId="2" borderId="1" xfId="0" applyNumberFormat="1" applyFont="1" applyFill="1" applyBorder="1" applyAlignment="1" applyProtection="1">
      <alignment horizontal="center" vertical="center"/>
      <protection locked="0"/>
    </xf>
    <xf numFmtId="0" fontId="50" fillId="0" borderId="0" xfId="0" applyFont="1" applyBorder="1" applyAlignment="1" applyProtection="1">
      <alignment vertical="top"/>
      <protection locked="0"/>
    </xf>
    <xf numFmtId="9" fontId="4" fillId="11" borderId="3" xfId="3" applyFont="1" applyFill="1" applyBorder="1" applyAlignment="1" applyProtection="1">
      <alignment horizontal="center" vertical="center"/>
    </xf>
    <xf numFmtId="0" fontId="4" fillId="4" borderId="6" xfId="0" applyFont="1" applyFill="1" applyBorder="1" applyAlignment="1" applyProtection="1">
      <alignment horizontal="center" vertical="center" wrapText="1"/>
    </xf>
    <xf numFmtId="0" fontId="30" fillId="0" borderId="1" xfId="0" applyFont="1" applyFill="1" applyBorder="1" applyAlignment="1" applyProtection="1">
      <alignment horizontal="center" vertical="center" wrapText="1"/>
      <protection locked="0"/>
    </xf>
    <xf numFmtId="2" fontId="30" fillId="0" borderId="1" xfId="3" applyNumberFormat="1" applyFont="1" applyBorder="1" applyAlignment="1" applyProtection="1">
      <alignment horizontal="center" vertical="center" wrapText="1"/>
      <protection locked="0"/>
    </xf>
    <xf numFmtId="0" fontId="4" fillId="0" borderId="0" xfId="0" applyFont="1" applyAlignment="1" applyProtection="1">
      <alignment horizontal="left" vertical="center"/>
      <protection locked="0"/>
    </xf>
    <xf numFmtId="0" fontId="50" fillId="0" borderId="0" xfId="0" applyFont="1" applyBorder="1" applyAlignment="1" applyProtection="1">
      <alignment horizontal="left"/>
      <protection locked="0"/>
    </xf>
    <xf numFmtId="0" fontId="50" fillId="0" borderId="0" xfId="0" applyFont="1" applyBorder="1" applyAlignment="1" applyProtection="1">
      <alignment horizontal="center"/>
      <protection locked="0"/>
    </xf>
    <xf numFmtId="0" fontId="5" fillId="0" borderId="0" xfId="0" applyFont="1" applyBorder="1" applyAlignment="1" applyProtection="1">
      <alignment horizontal="left"/>
      <protection locked="0"/>
    </xf>
    <xf numFmtId="0" fontId="5" fillId="0" borderId="0" xfId="0" applyFont="1" applyAlignment="1" applyProtection="1">
      <alignment horizontal="center" vertical="center" wrapText="1"/>
      <protection locked="0"/>
    </xf>
    <xf numFmtId="0" fontId="4" fillId="0" borderId="0" xfId="0" applyFont="1" applyBorder="1" applyAlignment="1" applyProtection="1">
      <alignment horizontal="left" vertical="center"/>
      <protection locked="0"/>
    </xf>
    <xf numFmtId="0" fontId="5" fillId="0" borderId="0" xfId="0" applyFont="1" applyBorder="1" applyAlignment="1" applyProtection="1">
      <alignment horizontal="left" vertical="top"/>
      <protection locked="0"/>
    </xf>
    <xf numFmtId="0" fontId="50" fillId="0" borderId="0" xfId="0" applyFont="1" applyBorder="1" applyAlignment="1" applyProtection="1">
      <alignment horizontal="left" vertical="top"/>
      <protection locked="0"/>
    </xf>
    <xf numFmtId="0" fontId="50" fillId="0" borderId="0" xfId="0" applyFont="1" applyBorder="1" applyAlignment="1" applyProtection="1">
      <alignment horizontal="center" vertical="top"/>
      <protection locked="0"/>
    </xf>
    <xf numFmtId="14" fontId="5" fillId="0" borderId="0" xfId="0" applyNumberFormat="1" applyFont="1" applyAlignment="1" applyProtection="1">
      <alignment horizontal="center" vertical="center" wrapText="1"/>
      <protection locked="0"/>
    </xf>
    <xf numFmtId="171" fontId="64" fillId="3" borderId="9" xfId="0" applyNumberFormat="1" applyFont="1" applyFill="1" applyBorder="1" applyAlignment="1" applyProtection="1">
      <alignment horizontal="center" vertical="center" wrapText="1"/>
      <protection locked="0"/>
    </xf>
    <xf numFmtId="0" fontId="5" fillId="11" borderId="20" xfId="0" applyFont="1" applyFill="1" applyBorder="1" applyAlignment="1" applyProtection="1">
      <alignment horizontal="center" vertical="center" wrapText="1"/>
    </xf>
    <xf numFmtId="0" fontId="4" fillId="2" borderId="6"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3" xfId="0" applyFont="1" applyFill="1" applyBorder="1" applyAlignment="1" applyProtection="1">
      <alignment vertical="center" wrapText="1"/>
    </xf>
    <xf numFmtId="0" fontId="4" fillId="2" borderId="31" xfId="0" applyFont="1" applyFill="1" applyBorder="1" applyAlignment="1" applyProtection="1">
      <alignment vertical="center" wrapText="1"/>
    </xf>
    <xf numFmtId="9" fontId="4" fillId="12" borderId="3" xfId="3" applyFont="1" applyFill="1" applyBorder="1" applyAlignment="1" applyProtection="1">
      <alignment horizontal="center" vertical="center" wrapText="1"/>
    </xf>
    <xf numFmtId="9" fontId="20" fillId="12" borderId="73" xfId="3" applyFont="1" applyFill="1" applyBorder="1" applyAlignment="1" applyProtection="1">
      <alignment horizontal="center" vertical="center" wrapText="1"/>
    </xf>
    <xf numFmtId="0" fontId="20" fillId="0" borderId="1" xfId="0" applyFont="1" applyBorder="1" applyAlignment="1" applyProtection="1">
      <alignment horizontal="left" vertical="center" wrapText="1"/>
    </xf>
    <xf numFmtId="9" fontId="4" fillId="12" borderId="31" xfId="3" applyFont="1" applyFill="1" applyBorder="1" applyAlignment="1" applyProtection="1">
      <alignment horizontal="center" vertical="center" wrapText="1"/>
    </xf>
    <xf numFmtId="0" fontId="4" fillId="2" borderId="6" xfId="0" applyFont="1" applyFill="1" applyBorder="1" applyAlignment="1" applyProtection="1">
      <alignment vertical="center" wrapText="1"/>
    </xf>
    <xf numFmtId="0" fontId="4" fillId="2" borderId="31" xfId="0" applyFont="1" applyFill="1" applyBorder="1" applyAlignment="1" applyProtection="1">
      <alignment horizontal="center" vertical="center" wrapText="1"/>
    </xf>
    <xf numFmtId="0" fontId="22" fillId="0" borderId="31" xfId="0" applyFont="1" applyFill="1" applyBorder="1" applyAlignment="1" applyProtection="1">
      <alignment horizontal="left" vertical="center" wrapText="1"/>
    </xf>
    <xf numFmtId="9" fontId="5" fillId="11" borderId="20" xfId="0" applyNumberFormat="1" applyFont="1" applyFill="1" applyBorder="1" applyAlignment="1" applyProtection="1">
      <alignment horizontal="center" vertical="center" wrapText="1"/>
    </xf>
    <xf numFmtId="0" fontId="5" fillId="2" borderId="6" xfId="0" applyFont="1" applyFill="1" applyBorder="1" applyAlignment="1" applyProtection="1">
      <alignment vertical="center" wrapText="1"/>
    </xf>
    <xf numFmtId="0" fontId="5" fillId="2" borderId="3" xfId="0" applyFont="1" applyFill="1" applyBorder="1" applyAlignment="1" applyProtection="1">
      <alignment vertical="center" wrapText="1"/>
    </xf>
    <xf numFmtId="0" fontId="5" fillId="2" borderId="3" xfId="0" applyFont="1" applyFill="1" applyBorder="1" applyAlignment="1" applyProtection="1">
      <alignment horizontal="center" vertical="center" wrapText="1"/>
    </xf>
    <xf numFmtId="9" fontId="5" fillId="2" borderId="31" xfId="0" applyNumberFormat="1" applyFont="1" applyFill="1" applyBorder="1" applyAlignment="1" applyProtection="1">
      <alignment horizontal="center" vertical="center" wrapText="1"/>
    </xf>
    <xf numFmtId="0" fontId="5" fillId="11" borderId="19" xfId="0" applyFont="1" applyFill="1" applyBorder="1" applyAlignment="1" applyProtection="1">
      <alignment horizontal="center" vertical="center" wrapText="1"/>
    </xf>
    <xf numFmtId="165" fontId="4" fillId="0" borderId="1" xfId="0" applyNumberFormat="1" applyFont="1" applyBorder="1" applyAlignment="1" applyProtection="1">
      <alignment horizontal="center" wrapText="1"/>
    </xf>
    <xf numFmtId="0" fontId="5" fillId="11" borderId="3" xfId="0" applyFont="1" applyFill="1" applyBorder="1" applyAlignment="1" applyProtection="1">
      <alignment horizontal="center" vertical="center" wrapText="1"/>
    </xf>
    <xf numFmtId="9" fontId="4" fillId="12" borderId="73" xfId="3" applyFont="1" applyFill="1" applyBorder="1" applyAlignment="1" applyProtection="1">
      <alignment horizontal="center" vertical="center" wrapText="1"/>
    </xf>
    <xf numFmtId="0" fontId="4" fillId="2" borderId="1" xfId="0" applyFont="1" applyFill="1" applyBorder="1" applyAlignment="1" applyProtection="1">
      <alignment vertical="center" wrapText="1"/>
    </xf>
    <xf numFmtId="9" fontId="5" fillId="11" borderId="3" xfId="0" applyNumberFormat="1" applyFont="1" applyFill="1" applyBorder="1" applyAlignment="1" applyProtection="1">
      <alignment horizontal="center" vertical="center" wrapText="1"/>
    </xf>
    <xf numFmtId="0" fontId="4" fillId="2" borderId="73" xfId="0" applyFont="1" applyFill="1" applyBorder="1" applyAlignment="1" applyProtection="1">
      <alignment vertical="center" wrapText="1"/>
    </xf>
    <xf numFmtId="9" fontId="4" fillId="12" borderId="73" xfId="3" applyFont="1" applyFill="1" applyBorder="1" applyAlignment="1" applyProtection="1">
      <alignment vertical="center" wrapText="1"/>
    </xf>
    <xf numFmtId="0" fontId="4" fillId="0" borderId="124" xfId="0" applyFont="1" applyFill="1" applyBorder="1" applyAlignment="1" applyProtection="1">
      <alignment horizontal="left" vertical="center" wrapText="1"/>
    </xf>
    <xf numFmtId="0" fontId="4" fillId="0" borderId="11" xfId="0" applyFont="1" applyBorder="1" applyAlignment="1" applyProtection="1">
      <alignment horizontal="left" vertical="center" wrapText="1"/>
    </xf>
    <xf numFmtId="0" fontId="5" fillId="11" borderId="5"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124" xfId="0" applyFont="1" applyFill="1" applyBorder="1" applyAlignment="1" applyProtection="1">
      <alignment horizontal="center" vertical="center" wrapText="1"/>
    </xf>
    <xf numFmtId="9" fontId="4" fillId="12" borderId="2" xfId="3" applyFont="1" applyFill="1" applyBorder="1" applyAlignment="1" applyProtection="1">
      <alignment horizontal="center" vertical="center" wrapText="1"/>
    </xf>
    <xf numFmtId="9" fontId="4" fillId="12" borderId="124" xfId="3" applyFont="1" applyFill="1" applyBorder="1" applyAlignment="1" applyProtection="1">
      <alignment horizontal="center" vertical="center" wrapText="1"/>
    </xf>
    <xf numFmtId="0" fontId="4" fillId="2" borderId="19" xfId="0" applyFont="1" applyFill="1" applyBorder="1" applyAlignment="1" applyProtection="1">
      <alignment horizontal="center" vertical="center" wrapText="1"/>
    </xf>
    <xf numFmtId="0" fontId="4" fillId="2" borderId="89" xfId="0" applyFont="1" applyFill="1" applyBorder="1" applyAlignment="1" applyProtection="1">
      <alignment horizontal="center" vertical="center" wrapText="1"/>
    </xf>
    <xf numFmtId="9" fontId="4" fillId="12" borderId="19" xfId="3" applyFont="1" applyFill="1" applyBorder="1" applyAlignment="1" applyProtection="1">
      <alignment horizontal="center" vertical="center" wrapText="1"/>
    </xf>
    <xf numFmtId="9" fontId="4" fillId="12" borderId="89" xfId="3" applyFont="1" applyFill="1" applyBorder="1" applyAlignment="1" applyProtection="1">
      <alignment horizontal="center" vertical="center" wrapText="1"/>
    </xf>
    <xf numFmtId="9" fontId="5" fillId="11" borderId="19" xfId="0" applyNumberFormat="1" applyFont="1" applyFill="1" applyBorder="1" applyAlignment="1" applyProtection="1">
      <alignment horizontal="center" vertical="center" wrapText="1"/>
    </xf>
    <xf numFmtId="9" fontId="4" fillId="2" borderId="19" xfId="0" applyNumberFormat="1" applyFont="1" applyFill="1" applyBorder="1" applyAlignment="1" applyProtection="1">
      <alignment horizontal="center" vertical="center" wrapText="1"/>
    </xf>
    <xf numFmtId="9" fontId="4" fillId="2" borderId="89" xfId="0" applyNumberFormat="1" applyFont="1" applyFill="1" applyBorder="1" applyAlignment="1" applyProtection="1">
      <alignment horizontal="center" vertical="center" wrapText="1"/>
    </xf>
    <xf numFmtId="0" fontId="4" fillId="2" borderId="24" xfId="0" applyFont="1" applyFill="1" applyBorder="1" applyAlignment="1" applyProtection="1">
      <alignment horizontal="center" vertical="center" wrapText="1"/>
    </xf>
    <xf numFmtId="9" fontId="4" fillId="12" borderId="24" xfId="3" applyFont="1" applyFill="1" applyBorder="1" applyAlignment="1" applyProtection="1">
      <alignment horizontal="center" vertical="center" wrapText="1"/>
    </xf>
    <xf numFmtId="9" fontId="4" fillId="12" borderId="23" xfId="3" applyFont="1" applyFill="1" applyBorder="1" applyAlignment="1" applyProtection="1">
      <alignment horizontal="center" vertical="center" wrapText="1"/>
    </xf>
    <xf numFmtId="0" fontId="4" fillId="0" borderId="23" xfId="0" applyFont="1" applyFill="1" applyBorder="1" applyAlignment="1" applyProtection="1">
      <alignment horizontal="left" vertical="center" wrapText="1"/>
    </xf>
    <xf numFmtId="0" fontId="5" fillId="11" borderId="24" xfId="0" applyFont="1" applyFill="1" applyBorder="1" applyAlignment="1" applyProtection="1">
      <alignment horizontal="center" vertical="center" wrapText="1"/>
    </xf>
    <xf numFmtId="0" fontId="4" fillId="2" borderId="23" xfId="0" applyFont="1" applyFill="1" applyBorder="1" applyAlignment="1" applyProtection="1">
      <alignment horizontal="center" vertical="center" wrapText="1"/>
    </xf>
    <xf numFmtId="0" fontId="20" fillId="4" borderId="1" xfId="0" applyFont="1" applyFill="1" applyBorder="1" applyAlignment="1" applyProtection="1">
      <alignment horizontal="left" vertical="center" wrapText="1"/>
    </xf>
    <xf numFmtId="0" fontId="5" fillId="11" borderId="1" xfId="0" applyFont="1" applyFill="1" applyBorder="1" applyAlignment="1" applyProtection="1">
      <alignment horizontal="center" vertical="center" wrapText="1"/>
    </xf>
    <xf numFmtId="9" fontId="5" fillId="11" borderId="1"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left" vertical="center"/>
    </xf>
    <xf numFmtId="0" fontId="22" fillId="4" borderId="1" xfId="0" applyFont="1" applyFill="1" applyBorder="1" applyAlignment="1" applyProtection="1">
      <alignment horizontal="left" vertical="center" wrapText="1"/>
    </xf>
    <xf numFmtId="0" fontId="47" fillId="11" borderId="1" xfId="0" applyFont="1" applyFill="1" applyBorder="1" applyAlignment="1" applyProtection="1">
      <alignment horizontal="center" vertical="center" wrapText="1"/>
    </xf>
    <xf numFmtId="0" fontId="20" fillId="2" borderId="1" xfId="0" applyFont="1" applyFill="1" applyBorder="1" applyAlignment="1" applyProtection="1">
      <alignment horizontal="center" vertical="center" wrapText="1"/>
    </xf>
    <xf numFmtId="0" fontId="20" fillId="2" borderId="73" xfId="0" applyFont="1" applyFill="1" applyBorder="1" applyAlignment="1" applyProtection="1">
      <alignment horizontal="center" vertical="center" wrapText="1"/>
    </xf>
    <xf numFmtId="9" fontId="20" fillId="12" borderId="1" xfId="3" applyFont="1" applyFill="1" applyBorder="1" applyAlignment="1" applyProtection="1">
      <alignment horizontal="center" vertical="center" wrapText="1"/>
    </xf>
    <xf numFmtId="9" fontId="47" fillId="11" borderId="1" xfId="0" applyNumberFormat="1" applyFont="1" applyFill="1" applyBorder="1" applyAlignment="1" applyProtection="1">
      <alignment horizontal="center" vertical="center" wrapText="1"/>
    </xf>
    <xf numFmtId="0" fontId="20" fillId="2" borderId="1" xfId="0" applyFont="1" applyFill="1" applyBorder="1" applyAlignment="1" applyProtection="1">
      <alignment vertical="center" wrapText="1"/>
    </xf>
    <xf numFmtId="9" fontId="20" fillId="2" borderId="1" xfId="0" applyNumberFormat="1" applyFont="1" applyFill="1" applyBorder="1" applyAlignment="1" applyProtection="1">
      <alignment vertical="center" wrapText="1"/>
    </xf>
    <xf numFmtId="9" fontId="20" fillId="2" borderId="73" xfId="0" applyNumberFormat="1" applyFont="1" applyFill="1" applyBorder="1" applyAlignment="1" applyProtection="1">
      <alignment vertical="center" wrapText="1"/>
    </xf>
    <xf numFmtId="9" fontId="20" fillId="12" borderId="73" xfId="3" applyFont="1" applyFill="1" applyBorder="1" applyAlignment="1" applyProtection="1">
      <alignment vertical="center" wrapText="1"/>
    </xf>
    <xf numFmtId="0" fontId="22" fillId="4" borderId="1" xfId="0" applyFont="1" applyFill="1" applyBorder="1" applyAlignment="1" applyProtection="1">
      <alignment vertical="center" wrapText="1"/>
    </xf>
    <xf numFmtId="9" fontId="4" fillId="11" borderId="20" xfId="0" applyNumberFormat="1" applyFont="1" applyFill="1" applyBorder="1" applyAlignment="1" applyProtection="1">
      <alignment horizontal="center" vertical="center" wrapText="1"/>
    </xf>
    <xf numFmtId="9" fontId="4" fillId="2" borderId="6" xfId="0" applyNumberFormat="1" applyFont="1" applyFill="1" applyBorder="1" applyAlignment="1" applyProtection="1">
      <alignment vertical="center" wrapText="1"/>
    </xf>
    <xf numFmtId="9" fontId="4" fillId="2" borderId="75" xfId="0" applyNumberFormat="1" applyFont="1" applyFill="1" applyBorder="1" applyAlignment="1" applyProtection="1">
      <alignment vertical="center" wrapText="1"/>
    </xf>
    <xf numFmtId="9" fontId="4" fillId="2" borderId="1" xfId="0" applyNumberFormat="1" applyFont="1" applyFill="1" applyBorder="1" applyAlignment="1" applyProtection="1">
      <alignment vertical="center" wrapText="1"/>
    </xf>
    <xf numFmtId="4" fontId="4" fillId="0" borderId="1" xfId="0" applyNumberFormat="1" applyFont="1" applyBorder="1" applyAlignment="1" applyProtection="1">
      <alignment vertical="center" wrapText="1"/>
    </xf>
    <xf numFmtId="9" fontId="4" fillId="11" borderId="3" xfId="0" applyNumberFormat="1" applyFont="1" applyFill="1" applyBorder="1" applyAlignment="1" applyProtection="1">
      <alignment horizontal="center" vertical="center" wrapText="1"/>
    </xf>
    <xf numFmtId="9" fontId="4" fillId="2" borderId="3" xfId="0" applyNumberFormat="1" applyFont="1" applyFill="1" applyBorder="1" applyAlignment="1" applyProtection="1">
      <alignment vertical="center" wrapText="1"/>
    </xf>
    <xf numFmtId="0" fontId="4" fillId="11" borderId="3" xfId="0" applyFont="1" applyFill="1" applyBorder="1" applyAlignment="1" applyProtection="1">
      <alignment horizontal="center" vertical="center" wrapText="1"/>
    </xf>
    <xf numFmtId="9" fontId="4" fillId="2" borderId="1" xfId="3" applyNumberFormat="1" applyFont="1" applyFill="1" applyBorder="1" applyAlignment="1" applyProtection="1">
      <alignment vertical="center" wrapText="1"/>
    </xf>
    <xf numFmtId="0" fontId="4" fillId="0" borderId="1" xfId="0" applyFont="1" applyBorder="1" applyAlignment="1">
      <alignment horizontal="center" vertical="center"/>
    </xf>
    <xf numFmtId="0" fontId="20" fillId="0" borderId="6" xfId="0" applyFont="1" applyBorder="1" applyAlignment="1">
      <alignment horizontal="left" vertical="center" wrapText="1"/>
    </xf>
    <xf numFmtId="0" fontId="20" fillId="0" borderId="3" xfId="0" applyFont="1" applyBorder="1" applyAlignment="1">
      <alignment vertical="center" wrapText="1"/>
    </xf>
    <xf numFmtId="0" fontId="4" fillId="4" borderId="3" xfId="0" applyFont="1" applyFill="1" applyBorder="1" applyAlignment="1">
      <alignment horizontal="lef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xf>
    <xf numFmtId="0" fontId="4" fillId="0" borderId="3" xfId="0" applyFont="1" applyBorder="1" applyAlignment="1">
      <alignment vertical="center"/>
    </xf>
    <xf numFmtId="9" fontId="4" fillId="23" borderId="3" xfId="3" applyFont="1" applyFill="1" applyBorder="1" applyAlignment="1">
      <alignment horizontal="center" vertical="center"/>
    </xf>
    <xf numFmtId="9" fontId="4" fillId="2" borderId="3" xfId="0" applyNumberFormat="1" applyFont="1" applyFill="1" applyBorder="1" applyAlignment="1">
      <alignment vertical="center"/>
    </xf>
    <xf numFmtId="0" fontId="4" fillId="2" borderId="1" xfId="0" applyFont="1" applyFill="1" applyBorder="1" applyAlignment="1">
      <alignment vertical="center"/>
    </xf>
    <xf numFmtId="9" fontId="4" fillId="2" borderId="73" xfId="0" applyNumberFormat="1" applyFont="1" applyFill="1" applyBorder="1" applyAlignment="1">
      <alignment vertical="center"/>
    </xf>
    <xf numFmtId="0" fontId="4" fillId="4"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4" borderId="1" xfId="0" applyFont="1" applyFill="1" applyBorder="1" applyAlignment="1">
      <alignment horizontal="left" vertical="center"/>
    </xf>
    <xf numFmtId="0" fontId="4" fillId="0" borderId="1" xfId="0" applyFont="1" applyBorder="1" applyAlignment="1">
      <alignment vertical="center"/>
    </xf>
    <xf numFmtId="165" fontId="4" fillId="0" borderId="1" xfId="0" applyNumberFormat="1" applyFont="1" applyBorder="1" applyAlignment="1">
      <alignment vertical="center"/>
    </xf>
    <xf numFmtId="0" fontId="72" fillId="0" borderId="0" xfId="0" applyFont="1" applyAlignment="1">
      <alignment vertical="center"/>
    </xf>
    <xf numFmtId="0" fontId="4" fillId="0" borderId="3" xfId="0" applyFont="1" applyBorder="1" applyAlignment="1">
      <alignment horizontal="left" vertical="center" wrapText="1"/>
    </xf>
    <xf numFmtId="0" fontId="4" fillId="0" borderId="31" xfId="0" applyFont="1" applyBorder="1" applyAlignment="1">
      <alignment vertical="center"/>
    </xf>
    <xf numFmtId="0" fontId="4" fillId="0" borderId="19" xfId="0" applyFont="1" applyBorder="1" applyAlignment="1">
      <alignment vertical="center"/>
    </xf>
    <xf numFmtId="0" fontId="4" fillId="23" borderId="19" xfId="0" applyFont="1" applyFill="1" applyBorder="1" applyAlignment="1">
      <alignment horizontal="center" vertical="center"/>
    </xf>
    <xf numFmtId="0" fontId="4" fillId="2" borderId="6" xfId="0" applyFont="1" applyFill="1" applyBorder="1" applyAlignment="1">
      <alignment vertical="center"/>
    </xf>
    <xf numFmtId="0" fontId="4" fillId="2" borderId="75" xfId="0" applyFont="1" applyFill="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wrapText="1"/>
    </xf>
    <xf numFmtId="0" fontId="4" fillId="2" borderId="3" xfId="0" applyFont="1" applyFill="1" applyBorder="1" applyAlignment="1">
      <alignment vertical="center"/>
    </xf>
    <xf numFmtId="0" fontId="4" fillId="2" borderId="31" xfId="0" applyFont="1" applyFill="1" applyBorder="1" applyAlignment="1">
      <alignment vertical="center"/>
    </xf>
    <xf numFmtId="0" fontId="20" fillId="0" borderId="1" xfId="0" applyFont="1" applyBorder="1" applyAlignment="1">
      <alignment vertical="center" wrapText="1"/>
    </xf>
    <xf numFmtId="0" fontId="4" fillId="2" borderId="73" xfId="0" applyFont="1" applyFill="1" applyBorder="1" applyAlignment="1">
      <alignment vertical="center"/>
    </xf>
    <xf numFmtId="0" fontId="4" fillId="4" borderId="1" xfId="0" applyFont="1" applyFill="1" applyBorder="1" applyAlignment="1">
      <alignment vertical="center" wrapText="1"/>
    </xf>
    <xf numFmtId="9" fontId="4" fillId="23" borderId="19" xfId="3" applyFont="1" applyFill="1" applyBorder="1" applyAlignment="1">
      <alignment horizontal="center" vertical="center"/>
    </xf>
    <xf numFmtId="9" fontId="4" fillId="2" borderId="1" xfId="3" applyFont="1" applyFill="1" applyBorder="1" applyAlignment="1">
      <alignment vertical="center"/>
    </xf>
    <xf numFmtId="0" fontId="4" fillId="0" borderId="3" xfId="0" applyFont="1" applyBorder="1" applyAlignment="1">
      <alignment horizontal="left" vertical="center" wrapText="1"/>
    </xf>
    <xf numFmtId="0" fontId="4" fillId="0" borderId="1" xfId="0" applyFont="1" applyBorder="1" applyAlignment="1">
      <alignment horizontal="center" vertical="center" wrapText="1"/>
    </xf>
    <xf numFmtId="0" fontId="4" fillId="0" borderId="22" xfId="0" applyFont="1" applyBorder="1" applyAlignment="1">
      <alignment vertical="center"/>
    </xf>
    <xf numFmtId="0" fontId="4" fillId="0" borderId="90" xfId="0" applyFont="1" applyBorder="1" applyAlignment="1">
      <alignment vertical="center"/>
    </xf>
    <xf numFmtId="0" fontId="4" fillId="0" borderId="24" xfId="0" applyFont="1" applyBorder="1" applyAlignment="1">
      <alignment vertical="center"/>
    </xf>
    <xf numFmtId="0" fontId="4" fillId="0" borderId="5" xfId="0" applyFont="1" applyBorder="1" applyAlignment="1">
      <alignment vertical="center"/>
    </xf>
    <xf numFmtId="0" fontId="4" fillId="0" borderId="3" xfId="0" applyFont="1" applyBorder="1" applyAlignment="1">
      <alignment horizontal="center" vertical="center" wrapText="1"/>
    </xf>
    <xf numFmtId="9" fontId="4" fillId="2" borderId="73" xfId="3" applyFont="1" applyFill="1" applyBorder="1" applyAlignment="1">
      <alignment vertical="center"/>
    </xf>
    <xf numFmtId="0" fontId="4" fillId="4" borderId="3" xfId="0" applyFont="1" applyFill="1" applyBorder="1" applyAlignment="1">
      <alignment horizontal="center" vertical="center"/>
    </xf>
    <xf numFmtId="9" fontId="4" fillId="2" borderId="1" xfId="0" applyNumberFormat="1" applyFont="1" applyFill="1" applyBorder="1" applyAlignment="1">
      <alignment vertical="center"/>
    </xf>
    <xf numFmtId="0" fontId="4" fillId="4" borderId="3" xfId="0" applyFont="1" applyFill="1" applyBorder="1" applyAlignment="1">
      <alignment vertical="center" wrapText="1"/>
    </xf>
    <xf numFmtId="172" fontId="4" fillId="0" borderId="1" xfId="0" applyNumberFormat="1" applyFont="1" applyBorder="1" applyAlignment="1">
      <alignment horizontal="center" vertical="center"/>
    </xf>
    <xf numFmtId="0" fontId="4" fillId="0" borderId="89" xfId="0" applyFont="1" applyBorder="1" applyAlignment="1">
      <alignment horizontal="left" vertical="center" wrapText="1"/>
    </xf>
    <xf numFmtId="0" fontId="20" fillId="0" borderId="1" xfId="0" applyFont="1" applyBorder="1" applyAlignment="1">
      <alignment horizontal="left" vertical="center" wrapText="1"/>
    </xf>
    <xf numFmtId="0" fontId="20" fillId="0" borderId="93" xfId="0" applyFont="1" applyBorder="1" applyAlignment="1">
      <alignment vertical="center" wrapText="1"/>
    </xf>
    <xf numFmtId="0" fontId="4" fillId="0" borderId="19" xfId="0" applyFont="1" applyBorder="1" applyAlignment="1">
      <alignment horizontal="left" vertical="center" wrapText="1"/>
    </xf>
    <xf numFmtId="0" fontId="4" fillId="0" borderId="19" xfId="0" applyFont="1" applyBorder="1" applyAlignment="1">
      <alignment vertical="center" wrapText="1"/>
    </xf>
    <xf numFmtId="0" fontId="4" fillId="2" borderId="19" xfId="0" applyFont="1" applyFill="1" applyBorder="1" applyAlignment="1">
      <alignment vertical="center"/>
    </xf>
    <xf numFmtId="9" fontId="4" fillId="2" borderId="19" xfId="0" applyNumberFormat="1" applyFont="1" applyFill="1" applyBorder="1" applyAlignment="1">
      <alignment vertical="center"/>
    </xf>
    <xf numFmtId="0" fontId="4" fillId="2" borderId="89" xfId="0" applyFont="1" applyFill="1" applyBorder="1" applyAlignment="1">
      <alignment vertical="center"/>
    </xf>
    <xf numFmtId="0" fontId="2" fillId="0" borderId="0" xfId="0" applyFont="1" applyAlignment="1">
      <alignment vertical="center"/>
    </xf>
    <xf numFmtId="0" fontId="20" fillId="0" borderId="0" xfId="0" applyFont="1" applyBorder="1" applyAlignment="1" applyProtection="1">
      <alignment horizontal="left" vertical="center" wrapText="1"/>
      <protection locked="0"/>
    </xf>
    <xf numFmtId="0" fontId="4" fillId="0" borderId="0" xfId="0" applyFont="1" applyBorder="1" applyAlignment="1" applyProtection="1">
      <alignment horizontal="center" vertical="center"/>
      <protection locked="0"/>
    </xf>
    <xf numFmtId="165" fontId="4" fillId="0" borderId="0" xfId="0" applyNumberFormat="1" applyFont="1" applyBorder="1" applyProtection="1">
      <protection locked="0"/>
    </xf>
    <xf numFmtId="0" fontId="73" fillId="24" borderId="1" xfId="0" applyFont="1" applyFill="1" applyBorder="1" applyAlignment="1" applyProtection="1">
      <alignment horizontal="center" vertical="center"/>
      <protection locked="0"/>
    </xf>
    <xf numFmtId="0" fontId="73" fillId="24" borderId="1" xfId="0" applyFont="1" applyFill="1" applyBorder="1" applyAlignment="1" applyProtection="1">
      <alignment horizontal="center" vertical="center" wrapText="1"/>
      <protection locked="0"/>
    </xf>
    <xf numFmtId="10" fontId="65" fillId="0" borderId="1" xfId="3" applyNumberFormat="1" applyFont="1" applyBorder="1" applyAlignment="1" applyProtection="1">
      <alignment horizontal="center" vertical="center" wrapText="1"/>
      <protection locked="0"/>
    </xf>
    <xf numFmtId="172" fontId="65" fillId="0" borderId="1" xfId="0" applyNumberFormat="1" applyFont="1" applyBorder="1" applyAlignment="1" applyProtection="1">
      <alignment horizontal="center" vertical="center"/>
      <protection locked="0"/>
    </xf>
    <xf numFmtId="0" fontId="65" fillId="0" borderId="1" xfId="0" applyNumberFormat="1" applyFont="1" applyBorder="1" applyAlignment="1" applyProtection="1">
      <alignment horizontal="center" vertical="center"/>
      <protection locked="0"/>
    </xf>
    <xf numFmtId="0" fontId="20" fillId="0" borderId="1" xfId="0" applyFont="1" applyBorder="1" applyAlignment="1" applyProtection="1">
      <alignment vertical="center" wrapText="1"/>
      <protection locked="0"/>
    </xf>
    <xf numFmtId="0" fontId="47" fillId="15" borderId="1" xfId="0" applyFont="1" applyFill="1" applyBorder="1" applyAlignment="1" applyProtection="1">
      <alignment horizontal="left" vertical="center" wrapText="1"/>
      <protection locked="0"/>
    </xf>
    <xf numFmtId="10" fontId="47" fillId="15" borderId="1" xfId="3" applyNumberFormat="1" applyFont="1" applyFill="1" applyBorder="1" applyAlignment="1" applyProtection="1">
      <alignment horizontal="center" vertical="center"/>
      <protection locked="0"/>
    </xf>
    <xf numFmtId="0" fontId="47" fillId="15" borderId="1" xfId="0" applyFont="1" applyFill="1" applyBorder="1" applyAlignment="1" applyProtection="1">
      <alignment horizontal="center" vertical="center"/>
      <protection locked="0"/>
    </xf>
    <xf numFmtId="165" fontId="4" fillId="0" borderId="0" xfId="0" applyNumberFormat="1" applyFont="1" applyProtection="1">
      <protection locked="0"/>
    </xf>
    <xf numFmtId="0" fontId="2" fillId="0" borderId="0" xfId="0" applyFont="1" applyAlignment="1">
      <alignment horizontal="center" vertical="center"/>
    </xf>
    <xf numFmtId="0" fontId="2" fillId="0" borderId="0" xfId="0" applyFont="1"/>
    <xf numFmtId="0" fontId="55" fillId="0" borderId="0" xfId="0" applyFont="1" applyAlignment="1">
      <alignment horizontal="right"/>
    </xf>
    <xf numFmtId="0" fontId="2" fillId="0" borderId="0" xfId="0" applyFont="1" applyBorder="1" applyAlignment="1">
      <alignment vertical="center"/>
    </xf>
    <xf numFmtId="0" fontId="15" fillId="0" borderId="0" xfId="0" applyFont="1" applyBorder="1" applyAlignment="1"/>
    <xf numFmtId="14" fontId="29" fillId="0" borderId="0" xfId="0" applyNumberFormat="1" applyFont="1" applyAlignment="1">
      <alignment vertical="center"/>
    </xf>
    <xf numFmtId="0" fontId="25" fillId="3" borderId="9" xfId="0" applyFont="1" applyFill="1" applyBorder="1" applyAlignment="1">
      <alignment horizontal="centerContinuous" vertical="center" wrapText="1"/>
    </xf>
    <xf numFmtId="0" fontId="4" fillId="0" borderId="0" xfId="0" applyFont="1" applyAlignment="1">
      <alignment vertical="center"/>
    </xf>
    <xf numFmtId="0" fontId="25" fillId="3" borderId="9" xfId="0" applyFont="1" applyFill="1" applyBorder="1" applyAlignment="1">
      <alignment horizontal="center" vertical="center" wrapText="1"/>
    </xf>
    <xf numFmtId="171" fontId="25" fillId="3" borderId="9" xfId="0" applyNumberFormat="1" applyFont="1" applyFill="1" applyBorder="1" applyAlignment="1">
      <alignment horizontal="center" vertical="center" wrapText="1"/>
    </xf>
    <xf numFmtId="0" fontId="4" fillId="0" borderId="135" xfId="0" applyFont="1" applyBorder="1" applyAlignment="1">
      <alignment vertical="center" wrapText="1"/>
    </xf>
    <xf numFmtId="0" fontId="4" fillId="4" borderId="3" xfId="0" applyFont="1" applyFill="1" applyBorder="1" applyAlignment="1">
      <alignment horizontal="center" vertical="center" wrapText="1"/>
    </xf>
    <xf numFmtId="3" fontId="4" fillId="11" borderId="3" xfId="0" applyNumberFormat="1" applyFont="1" applyFill="1" applyBorder="1" applyAlignment="1">
      <alignment horizontal="center" vertical="center" wrapText="1"/>
    </xf>
    <xf numFmtId="168" fontId="4" fillId="2" borderId="3" xfId="4" applyNumberFormat="1" applyFont="1" applyFill="1" applyBorder="1" applyAlignment="1">
      <alignment horizontal="right" vertical="center" wrapText="1"/>
    </xf>
    <xf numFmtId="0" fontId="4" fillId="0" borderId="6" xfId="0" applyFont="1" applyBorder="1" applyAlignment="1">
      <alignment vertical="center" wrapText="1"/>
    </xf>
    <xf numFmtId="8" fontId="4" fillId="0" borderId="136" xfId="0" applyNumberFormat="1" applyFont="1" applyBorder="1" applyAlignment="1">
      <alignment vertical="center" wrapText="1"/>
    </xf>
    <xf numFmtId="0" fontId="4" fillId="0" borderId="137" xfId="0" applyFont="1" applyBorder="1" applyAlignment="1">
      <alignment vertical="center" wrapText="1"/>
    </xf>
    <xf numFmtId="3" fontId="4" fillId="11" borderId="1" xfId="0" applyNumberFormat="1" applyFont="1" applyFill="1" applyBorder="1" applyAlignment="1">
      <alignment horizontal="center" vertical="center" wrapText="1"/>
    </xf>
    <xf numFmtId="168" fontId="4" fillId="2" borderId="1" xfId="4" applyNumberFormat="1" applyFont="1" applyFill="1" applyBorder="1" applyAlignment="1">
      <alignment horizontal="right" vertical="center" wrapText="1"/>
    </xf>
    <xf numFmtId="0" fontId="4" fillId="0" borderId="70" xfId="0" applyFont="1" applyBorder="1" applyAlignment="1">
      <alignment vertical="center" wrapText="1"/>
    </xf>
    <xf numFmtId="8" fontId="4" fillId="0" borderId="138" xfId="0" applyNumberFormat="1" applyFont="1" applyBorder="1" applyAlignment="1">
      <alignment vertical="center" wrapText="1"/>
    </xf>
    <xf numFmtId="0" fontId="4" fillId="0" borderId="1" xfId="0" applyFont="1" applyFill="1" applyBorder="1" applyAlignment="1">
      <alignment vertical="center" wrapText="1"/>
    </xf>
    <xf numFmtId="0" fontId="4" fillId="4" borderId="1" xfId="0" applyFont="1" applyFill="1" applyBorder="1" applyAlignment="1">
      <alignment horizontal="center" vertical="center" wrapText="1"/>
    </xf>
    <xf numFmtId="0" fontId="20" fillId="4"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4" borderId="70" xfId="0" applyFont="1" applyFill="1" applyBorder="1" applyAlignment="1">
      <alignment vertical="center" wrapText="1"/>
    </xf>
    <xf numFmtId="0" fontId="4" fillId="0" borderId="0" xfId="0" applyFont="1" applyBorder="1" applyAlignment="1">
      <alignment vertical="center"/>
    </xf>
    <xf numFmtId="0" fontId="29" fillId="0" borderId="137" xfId="0" applyFont="1" applyBorder="1" applyAlignment="1">
      <alignment vertical="center" wrapText="1"/>
    </xf>
    <xf numFmtId="0" fontId="76" fillId="0" borderId="1" xfId="0" applyFont="1" applyBorder="1" applyAlignment="1">
      <alignment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wrapText="1"/>
    </xf>
    <xf numFmtId="3" fontId="29" fillId="11" borderId="1" xfId="0" applyNumberFormat="1" applyFont="1" applyFill="1" applyBorder="1" applyAlignment="1">
      <alignment horizontal="center" vertical="center" wrapText="1"/>
    </xf>
    <xf numFmtId="0" fontId="29" fillId="2" borderId="1" xfId="0" applyFont="1" applyFill="1" applyBorder="1" applyAlignment="1">
      <alignment horizontal="right" vertical="center" wrapText="1"/>
    </xf>
    <xf numFmtId="0" fontId="29" fillId="4" borderId="70" xfId="0" applyFont="1" applyFill="1" applyBorder="1" applyAlignment="1">
      <alignment vertical="center" wrapText="1"/>
    </xf>
    <xf numFmtId="0" fontId="29" fillId="0" borderId="1" xfId="0" applyFont="1" applyBorder="1" applyAlignment="1">
      <alignment horizontal="left" vertical="center" wrapText="1"/>
    </xf>
    <xf numFmtId="0" fontId="77" fillId="4" borderId="1" xfId="0" applyFont="1" applyFill="1" applyBorder="1" applyAlignment="1">
      <alignment horizontal="center" vertical="center" wrapText="1"/>
    </xf>
    <xf numFmtId="8" fontId="29" fillId="0" borderId="138" xfId="0" applyNumberFormat="1" applyFont="1" applyBorder="1" applyAlignment="1">
      <alignment vertical="center" wrapText="1"/>
    </xf>
    <xf numFmtId="0" fontId="29" fillId="0" borderId="0" xfId="0" applyFont="1" applyBorder="1" applyAlignment="1">
      <alignment vertical="center"/>
    </xf>
    <xf numFmtId="0" fontId="29" fillId="0" borderId="0" xfId="0" applyFont="1" applyAlignment="1">
      <alignment vertical="center"/>
    </xf>
    <xf numFmtId="0" fontId="4" fillId="2" borderId="1" xfId="0" applyFont="1" applyFill="1" applyBorder="1" applyAlignment="1">
      <alignment horizontal="right" vertical="center" wrapText="1"/>
    </xf>
    <xf numFmtId="0" fontId="4" fillId="4" borderId="137" xfId="0" applyFont="1" applyFill="1" applyBorder="1" applyAlignment="1">
      <alignment vertical="center" wrapText="1"/>
    </xf>
    <xf numFmtId="1" fontId="4" fillId="2" borderId="1" xfId="0" applyNumberFormat="1" applyFont="1" applyFill="1" applyBorder="1" applyAlignment="1">
      <alignment horizontal="right" vertical="center" wrapText="1"/>
    </xf>
    <xf numFmtId="2" fontId="4" fillId="2" borderId="1" xfId="0" applyNumberFormat="1" applyFont="1" applyFill="1" applyBorder="1" applyAlignment="1">
      <alignment horizontal="right" vertical="center" wrapText="1"/>
    </xf>
    <xf numFmtId="9" fontId="4" fillId="11" borderId="1" xfId="3" applyFont="1" applyFill="1" applyBorder="1" applyAlignment="1">
      <alignment horizontal="center" vertical="center" wrapText="1"/>
    </xf>
    <xf numFmtId="9" fontId="4" fillId="2" borderId="1" xfId="0" applyNumberFormat="1"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0" fontId="4" fillId="0" borderId="139" xfId="0" applyFont="1" applyBorder="1" applyAlignment="1">
      <alignment vertical="center" wrapText="1"/>
    </xf>
    <xf numFmtId="0" fontId="4" fillId="4" borderId="140" xfId="0" applyFont="1" applyFill="1" applyBorder="1" applyAlignment="1">
      <alignment vertical="center" wrapText="1"/>
    </xf>
    <xf numFmtId="0" fontId="4" fillId="0" borderId="140" xfId="0" applyFont="1" applyBorder="1" applyAlignment="1">
      <alignment vertical="center" wrapText="1"/>
    </xf>
    <xf numFmtId="0" fontId="4" fillId="4" borderId="140" xfId="0" applyFont="1" applyFill="1" applyBorder="1" applyAlignment="1">
      <alignment horizontal="center" vertical="center" wrapText="1"/>
    </xf>
    <xf numFmtId="3" fontId="4" fillId="11" borderId="140" xfId="0" applyNumberFormat="1" applyFont="1" applyFill="1" applyBorder="1" applyAlignment="1">
      <alignment horizontal="center" vertical="center" wrapText="1"/>
    </xf>
    <xf numFmtId="1" fontId="4" fillId="2" borderId="140" xfId="0" applyNumberFormat="1" applyFont="1" applyFill="1" applyBorder="1" applyAlignment="1">
      <alignment horizontal="right" vertical="center" wrapText="1"/>
    </xf>
    <xf numFmtId="0" fontId="4" fillId="2" borderId="140" xfId="0" applyFont="1" applyFill="1" applyBorder="1" applyAlignment="1">
      <alignment horizontal="right" vertical="center" wrapText="1"/>
    </xf>
    <xf numFmtId="0" fontId="4" fillId="0" borderId="141" xfId="0" applyFont="1" applyBorder="1" applyAlignment="1">
      <alignment vertical="center" wrapText="1"/>
    </xf>
    <xf numFmtId="0" fontId="4" fillId="0" borderId="140" xfId="0" applyFont="1" applyBorder="1" applyAlignment="1">
      <alignment horizontal="left" vertical="center" wrapText="1"/>
    </xf>
    <xf numFmtId="0" fontId="4" fillId="0" borderId="140" xfId="0" applyFont="1" applyBorder="1" applyAlignment="1">
      <alignment horizontal="center" vertical="center" wrapText="1"/>
    </xf>
    <xf numFmtId="8" fontId="4" fillId="0" borderId="142" xfId="0" applyNumberFormat="1" applyFont="1" applyBorder="1" applyAlignment="1">
      <alignment vertical="center" wrapText="1"/>
    </xf>
    <xf numFmtId="0" fontId="36" fillId="0" borderId="0" xfId="0" applyFont="1" applyBorder="1" applyAlignment="1" applyProtection="1">
      <protection locked="0"/>
    </xf>
    <xf numFmtId="0" fontId="79" fillId="0" borderId="0" xfId="0" applyFont="1" applyBorder="1" applyAlignment="1" applyProtection="1">
      <protection locked="0"/>
    </xf>
    <xf numFmtId="0" fontId="36" fillId="0" borderId="0" xfId="0" applyFont="1" applyBorder="1" applyAlignment="1" applyProtection="1">
      <alignment vertical="top"/>
      <protection locked="0"/>
    </xf>
    <xf numFmtId="0" fontId="79" fillId="0" borderId="0" xfId="0" applyFont="1" applyBorder="1" applyAlignment="1" applyProtection="1">
      <alignment vertical="top"/>
      <protection locked="0"/>
    </xf>
    <xf numFmtId="0" fontId="80" fillId="0" borderId="1" xfId="0" applyFont="1" applyFill="1" applyBorder="1" applyAlignment="1" applyProtection="1">
      <alignment vertical="center" wrapText="1"/>
    </xf>
    <xf numFmtId="3" fontId="4" fillId="11" borderId="1" xfId="0" applyNumberFormat="1" applyFont="1" applyFill="1" applyBorder="1" applyAlignment="1" applyProtection="1">
      <alignment horizontal="center" vertical="center" wrapText="1"/>
    </xf>
    <xf numFmtId="3" fontId="4" fillId="2" borderId="1" xfId="0" applyNumberFormat="1" applyFont="1" applyFill="1" applyBorder="1" applyAlignment="1" applyProtection="1">
      <alignment horizontal="center" vertical="center" wrapText="1"/>
    </xf>
    <xf numFmtId="9" fontId="4" fillId="2" borderId="3" xfId="0" applyNumberFormat="1" applyFont="1" applyFill="1" applyBorder="1" applyAlignment="1" applyProtection="1">
      <alignment horizontal="center" vertical="center" wrapText="1"/>
    </xf>
    <xf numFmtId="1" fontId="4" fillId="11" borderId="1" xfId="4" applyNumberFormat="1" applyFont="1" applyFill="1" applyBorder="1" applyAlignment="1" applyProtection="1">
      <alignment horizontal="center" vertical="center" wrapText="1"/>
    </xf>
    <xf numFmtId="3" fontId="4" fillId="11" borderId="1" xfId="4" applyNumberFormat="1" applyFont="1" applyFill="1" applyBorder="1" applyAlignment="1" applyProtection="1">
      <alignment horizontal="center" vertical="center" wrapText="1"/>
    </xf>
    <xf numFmtId="3" fontId="4" fillId="2" borderId="1" xfId="4" applyNumberFormat="1" applyFont="1" applyFill="1" applyBorder="1" applyAlignment="1" applyProtection="1">
      <alignment horizontal="center" vertical="center" wrapText="1"/>
    </xf>
    <xf numFmtId="10" fontId="4" fillId="11" borderId="1" xfId="3" applyNumberFormat="1" applyFont="1" applyFill="1" applyBorder="1" applyAlignment="1" applyProtection="1">
      <alignment horizontal="center" vertical="center" wrapText="1"/>
    </xf>
    <xf numFmtId="10" fontId="4" fillId="2" borderId="1" xfId="3" applyNumberFormat="1" applyFont="1" applyFill="1" applyBorder="1" applyAlignment="1" applyProtection="1">
      <alignment horizontal="center" vertical="center" wrapText="1"/>
    </xf>
    <xf numFmtId="0" fontId="57" fillId="0" borderId="3" xfId="0" applyFont="1" applyBorder="1" applyAlignment="1" applyProtection="1">
      <alignment horizontal="left" vertical="center" wrapText="1"/>
    </xf>
    <xf numFmtId="9" fontId="4" fillId="2" borderId="1" xfId="3" applyNumberFormat="1" applyFont="1" applyFill="1" applyBorder="1" applyAlignment="1" applyProtection="1">
      <alignment horizontal="center" vertical="center" wrapText="1"/>
    </xf>
    <xf numFmtId="0" fontId="57" fillId="0" borderId="3" xfId="0" applyFont="1" applyFill="1" applyBorder="1" applyAlignment="1" applyProtection="1">
      <alignment horizontal="left" vertical="center" wrapText="1"/>
    </xf>
    <xf numFmtId="0" fontId="20" fillId="4" borderId="1" xfId="0" applyFont="1" applyFill="1" applyBorder="1" applyAlignment="1" applyProtection="1">
      <alignment horizontal="left" vertical="center"/>
    </xf>
    <xf numFmtId="0" fontId="20" fillId="4" borderId="1" xfId="0" applyFont="1" applyFill="1" applyBorder="1" applyAlignment="1" applyProtection="1">
      <alignment horizontal="center" vertical="center"/>
    </xf>
    <xf numFmtId="0" fontId="20" fillId="0" borderId="1" xfId="0" applyFont="1" applyFill="1" applyBorder="1" applyAlignment="1" applyProtection="1">
      <alignment horizontal="center" vertical="center" wrapText="1"/>
    </xf>
    <xf numFmtId="0" fontId="57"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xf>
    <xf numFmtId="10" fontId="22" fillId="2" borderId="1" xfId="3" applyNumberFormat="1" applyFont="1" applyFill="1" applyBorder="1" applyAlignment="1" applyProtection="1">
      <alignment horizontal="center" vertical="center" wrapText="1"/>
    </xf>
    <xf numFmtId="10" fontId="4" fillId="2" borderId="3" xfId="0" applyNumberFormat="1" applyFont="1" applyFill="1" applyBorder="1" applyAlignment="1" applyProtection="1">
      <alignment horizontal="center" vertical="center"/>
    </xf>
    <xf numFmtId="9" fontId="22" fillId="2" borderId="1" xfId="3" applyNumberFormat="1" applyFont="1" applyFill="1" applyBorder="1" applyAlignment="1" applyProtection="1">
      <alignment horizontal="center" vertical="center" wrapText="1"/>
    </xf>
    <xf numFmtId="0" fontId="66" fillId="0" borderId="0" xfId="0" applyFont="1" applyBorder="1" applyAlignment="1" applyProtection="1">
      <alignment vertical="center" wrapText="1"/>
      <protection locked="0"/>
    </xf>
    <xf numFmtId="0" fontId="44" fillId="21" borderId="1" xfId="0" applyFont="1" applyFill="1" applyBorder="1" applyAlignment="1" applyProtection="1">
      <alignment horizontal="center" vertical="center"/>
      <protection locked="0"/>
    </xf>
    <xf numFmtId="0" fontId="44" fillId="21" borderId="1" xfId="0" applyFont="1" applyFill="1" applyBorder="1" applyAlignment="1" applyProtection="1">
      <alignment horizontal="center" vertical="center" wrapText="1"/>
      <protection locked="0"/>
    </xf>
    <xf numFmtId="0" fontId="81" fillId="0" borderId="1" xfId="0" applyFont="1" applyBorder="1" applyAlignment="1" applyProtection="1">
      <alignment horizontal="left" vertical="center" wrapText="1"/>
      <protection locked="0"/>
    </xf>
    <xf numFmtId="0" fontId="50" fillId="2" borderId="1" xfId="0" applyFont="1" applyFill="1" applyBorder="1" applyAlignment="1" applyProtection="1">
      <alignment horizontal="left" vertical="center" wrapText="1"/>
      <protection locked="0"/>
    </xf>
    <xf numFmtId="10" fontId="50" fillId="2" borderId="1" xfId="3" applyNumberFormat="1" applyFont="1" applyFill="1" applyBorder="1" applyAlignment="1" applyProtection="1">
      <alignment horizontal="center" vertical="center"/>
      <protection locked="0"/>
    </xf>
    <xf numFmtId="0" fontId="50" fillId="2" borderId="1" xfId="0" applyNumberFormat="1" applyFont="1" applyFill="1" applyBorder="1" applyAlignment="1" applyProtection="1">
      <alignment horizontal="center" vertical="center"/>
      <protection locked="0"/>
    </xf>
    <xf numFmtId="0" fontId="32" fillId="3" borderId="18" xfId="0" applyFont="1" applyFill="1" applyBorder="1" applyAlignment="1" applyProtection="1">
      <alignment horizontal="center" vertical="center" wrapText="1"/>
      <protection locked="0"/>
    </xf>
    <xf numFmtId="9" fontId="5" fillId="11" borderId="19" xfId="0" applyNumberFormat="1" applyFont="1" applyFill="1" applyBorder="1" applyAlignment="1" applyProtection="1">
      <alignment horizontal="center" vertical="center"/>
    </xf>
    <xf numFmtId="9" fontId="4" fillId="2" borderId="6" xfId="0" applyNumberFormat="1" applyFont="1" applyFill="1" applyBorder="1" applyAlignment="1" applyProtection="1">
      <alignment vertical="center"/>
    </xf>
    <xf numFmtId="165" fontId="4" fillId="0" borderId="146" xfId="0" applyNumberFormat="1" applyFont="1" applyBorder="1" applyProtection="1"/>
    <xf numFmtId="9" fontId="5" fillId="11" borderId="3" xfId="0" applyNumberFormat="1" applyFont="1" applyFill="1" applyBorder="1" applyAlignment="1" applyProtection="1">
      <alignment horizontal="center" vertical="center"/>
    </xf>
    <xf numFmtId="165" fontId="4" fillId="0" borderId="1" xfId="0" applyNumberFormat="1" applyFont="1" applyBorder="1" applyAlignment="1" applyProtection="1">
      <alignment horizontal="center" vertical="center"/>
    </xf>
    <xf numFmtId="9" fontId="5" fillId="11" borderId="1" xfId="0" applyNumberFormat="1" applyFont="1" applyFill="1" applyBorder="1" applyAlignment="1" applyProtection="1">
      <alignment horizontal="center" vertical="center"/>
    </xf>
    <xf numFmtId="0" fontId="2" fillId="0" borderId="2" xfId="0" applyFont="1" applyBorder="1" applyAlignment="1" applyProtection="1">
      <alignment vertical="center"/>
      <protection locked="0"/>
    </xf>
    <xf numFmtId="9" fontId="5" fillId="11" borderId="2" xfId="0" applyNumberFormat="1" applyFont="1" applyFill="1" applyBorder="1" applyAlignment="1" applyProtection="1">
      <alignment horizontal="center" vertical="center"/>
    </xf>
    <xf numFmtId="165" fontId="5" fillId="10" borderId="2" xfId="0" applyNumberFormat="1" applyFont="1" applyFill="1" applyBorder="1" applyAlignment="1" applyProtection="1">
      <alignment vertical="center"/>
    </xf>
    <xf numFmtId="165" fontId="5" fillId="10" borderId="1" xfId="0" applyNumberFormat="1" applyFont="1" applyFill="1" applyBorder="1" applyAlignment="1" applyProtection="1">
      <alignment vertical="center"/>
    </xf>
    <xf numFmtId="0" fontId="4" fillId="0" borderId="0" xfId="0" applyFont="1" applyBorder="1" applyAlignment="1" applyProtection="1">
      <alignment vertical="center" wrapText="1"/>
    </xf>
    <xf numFmtId="0" fontId="20" fillId="0" borderId="0" xfId="0" applyFont="1" applyBorder="1" applyAlignment="1" applyProtection="1">
      <alignment vertical="center" wrapText="1"/>
    </xf>
    <xf numFmtId="0" fontId="4" fillId="4" borderId="0" xfId="0" applyFont="1" applyFill="1" applyBorder="1" applyAlignment="1" applyProtection="1">
      <alignment horizontal="left" vertical="center" wrapText="1"/>
    </xf>
    <xf numFmtId="0" fontId="4" fillId="4" borderId="0" xfId="0" applyFont="1" applyFill="1" applyBorder="1" applyAlignment="1" applyProtection="1">
      <alignment horizontal="center" vertical="center"/>
    </xf>
    <xf numFmtId="0" fontId="4"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2" fillId="0" borderId="0" xfId="0" applyFont="1" applyAlignment="1" applyProtection="1">
      <alignment vertical="center"/>
    </xf>
    <xf numFmtId="0" fontId="25" fillId="22" borderId="3" xfId="0" applyFont="1" applyFill="1" applyBorder="1" applyAlignment="1" applyProtection="1">
      <alignment horizontal="center" vertical="center"/>
    </xf>
    <xf numFmtId="0" fontId="25" fillId="22" borderId="3" xfId="0" applyFont="1" applyFill="1" applyBorder="1" applyAlignment="1" applyProtection="1">
      <alignment horizontal="center" vertical="center" wrapText="1"/>
    </xf>
    <xf numFmtId="165" fontId="2" fillId="0" borderId="0" xfId="0" applyNumberFormat="1" applyFont="1" applyAlignment="1" applyProtection="1">
      <alignment vertical="center"/>
    </xf>
    <xf numFmtId="10" fontId="4" fillId="0" borderId="1" xfId="3" applyNumberFormat="1" applyFont="1" applyBorder="1" applyAlignment="1" applyProtection="1">
      <alignment horizontal="center" vertical="center" wrapText="1"/>
    </xf>
    <xf numFmtId="165" fontId="2" fillId="0" borderId="0" xfId="0" applyNumberFormat="1" applyFont="1" applyProtection="1"/>
    <xf numFmtId="0" fontId="5" fillId="2" borderId="1" xfId="0" applyFont="1" applyFill="1" applyBorder="1" applyAlignment="1" applyProtection="1">
      <alignment horizontal="left" vertical="center" wrapText="1"/>
    </xf>
    <xf numFmtId="10" fontId="5" fillId="2" borderId="1" xfId="3" applyNumberFormat="1" applyFont="1" applyFill="1" applyBorder="1" applyAlignment="1" applyProtection="1">
      <alignment horizontal="center" vertical="center"/>
    </xf>
    <xf numFmtId="0" fontId="5" fillId="2" borderId="1" xfId="0" applyNumberFormat="1" applyFont="1" applyFill="1" applyBorder="1" applyAlignment="1" applyProtection="1">
      <alignment horizontal="center" vertical="center"/>
    </xf>
    <xf numFmtId="0" fontId="83" fillId="0" borderId="0" xfId="0" applyFont="1" applyFill="1" applyBorder="1" applyAlignment="1" applyProtection="1">
      <alignment vertical="center"/>
      <protection locked="0"/>
    </xf>
    <xf numFmtId="0" fontId="20" fillId="25" borderId="76" xfId="0" applyFont="1" applyFill="1" applyBorder="1" applyAlignment="1" applyProtection="1">
      <alignment horizontal="right" vertical="center"/>
    </xf>
    <xf numFmtId="0" fontId="20" fillId="25" borderId="101" xfId="0" applyFont="1" applyFill="1" applyBorder="1" applyAlignment="1" applyProtection="1">
      <alignment horizontal="right" vertical="center"/>
    </xf>
    <xf numFmtId="0" fontId="20" fillId="0" borderId="91" xfId="0" applyFont="1" applyFill="1" applyBorder="1" applyAlignment="1" applyProtection="1">
      <alignment horizontal="left" vertical="center" wrapText="1"/>
    </xf>
    <xf numFmtId="0" fontId="20" fillId="25" borderId="147" xfId="0" applyFont="1" applyFill="1" applyBorder="1" applyAlignment="1" applyProtection="1">
      <alignment horizontal="right" vertical="center"/>
    </xf>
    <xf numFmtId="0" fontId="20" fillId="0" borderId="1" xfId="0" applyFont="1" applyFill="1" applyBorder="1" applyAlignment="1" applyProtection="1">
      <alignment horizontal="left" vertical="center"/>
    </xf>
    <xf numFmtId="0" fontId="20" fillId="25" borderId="1" xfId="0" applyFont="1" applyFill="1" applyBorder="1" applyAlignment="1" applyProtection="1">
      <alignment horizontal="right" vertical="center"/>
    </xf>
    <xf numFmtId="9" fontId="20" fillId="25" borderId="1" xfId="3" applyFont="1" applyFill="1" applyBorder="1" applyAlignment="1" applyProtection="1">
      <alignment horizontal="right" vertical="center"/>
    </xf>
    <xf numFmtId="9" fontId="20" fillId="25" borderId="1" xfId="0" applyNumberFormat="1" applyFont="1" applyFill="1" applyBorder="1" applyAlignment="1" applyProtection="1">
      <alignment horizontal="right" vertical="center"/>
    </xf>
    <xf numFmtId="0" fontId="4" fillId="0" borderId="148" xfId="0" applyFont="1" applyBorder="1" applyAlignment="1" applyProtection="1">
      <alignment horizontal="center" vertical="center"/>
    </xf>
    <xf numFmtId="9" fontId="4" fillId="2" borderId="6" xfId="0" applyNumberFormat="1" applyFont="1" applyFill="1" applyBorder="1" applyAlignment="1" applyProtection="1">
      <alignment horizontal="center" vertical="center"/>
    </xf>
    <xf numFmtId="173" fontId="5" fillId="4" borderId="1" xfId="4" applyNumberFormat="1" applyFont="1" applyFill="1" applyBorder="1" applyAlignment="1" applyProtection="1">
      <alignment horizontal="left" vertical="center" wrapText="1"/>
    </xf>
    <xf numFmtId="0" fontId="4" fillId="0" borderId="73" xfId="0" applyFont="1" applyBorder="1" applyAlignment="1" applyProtection="1">
      <alignment horizontal="left" vertical="center" wrapText="1"/>
    </xf>
    <xf numFmtId="173" fontId="5" fillId="10" borderId="1" xfId="4" applyNumberFormat="1" applyFont="1" applyFill="1" applyBorder="1" applyAlignment="1" applyProtection="1">
      <alignment horizontal="left" vertical="center" wrapText="1"/>
    </xf>
    <xf numFmtId="0" fontId="22" fillId="4" borderId="1" xfId="6" applyFont="1" applyFill="1" applyBorder="1" applyAlignment="1" applyProtection="1">
      <alignment horizontal="left" vertical="center" wrapText="1"/>
    </xf>
    <xf numFmtId="0" fontId="4" fillId="0" borderId="1" xfId="6" applyFont="1" applyBorder="1" applyAlignment="1" applyProtection="1">
      <alignment vertical="center" wrapText="1"/>
    </xf>
    <xf numFmtId="0" fontId="4" fillId="2" borderId="6" xfId="0" applyFont="1" applyFill="1" applyBorder="1" applyAlignment="1" applyProtection="1">
      <alignment horizontal="right" vertical="center"/>
    </xf>
    <xf numFmtId="0" fontId="4" fillId="2" borderId="3" xfId="0" applyFont="1" applyFill="1" applyBorder="1" applyAlignment="1" applyProtection="1">
      <alignment horizontal="right" vertical="center"/>
    </xf>
    <xf numFmtId="9" fontId="4" fillId="11" borderId="5" xfId="0" applyNumberFormat="1" applyFont="1" applyFill="1" applyBorder="1" applyAlignment="1" applyProtection="1">
      <alignment horizontal="center" vertical="center"/>
    </xf>
    <xf numFmtId="9" fontId="4" fillId="2" borderId="3" xfId="0" applyNumberFormat="1" applyFont="1" applyFill="1" applyBorder="1" applyAlignment="1" applyProtection="1">
      <alignment horizontal="right" vertical="center"/>
    </xf>
    <xf numFmtId="0" fontId="4" fillId="2" borderId="2" xfId="0" applyFont="1" applyFill="1" applyBorder="1" applyAlignment="1" applyProtection="1">
      <alignment horizontal="right" vertical="center"/>
    </xf>
    <xf numFmtId="9" fontId="4" fillId="2" borderId="2" xfId="0" applyNumberFormat="1" applyFont="1" applyFill="1" applyBorder="1" applyAlignment="1" applyProtection="1">
      <alignment horizontal="right" vertical="center"/>
    </xf>
    <xf numFmtId="0" fontId="36" fillId="0" borderId="0" xfId="0" applyFont="1" applyBorder="1" applyAlignment="1" applyProtection="1">
      <alignment vertical="center"/>
      <protection locked="0"/>
    </xf>
    <xf numFmtId="0" fontId="4" fillId="0" borderId="87" xfId="0" applyFont="1" applyBorder="1" applyAlignment="1" applyProtection="1">
      <alignment horizontal="center" vertical="center"/>
    </xf>
    <xf numFmtId="9" fontId="4" fillId="0" borderId="6" xfId="3" applyFont="1" applyFill="1" applyBorder="1" applyAlignment="1" applyProtection="1">
      <alignment horizontal="left" vertical="center" wrapText="1"/>
    </xf>
    <xf numFmtId="1" fontId="5" fillId="11" borderId="19" xfId="3" applyNumberFormat="1" applyFont="1" applyFill="1" applyBorder="1" applyAlignment="1" applyProtection="1">
      <alignment horizontal="center" vertical="center" wrapText="1"/>
    </xf>
    <xf numFmtId="0" fontId="4" fillId="2" borderId="70" xfId="0" applyFont="1" applyFill="1" applyBorder="1" applyAlignment="1" applyProtection="1">
      <alignment vertical="center"/>
    </xf>
    <xf numFmtId="9" fontId="4" fillId="0" borderId="70" xfId="3" applyFont="1" applyFill="1" applyBorder="1" applyAlignment="1" applyProtection="1">
      <alignment horizontal="left" vertical="center" wrapText="1"/>
    </xf>
    <xf numFmtId="1" fontId="4" fillId="2" borderId="70" xfId="3" applyNumberFormat="1" applyFont="1" applyFill="1" applyBorder="1" applyAlignment="1" applyProtection="1">
      <alignment horizontal="center" vertical="center" wrapText="1"/>
    </xf>
    <xf numFmtId="9" fontId="4" fillId="2" borderId="70" xfId="0" applyNumberFormat="1" applyFont="1" applyFill="1" applyBorder="1" applyAlignment="1" applyProtection="1">
      <alignment vertical="center"/>
    </xf>
    <xf numFmtId="9" fontId="5" fillId="11" borderId="19" xfId="3" applyNumberFormat="1" applyFont="1" applyFill="1" applyBorder="1" applyAlignment="1" applyProtection="1">
      <alignment horizontal="center" vertical="center" wrapText="1"/>
    </xf>
    <xf numFmtId="0" fontId="4" fillId="0" borderId="90" xfId="0" applyFont="1" applyBorder="1" applyAlignment="1" applyProtection="1">
      <alignment horizontal="center" vertical="center"/>
    </xf>
    <xf numFmtId="0" fontId="4" fillId="2" borderId="88" xfId="0" applyFont="1" applyFill="1" applyBorder="1" applyAlignment="1" applyProtection="1">
      <alignment vertical="center"/>
    </xf>
    <xf numFmtId="0" fontId="4" fillId="4" borderId="73" xfId="0" applyFont="1" applyFill="1" applyBorder="1" applyAlignment="1" applyProtection="1">
      <alignment horizontal="left" vertical="center" wrapText="1"/>
    </xf>
    <xf numFmtId="43" fontId="87" fillId="10" borderId="1" xfId="4" applyFont="1" applyFill="1" applyBorder="1" applyAlignment="1" applyProtection="1">
      <alignment vertical="center" wrapText="1"/>
    </xf>
    <xf numFmtId="0" fontId="4" fillId="2" borderId="93" xfId="0" applyFont="1" applyFill="1" applyBorder="1" applyAlignment="1" applyProtection="1">
      <alignment vertical="center"/>
    </xf>
    <xf numFmtId="9" fontId="4" fillId="2" borderId="93" xfId="0" applyNumberFormat="1" applyFont="1" applyFill="1" applyBorder="1" applyAlignment="1" applyProtection="1">
      <alignment vertical="center"/>
    </xf>
    <xf numFmtId="9" fontId="4" fillId="2" borderId="19" xfId="0" applyNumberFormat="1" applyFont="1" applyFill="1" applyBorder="1" applyAlignment="1" applyProtection="1">
      <alignment vertical="center"/>
    </xf>
    <xf numFmtId="43" fontId="87" fillId="10" borderId="1" xfId="4" applyFont="1" applyFill="1" applyBorder="1" applyAlignment="1" applyProtection="1">
      <alignment horizontal="left" vertical="center" wrapText="1"/>
    </xf>
    <xf numFmtId="0" fontId="4" fillId="4" borderId="111" xfId="0" applyFont="1" applyFill="1" applyBorder="1" applyAlignment="1" applyProtection="1">
      <alignment horizontal="left" vertical="center" wrapText="1"/>
    </xf>
    <xf numFmtId="0" fontId="4" fillId="4" borderId="81" xfId="0" applyFont="1" applyFill="1" applyBorder="1" applyAlignment="1" applyProtection="1">
      <alignment horizontal="left" vertical="center" wrapText="1"/>
    </xf>
    <xf numFmtId="0" fontId="89" fillId="0" borderId="0" xfId="8" applyFont="1" applyAlignment="1" applyProtection="1">
      <alignment vertical="center"/>
      <protection locked="0"/>
    </xf>
    <xf numFmtId="0" fontId="89" fillId="0" borderId="0" xfId="8" applyFont="1" applyProtection="1">
      <protection locked="0"/>
    </xf>
    <xf numFmtId="0" fontId="90" fillId="0" borderId="0" xfId="8" applyFont="1" applyProtection="1">
      <protection locked="0"/>
    </xf>
    <xf numFmtId="0" fontId="91" fillId="0" borderId="0" xfId="8" applyFont="1" applyAlignment="1" applyProtection="1">
      <alignment horizontal="center"/>
      <protection locked="0"/>
    </xf>
    <xf numFmtId="0" fontId="92" fillId="0" borderId="0" xfId="8" applyFont="1" applyAlignment="1" applyProtection="1">
      <alignment horizontal="center" vertical="center" wrapText="1"/>
      <protection locked="0"/>
    </xf>
    <xf numFmtId="0" fontId="90" fillId="0" borderId="0" xfId="8" applyFont="1" applyAlignment="1" applyProtection="1">
      <alignment vertical="top"/>
      <protection locked="0"/>
    </xf>
    <xf numFmtId="177" fontId="92" fillId="0" borderId="0" xfId="8" applyNumberFormat="1" applyFont="1" applyAlignment="1" applyProtection="1">
      <alignment horizontal="center" vertical="center" wrapText="1"/>
      <protection locked="0"/>
    </xf>
    <xf numFmtId="0" fontId="93" fillId="0" borderId="0" xfId="8" applyFont="1" applyAlignment="1" applyProtection="1">
      <alignment horizontal="center" vertical="center"/>
      <protection locked="0"/>
    </xf>
    <xf numFmtId="0" fontId="95" fillId="0" borderId="0" xfId="8" applyFont="1" applyProtection="1">
      <protection locked="0"/>
    </xf>
    <xf numFmtId="0" fontId="95" fillId="0" borderId="0" xfId="8" applyFont="1" applyAlignment="1" applyProtection="1">
      <alignment vertical="center"/>
      <protection locked="0"/>
    </xf>
    <xf numFmtId="171" fontId="97" fillId="26" borderId="9" xfId="8" applyNumberFormat="1" applyFont="1" applyFill="1" applyBorder="1" applyAlignment="1" applyProtection="1">
      <alignment horizontal="center" vertical="center" wrapText="1"/>
      <protection locked="0"/>
    </xf>
    <xf numFmtId="178" fontId="95" fillId="0" borderId="0" xfId="8" applyNumberFormat="1" applyFont="1" applyProtection="1">
      <protection locked="0"/>
    </xf>
    <xf numFmtId="0" fontId="98" fillId="0" borderId="3" xfId="8" applyFont="1" applyBorder="1" applyAlignment="1">
      <alignment vertical="center" wrapText="1"/>
    </xf>
    <xf numFmtId="0" fontId="98" fillId="0" borderId="6" xfId="8" applyFont="1" applyBorder="1" applyAlignment="1">
      <alignment vertical="center" wrapText="1"/>
    </xf>
    <xf numFmtId="0" fontId="99" fillId="0" borderId="1" xfId="8" applyFont="1" applyBorder="1" applyAlignment="1">
      <alignment vertical="center" wrapText="1"/>
    </xf>
    <xf numFmtId="0" fontId="99" fillId="0" borderId="3" xfId="8" applyFont="1" applyBorder="1" applyAlignment="1">
      <alignment vertical="center" wrapText="1"/>
    </xf>
    <xf numFmtId="0" fontId="98" fillId="0" borderId="3" xfId="8" applyFont="1" applyBorder="1" applyAlignment="1">
      <alignment horizontal="center" vertical="center"/>
    </xf>
    <xf numFmtId="0" fontId="98" fillId="0" borderId="3" xfId="8" applyFont="1" applyBorder="1" applyAlignment="1">
      <alignment horizontal="center" vertical="center" wrapText="1"/>
    </xf>
    <xf numFmtId="0" fontId="99" fillId="0" borderId="3" xfId="8" applyFont="1" applyBorder="1" applyAlignment="1">
      <alignment horizontal="center" vertical="center" wrapText="1"/>
    </xf>
    <xf numFmtId="1" fontId="98" fillId="27" borderId="3" xfId="8" applyNumberFormat="1" applyFont="1" applyFill="1" applyBorder="1" applyAlignment="1">
      <alignment horizontal="center" vertical="center" wrapText="1"/>
    </xf>
    <xf numFmtId="0" fontId="98" fillId="28" borderId="6" xfId="8" applyFont="1" applyFill="1" applyBorder="1" applyAlignment="1">
      <alignment horizontal="center" vertical="center"/>
    </xf>
    <xf numFmtId="0" fontId="98" fillId="28" borderId="3" xfId="8" applyFont="1" applyFill="1" applyBorder="1" applyAlignment="1">
      <alignment horizontal="center" vertical="center"/>
    </xf>
    <xf numFmtId="9" fontId="98" fillId="27" borderId="1" xfId="9" applyFont="1" applyFill="1" applyBorder="1" applyAlignment="1" applyProtection="1">
      <alignment horizontal="center" vertical="center" wrapText="1"/>
    </xf>
    <xf numFmtId="9" fontId="98" fillId="29" borderId="1" xfId="9" applyFont="1" applyFill="1" applyBorder="1" applyAlignment="1" applyProtection="1">
      <alignment horizontal="center" vertical="center" wrapText="1"/>
    </xf>
    <xf numFmtId="0" fontId="98" fillId="0" borderId="3" xfId="8" applyFont="1" applyBorder="1" applyAlignment="1">
      <alignment vertical="center"/>
    </xf>
    <xf numFmtId="4" fontId="98" fillId="0" borderId="3" xfId="8" applyNumberFormat="1" applyFont="1" applyBorder="1" applyAlignment="1">
      <alignment vertical="center"/>
    </xf>
    <xf numFmtId="0" fontId="98" fillId="0" borderId="3" xfId="8" applyFont="1" applyBorder="1" applyAlignment="1" applyProtection="1">
      <alignment vertical="center"/>
      <protection locked="0"/>
    </xf>
    <xf numFmtId="0" fontId="98" fillId="0" borderId="0" xfId="8" applyFont="1" applyAlignment="1" applyProtection="1">
      <alignment vertical="center"/>
      <protection locked="0"/>
    </xf>
    <xf numFmtId="0" fontId="98" fillId="0" borderId="1" xfId="8" applyFont="1" applyBorder="1" applyAlignment="1">
      <alignment horizontal="center" vertical="center"/>
    </xf>
    <xf numFmtId="1" fontId="98" fillId="27" borderId="1" xfId="8" applyNumberFormat="1" applyFont="1" applyFill="1" applyBorder="1" applyAlignment="1">
      <alignment horizontal="center" vertical="center" wrapText="1"/>
    </xf>
    <xf numFmtId="0" fontId="98" fillId="27" borderId="1" xfId="9" applyNumberFormat="1" applyFont="1" applyFill="1" applyBorder="1" applyAlignment="1" applyProtection="1">
      <alignment horizontal="center" vertical="center" wrapText="1"/>
    </xf>
    <xf numFmtId="165" fontId="98" fillId="0" borderId="1" xfId="8" applyNumberFormat="1" applyFont="1" applyBorder="1" applyAlignment="1">
      <alignment vertical="center"/>
    </xf>
    <xf numFmtId="0" fontId="98" fillId="0" borderId="1" xfId="8" applyFont="1" applyBorder="1" applyAlignment="1" applyProtection="1">
      <alignment vertical="center"/>
      <protection locked="0"/>
    </xf>
    <xf numFmtId="0" fontId="98" fillId="28" borderId="73" xfId="8" applyFont="1" applyFill="1" applyBorder="1" applyAlignment="1">
      <alignment horizontal="center" vertical="center"/>
    </xf>
    <xf numFmtId="0" fontId="98" fillId="0" borderId="3" xfId="8" applyFont="1" applyBorder="1" applyAlignment="1">
      <alignment horizontal="left" vertical="center" wrapText="1"/>
    </xf>
    <xf numFmtId="0" fontId="98" fillId="28" borderId="1" xfId="8" applyFont="1" applyFill="1" applyBorder="1" applyAlignment="1">
      <alignment horizontal="center" vertical="center"/>
    </xf>
    <xf numFmtId="0" fontId="98" fillId="0" borderId="1" xfId="8" applyFont="1" applyBorder="1" applyAlignment="1">
      <alignment horizontal="left" vertical="center" wrapText="1"/>
    </xf>
    <xf numFmtId="0" fontId="98" fillId="0" borderId="1" xfId="8" applyFont="1" applyBorder="1" applyAlignment="1">
      <alignment vertical="center" wrapText="1"/>
    </xf>
    <xf numFmtId="0" fontId="98" fillId="0" borderId="6" xfId="8" applyFont="1" applyBorder="1" applyAlignment="1">
      <alignment horizontal="center" vertical="center" wrapText="1"/>
    </xf>
    <xf numFmtId="0" fontId="98" fillId="0" borderId="1" xfId="8" applyFont="1" applyBorder="1" applyAlignment="1">
      <alignment horizontal="center" vertical="center" wrapText="1"/>
    </xf>
    <xf numFmtId="0" fontId="20" fillId="0" borderId="0" xfId="8" applyFont="1" applyAlignment="1">
      <alignment horizontal="justify" vertical="center"/>
    </xf>
    <xf numFmtId="0" fontId="99" fillId="0" borderId="5" xfId="8" applyFont="1" applyBorder="1" applyAlignment="1">
      <alignment vertical="center" wrapText="1"/>
    </xf>
    <xf numFmtId="0" fontId="4" fillId="4" borderId="1" xfId="8" applyFont="1" applyFill="1" applyBorder="1" applyAlignment="1">
      <alignment horizontal="left" vertical="center" wrapText="1"/>
    </xf>
    <xf numFmtId="0" fontId="98" fillId="30" borderId="1" xfId="8" applyFont="1" applyFill="1" applyBorder="1" applyAlignment="1">
      <alignment vertical="center" wrapText="1"/>
    </xf>
    <xf numFmtId="0" fontId="98" fillId="30" borderId="3" xfId="8" applyFont="1" applyFill="1" applyBorder="1" applyAlignment="1">
      <alignment vertical="center" wrapText="1"/>
    </xf>
    <xf numFmtId="0" fontId="98" fillId="0" borderId="70" xfId="8" applyFont="1" applyBorder="1" applyAlignment="1" applyProtection="1">
      <alignment vertical="center"/>
      <protection locked="0"/>
    </xf>
    <xf numFmtId="0" fontId="20" fillId="0" borderId="3" xfId="8" applyFont="1" applyBorder="1" applyAlignment="1">
      <alignment vertical="center" wrapText="1"/>
    </xf>
    <xf numFmtId="0" fontId="20" fillId="0" borderId="6" xfId="8" applyFont="1" applyBorder="1" applyAlignment="1">
      <alignment horizontal="center" vertical="center" wrapText="1"/>
    </xf>
    <xf numFmtId="0" fontId="20" fillId="0" borderId="1" xfId="8" applyFont="1" applyBorder="1" applyAlignment="1">
      <alignment horizontal="center" vertical="center" wrapText="1"/>
    </xf>
    <xf numFmtId="0" fontId="20" fillId="0" borderId="73" xfId="8" applyFont="1" applyBorder="1" applyAlignment="1">
      <alignment horizontal="left" vertical="center" wrapText="1"/>
    </xf>
    <xf numFmtId="0" fontId="20" fillId="0" borderId="20" xfId="8" applyFont="1" applyBorder="1" applyAlignment="1">
      <alignment horizontal="justify" vertical="center"/>
    </xf>
    <xf numFmtId="0" fontId="20" fillId="0" borderId="19" xfId="8" applyFont="1" applyBorder="1" applyAlignment="1">
      <alignment horizontal="justify" vertical="center"/>
    </xf>
    <xf numFmtId="0" fontId="20" fillId="0" borderId="6" xfId="8" applyFont="1" applyBorder="1" applyAlignment="1">
      <alignment horizontal="center" vertical="center"/>
    </xf>
    <xf numFmtId="0" fontId="20" fillId="0" borderId="6" xfId="8" applyFont="1" applyBorder="1" applyAlignment="1">
      <alignment vertical="center" wrapText="1"/>
    </xf>
    <xf numFmtId="0" fontId="20" fillId="0" borderId="1" xfId="8" applyFont="1" applyBorder="1" applyAlignment="1">
      <alignment vertical="center" wrapText="1"/>
    </xf>
    <xf numFmtId="0" fontId="20" fillId="30" borderId="1" xfId="8" applyFont="1" applyFill="1" applyBorder="1" applyAlignment="1">
      <alignment vertical="center" wrapText="1"/>
    </xf>
    <xf numFmtId="0" fontId="20" fillId="30" borderId="3" xfId="8" applyFont="1" applyFill="1" applyBorder="1" applyAlignment="1">
      <alignment horizontal="center" vertical="center"/>
    </xf>
    <xf numFmtId="0" fontId="20" fillId="30" borderId="3" xfId="8" applyFont="1" applyFill="1" applyBorder="1" applyAlignment="1">
      <alignment horizontal="left" vertical="center" wrapText="1"/>
    </xf>
    <xf numFmtId="0" fontId="20" fillId="30" borderId="3" xfId="8" applyFont="1" applyFill="1" applyBorder="1" applyAlignment="1">
      <alignment horizontal="center" vertical="center" wrapText="1"/>
    </xf>
    <xf numFmtId="0" fontId="20" fillId="0" borderId="3" xfId="8" applyFont="1" applyBorder="1" applyAlignment="1">
      <alignment horizontal="center" vertical="center"/>
    </xf>
    <xf numFmtId="9" fontId="20" fillId="27" borderId="1" xfId="8" applyNumberFormat="1" applyFont="1" applyFill="1" applyBorder="1" applyAlignment="1">
      <alignment horizontal="center" vertical="center" wrapText="1"/>
    </xf>
    <xf numFmtId="0" fontId="20" fillId="28" borderId="3" xfId="8" applyFont="1" applyFill="1" applyBorder="1" applyAlignment="1">
      <alignment horizontal="center" vertical="center"/>
    </xf>
    <xf numFmtId="9" fontId="20" fillId="28" borderId="1" xfId="8" applyNumberFormat="1" applyFont="1" applyFill="1" applyBorder="1" applyAlignment="1">
      <alignment horizontal="center" vertical="center"/>
    </xf>
    <xf numFmtId="9" fontId="20" fillId="28" borderId="3" xfId="8" applyNumberFormat="1" applyFont="1" applyFill="1" applyBorder="1" applyAlignment="1">
      <alignment horizontal="center" vertical="center"/>
    </xf>
    <xf numFmtId="0" fontId="20" fillId="30" borderId="1" xfId="8" applyFont="1" applyFill="1" applyBorder="1" applyAlignment="1">
      <alignment horizontal="left" vertical="center" wrapText="1"/>
    </xf>
    <xf numFmtId="0" fontId="20" fillId="30" borderId="3" xfId="8" applyFont="1" applyFill="1" applyBorder="1" applyAlignment="1">
      <alignment vertical="center" wrapText="1"/>
    </xf>
    <xf numFmtId="165" fontId="20" fillId="0" borderId="1" xfId="8" applyNumberFormat="1" applyFont="1" applyBorder="1" applyAlignment="1">
      <alignment vertical="center"/>
    </xf>
    <xf numFmtId="0" fontId="20" fillId="0" borderId="70" xfId="8" applyFont="1" applyBorder="1" applyAlignment="1" applyProtection="1">
      <alignment vertical="center"/>
      <protection locked="0"/>
    </xf>
    <xf numFmtId="0" fontId="20" fillId="0" borderId="0" xfId="8" applyFont="1" applyAlignment="1" applyProtection="1">
      <alignment vertical="center"/>
      <protection locked="0"/>
    </xf>
    <xf numFmtId="0" fontId="20" fillId="0" borderId="3" xfId="8" applyFont="1" applyBorder="1" applyAlignment="1">
      <alignment horizontal="left" vertical="center" wrapText="1"/>
    </xf>
    <xf numFmtId="0" fontId="20" fillId="0" borderId="2" xfId="8" applyFont="1" applyBorder="1" applyAlignment="1">
      <alignment vertical="center" wrapText="1"/>
    </xf>
    <xf numFmtId="0" fontId="20" fillId="0" borderId="3" xfId="8" applyFont="1" applyBorder="1" applyAlignment="1">
      <alignment horizontal="center" vertical="center" wrapText="1"/>
    </xf>
    <xf numFmtId="1" fontId="22" fillId="27" borderId="6" xfId="8" applyNumberFormat="1" applyFont="1" applyFill="1" applyBorder="1" applyAlignment="1">
      <alignment horizontal="center" vertical="center"/>
    </xf>
    <xf numFmtId="0" fontId="20" fillId="28" borderId="1" xfId="8" applyFont="1" applyFill="1" applyBorder="1" applyAlignment="1">
      <alignment horizontal="center" vertical="center"/>
    </xf>
    <xf numFmtId="9" fontId="22" fillId="27" borderId="6" xfId="8" applyNumberFormat="1" applyFont="1" applyFill="1" applyBorder="1" applyAlignment="1">
      <alignment horizontal="center" vertical="center"/>
    </xf>
    <xf numFmtId="0" fontId="20" fillId="30" borderId="0" xfId="8" applyFont="1" applyFill="1" applyAlignment="1">
      <alignment horizontal="left" vertical="center" wrapText="1"/>
    </xf>
    <xf numFmtId="0" fontId="20" fillId="30" borderId="73" xfId="8" applyFont="1" applyFill="1" applyBorder="1" applyAlignment="1">
      <alignment horizontal="left" vertical="center" wrapText="1"/>
    </xf>
    <xf numFmtId="0" fontId="20" fillId="0" borderId="1" xfId="8" applyFont="1" applyBorder="1" applyAlignment="1">
      <alignment vertical="center"/>
    </xf>
    <xf numFmtId="0" fontId="20" fillId="0" borderId="1" xfId="8" applyFont="1" applyBorder="1" applyAlignment="1">
      <alignment horizontal="left" vertical="center" wrapText="1"/>
    </xf>
    <xf numFmtId="0" fontId="20" fillId="0" borderId="3" xfId="8" applyFont="1" applyBorder="1" applyAlignment="1">
      <alignment vertical="center"/>
    </xf>
    <xf numFmtId="0" fontId="99" fillId="0" borderId="70" xfId="8" applyFont="1" applyBorder="1" applyAlignment="1">
      <alignment vertical="center" wrapText="1"/>
    </xf>
    <xf numFmtId="0" fontId="98" fillId="0" borderId="70" xfId="8" applyFont="1" applyBorder="1" applyAlignment="1">
      <alignment vertical="center" wrapText="1"/>
    </xf>
    <xf numFmtId="0" fontId="98" fillId="0" borderId="70" xfId="8" applyFont="1" applyBorder="1" applyAlignment="1">
      <alignment horizontal="center" vertical="center"/>
    </xf>
    <xf numFmtId="0" fontId="98" fillId="0" borderId="6" xfId="8" applyFont="1" applyBorder="1" applyAlignment="1">
      <alignment horizontal="center" vertical="center"/>
    </xf>
    <xf numFmtId="0" fontId="98" fillId="0" borderId="6" xfId="8" applyFont="1" applyBorder="1" applyAlignment="1">
      <alignment vertical="center"/>
    </xf>
    <xf numFmtId="9" fontId="99" fillId="27" borderId="6" xfId="8" applyNumberFormat="1" applyFont="1" applyFill="1" applyBorder="1" applyAlignment="1">
      <alignment horizontal="center" vertical="center"/>
    </xf>
    <xf numFmtId="9" fontId="98" fillId="28" borderId="6" xfId="8" applyNumberFormat="1" applyFont="1" applyFill="1" applyBorder="1" applyAlignment="1">
      <alignment horizontal="center" vertical="center"/>
    </xf>
    <xf numFmtId="0" fontId="98" fillId="0" borderId="70" xfId="8" applyFont="1" applyBorder="1" applyAlignment="1">
      <alignment horizontal="left" vertical="center" wrapText="1"/>
    </xf>
    <xf numFmtId="0" fontId="98" fillId="0" borderId="6" xfId="8" applyFont="1" applyBorder="1" applyAlignment="1">
      <alignment horizontal="left" vertical="center" wrapText="1"/>
    </xf>
    <xf numFmtId="0" fontId="98" fillId="0" borderId="1" xfId="8" applyFont="1" applyBorder="1" applyAlignment="1">
      <alignment vertical="center"/>
    </xf>
    <xf numFmtId="1" fontId="99" fillId="27" borderId="6" xfId="8" applyNumberFormat="1" applyFont="1" applyFill="1" applyBorder="1" applyAlignment="1">
      <alignment horizontal="center" vertical="center"/>
    </xf>
    <xf numFmtId="0" fontId="99" fillId="0" borderId="6" xfId="8" applyFont="1" applyBorder="1" applyAlignment="1">
      <alignment vertical="center" wrapText="1"/>
    </xf>
    <xf numFmtId="0" fontId="99" fillId="0" borderId="6" xfId="8" applyFont="1" applyBorder="1" applyAlignment="1">
      <alignment horizontal="left" vertical="center" wrapText="1"/>
    </xf>
    <xf numFmtId="0" fontId="99" fillId="30" borderId="6" xfId="8" applyFont="1" applyFill="1" applyBorder="1" applyAlignment="1">
      <alignment vertical="center" wrapText="1"/>
    </xf>
    <xf numFmtId="0" fontId="99" fillId="30" borderId="6" xfId="8" applyFont="1" applyFill="1" applyBorder="1" applyAlignment="1">
      <alignment horizontal="center" vertical="center"/>
    </xf>
    <xf numFmtId="0" fontId="99" fillId="0" borderId="6" xfId="8" applyFont="1" applyBorder="1" applyAlignment="1">
      <alignment horizontal="center" vertical="center" wrapText="1"/>
    </xf>
    <xf numFmtId="9" fontId="98" fillId="28" borderId="6" xfId="9" applyFont="1" applyFill="1" applyBorder="1" applyAlignment="1" applyProtection="1">
      <alignment horizontal="center" vertical="center"/>
    </xf>
    <xf numFmtId="0" fontId="99" fillId="30" borderId="70" xfId="8" applyFont="1" applyFill="1" applyBorder="1" applyAlignment="1">
      <alignment horizontal="left" vertical="center" wrapText="1"/>
    </xf>
    <xf numFmtId="0" fontId="99" fillId="30" borderId="1" xfId="8" applyFont="1" applyFill="1" applyBorder="1" applyAlignment="1">
      <alignment vertical="center"/>
    </xf>
    <xf numFmtId="0" fontId="99" fillId="28" borderId="6" xfId="8" applyFont="1" applyFill="1" applyBorder="1" applyAlignment="1">
      <alignment horizontal="center" vertical="center"/>
    </xf>
    <xf numFmtId="9" fontId="99" fillId="28" borderId="6" xfId="8" applyNumberFormat="1" applyFont="1" applyFill="1" applyBorder="1" applyAlignment="1">
      <alignment horizontal="center" vertical="center"/>
    </xf>
    <xf numFmtId="0" fontId="99" fillId="30" borderId="6" xfId="8" applyFont="1" applyFill="1" applyBorder="1" applyAlignment="1">
      <alignment horizontal="left" vertical="center" wrapText="1"/>
    </xf>
    <xf numFmtId="0" fontId="99" fillId="27" borderId="6" xfId="8" applyFont="1" applyFill="1" applyBorder="1" applyAlignment="1">
      <alignment horizontal="center" vertical="center"/>
    </xf>
    <xf numFmtId="0" fontId="99" fillId="30" borderId="6" xfId="8" applyFont="1" applyFill="1" applyBorder="1" applyAlignment="1">
      <alignment horizontal="center" vertical="center" wrapText="1"/>
    </xf>
    <xf numFmtId="0" fontId="99" fillId="27" borderId="6" xfId="8" applyFont="1" applyFill="1" applyBorder="1" applyAlignment="1">
      <alignment horizontal="center" vertical="center" wrapText="1"/>
    </xf>
    <xf numFmtId="0" fontId="99" fillId="28" borderId="6" xfId="8" applyFont="1" applyFill="1" applyBorder="1" applyAlignment="1">
      <alignment horizontal="center" vertical="center" wrapText="1"/>
    </xf>
    <xf numFmtId="0" fontId="98" fillId="30" borderId="1" xfId="8" applyFont="1" applyFill="1" applyBorder="1" applyAlignment="1">
      <alignment vertical="center"/>
    </xf>
    <xf numFmtId="0" fontId="99" fillId="30" borderId="1" xfId="8" applyFont="1" applyFill="1" applyBorder="1" applyAlignment="1">
      <alignment vertical="center" wrapText="1"/>
    </xf>
    <xf numFmtId="9" fontId="99" fillId="27" borderId="6" xfId="8" applyNumberFormat="1" applyFont="1" applyFill="1" applyBorder="1" applyAlignment="1">
      <alignment horizontal="center" vertical="center" wrapText="1"/>
    </xf>
    <xf numFmtId="9" fontId="99" fillId="28" borderId="6" xfId="8" applyNumberFormat="1" applyFont="1" applyFill="1" applyBorder="1" applyAlignment="1">
      <alignment horizontal="center" vertical="center" wrapText="1"/>
    </xf>
    <xf numFmtId="9" fontId="98" fillId="28" borderId="6" xfId="8" applyNumberFormat="1" applyFont="1" applyFill="1" applyBorder="1" applyAlignment="1">
      <alignment horizontal="center" vertical="center" wrapText="1"/>
    </xf>
    <xf numFmtId="0" fontId="98" fillId="28" borderId="6" xfId="8" applyFont="1" applyFill="1" applyBorder="1" applyAlignment="1">
      <alignment horizontal="center" vertical="center" wrapText="1"/>
    </xf>
    <xf numFmtId="9" fontId="99" fillId="28" borderId="6" xfId="9" applyFont="1" applyFill="1" applyBorder="1" applyAlignment="1" applyProtection="1">
      <alignment horizontal="center" vertical="center" wrapText="1"/>
    </xf>
    <xf numFmtId="0" fontId="98" fillId="28" borderId="70" xfId="8" applyFont="1" applyFill="1" applyBorder="1" applyAlignment="1">
      <alignment horizontal="center" vertical="center"/>
    </xf>
    <xf numFmtId="9" fontId="98" fillId="28" borderId="70" xfId="8" applyNumberFormat="1" applyFont="1" applyFill="1" applyBorder="1" applyAlignment="1">
      <alignment horizontal="center" vertical="center"/>
    </xf>
    <xf numFmtId="0" fontId="98" fillId="0" borderId="88" xfId="8" applyFont="1" applyBorder="1" applyAlignment="1" applyProtection="1">
      <alignment vertical="center"/>
      <protection locked="0"/>
    </xf>
    <xf numFmtId="0" fontId="101" fillId="0" borderId="6" xfId="8" applyFont="1" applyFill="1" applyBorder="1" applyAlignment="1">
      <alignment vertical="center" wrapText="1"/>
    </xf>
    <xf numFmtId="0" fontId="98" fillId="0" borderId="162" xfId="8" applyFont="1" applyBorder="1" applyAlignment="1" applyProtection="1">
      <alignment vertical="center"/>
      <protection locked="0"/>
    </xf>
    <xf numFmtId="0" fontId="98" fillId="0" borderId="163" xfId="8" applyFont="1" applyBorder="1" applyAlignment="1" applyProtection="1">
      <alignment vertical="center"/>
      <protection locked="0"/>
    </xf>
    <xf numFmtId="0" fontId="98" fillId="0" borderId="164" xfId="8" applyFont="1" applyBorder="1" applyAlignment="1" applyProtection="1">
      <alignment vertical="center"/>
      <protection locked="0"/>
    </xf>
    <xf numFmtId="0" fontId="22" fillId="0" borderId="3" xfId="8" applyFont="1" applyBorder="1" applyAlignment="1">
      <alignment vertical="center" wrapText="1"/>
    </xf>
    <xf numFmtId="0" fontId="66" fillId="0" borderId="1" xfId="8" applyFont="1" applyBorder="1" applyAlignment="1">
      <alignment vertical="center"/>
    </xf>
    <xf numFmtId="0" fontId="20" fillId="30" borderId="1" xfId="8" applyFont="1" applyFill="1" applyBorder="1" applyAlignment="1">
      <alignment horizontal="center" vertical="center"/>
    </xf>
    <xf numFmtId="0" fontId="20" fillId="30" borderId="1" xfId="8" applyFont="1" applyFill="1" applyBorder="1" applyAlignment="1">
      <alignment horizontal="left" vertical="center"/>
    </xf>
    <xf numFmtId="9" fontId="22" fillId="27" borderId="6" xfId="8" applyNumberFormat="1" applyFont="1" applyFill="1" applyBorder="1" applyAlignment="1">
      <alignment horizontal="center" vertical="center" wrapText="1"/>
    </xf>
    <xf numFmtId="9" fontId="20" fillId="28" borderId="1" xfId="9" applyFont="1" applyFill="1" applyBorder="1" applyAlignment="1" applyProtection="1">
      <alignment horizontal="center" vertical="center" wrapText="1"/>
    </xf>
    <xf numFmtId="9" fontId="98" fillId="28" borderId="1" xfId="9" applyFont="1" applyFill="1" applyBorder="1" applyAlignment="1" applyProtection="1">
      <alignment horizontal="center" vertical="center" wrapText="1"/>
    </xf>
    <xf numFmtId="165" fontId="66" fillId="0" borderId="1" xfId="8" applyNumberFormat="1" applyFont="1" applyBorder="1"/>
    <xf numFmtId="0" fontId="20" fillId="0" borderId="70" xfId="8" applyFont="1" applyBorder="1" applyAlignment="1" applyProtection="1">
      <alignment vertical="center" wrapText="1"/>
      <protection locked="0"/>
    </xf>
    <xf numFmtId="0" fontId="66" fillId="0" borderId="0" xfId="8" applyFont="1" applyProtection="1">
      <protection locked="0"/>
    </xf>
    <xf numFmtId="0" fontId="66" fillId="0" borderId="0" xfId="8" applyFont="1" applyAlignment="1" applyProtection="1">
      <alignment vertical="center"/>
      <protection locked="0"/>
    </xf>
    <xf numFmtId="0" fontId="66" fillId="0" borderId="0" xfId="8" applyFont="1"/>
    <xf numFmtId="9" fontId="20" fillId="27" borderId="1" xfId="9" applyFont="1" applyFill="1" applyBorder="1" applyAlignment="1" applyProtection="1">
      <alignment horizontal="center" vertical="center" wrapText="1"/>
    </xf>
    <xf numFmtId="165" fontId="66" fillId="0" borderId="1" xfId="8" applyNumberFormat="1" applyFont="1" applyBorder="1" applyAlignment="1">
      <alignment vertical="center"/>
    </xf>
    <xf numFmtId="0" fontId="20" fillId="0" borderId="70" xfId="8" applyFont="1" applyBorder="1" applyAlignment="1">
      <alignment vertical="center" wrapText="1"/>
    </xf>
    <xf numFmtId="0" fontId="66" fillId="0" borderId="2" xfId="8" applyFont="1" applyBorder="1" applyAlignment="1">
      <alignment vertical="center"/>
    </xf>
    <xf numFmtId="0" fontId="20" fillId="0" borderId="5" xfId="8" applyFont="1" applyBorder="1" applyAlignment="1">
      <alignment horizontal="left" vertical="center" wrapText="1"/>
    </xf>
    <xf numFmtId="0" fontId="20" fillId="30" borderId="2" xfId="8" applyFont="1" applyFill="1" applyBorder="1" applyAlignment="1">
      <alignment horizontal="left" vertical="center" wrapText="1"/>
    </xf>
    <xf numFmtId="0" fontId="20" fillId="30" borderId="5" xfId="8" applyFont="1" applyFill="1" applyBorder="1" applyAlignment="1">
      <alignment horizontal="left" vertical="center"/>
    </xf>
    <xf numFmtId="0" fontId="20" fillId="0" borderId="5" xfId="8" applyFont="1" applyBorder="1" applyAlignment="1">
      <alignment horizontal="center" vertical="center"/>
    </xf>
    <xf numFmtId="0" fontId="20" fillId="30" borderId="5" xfId="8" applyFont="1" applyFill="1" applyBorder="1" applyAlignment="1">
      <alignment horizontal="center" vertical="center"/>
    </xf>
    <xf numFmtId="9" fontId="20" fillId="27" borderId="2" xfId="9" applyFont="1" applyFill="1" applyBorder="1" applyAlignment="1" applyProtection="1">
      <alignment horizontal="center" vertical="center" wrapText="1"/>
    </xf>
    <xf numFmtId="9" fontId="20" fillId="28" borderId="2" xfId="9" applyFont="1" applyFill="1" applyBorder="1" applyAlignment="1" applyProtection="1">
      <alignment horizontal="center" vertical="center" wrapText="1"/>
    </xf>
    <xf numFmtId="9" fontId="98" fillId="27" borderId="2" xfId="9" applyFont="1" applyFill="1" applyBorder="1" applyAlignment="1" applyProtection="1">
      <alignment horizontal="center" vertical="center" wrapText="1"/>
    </xf>
    <xf numFmtId="0" fontId="20" fillId="30" borderId="2" xfId="8" applyFont="1" applyFill="1" applyBorder="1" applyAlignment="1">
      <alignment vertical="center" wrapText="1"/>
    </xf>
    <xf numFmtId="0" fontId="20" fillId="0" borderId="2" xfId="8" applyFont="1" applyBorder="1" applyAlignment="1">
      <alignment horizontal="left" vertical="center" wrapText="1"/>
    </xf>
    <xf numFmtId="0" fontId="20" fillId="0" borderId="2" xfId="8" applyFont="1" applyFill="1" applyBorder="1" applyAlignment="1">
      <alignment vertical="center" wrapText="1"/>
    </xf>
    <xf numFmtId="0" fontId="66" fillId="0" borderId="2" xfId="8" applyFont="1" applyFill="1" applyBorder="1" applyAlignment="1">
      <alignment vertical="center"/>
    </xf>
    <xf numFmtId="0" fontId="20" fillId="0" borderId="1" xfId="8" applyFont="1" applyFill="1" applyBorder="1" applyAlignment="1">
      <alignment horizontal="center" vertical="center"/>
    </xf>
    <xf numFmtId="0" fontId="20" fillId="0" borderId="1" xfId="8" applyFont="1" applyFill="1" applyBorder="1" applyAlignment="1">
      <alignment horizontal="center" vertical="center" wrapText="1"/>
    </xf>
    <xf numFmtId="0" fontId="20" fillId="31" borderId="2" xfId="8" applyFont="1" applyFill="1" applyBorder="1" applyAlignment="1">
      <alignment vertical="center" wrapText="1"/>
    </xf>
    <xf numFmtId="0" fontId="20" fillId="31" borderId="2" xfId="8" applyFont="1" applyFill="1" applyBorder="1" applyAlignment="1">
      <alignment horizontal="left" vertical="center"/>
    </xf>
    <xf numFmtId="0" fontId="20" fillId="31" borderId="2" xfId="8" applyFont="1" applyFill="1" applyBorder="1" applyAlignment="1">
      <alignment horizontal="center" vertical="center"/>
    </xf>
    <xf numFmtId="0" fontId="20" fillId="31" borderId="124" xfId="8" applyFont="1" applyFill="1" applyBorder="1" applyAlignment="1">
      <alignment horizontal="left" vertical="center"/>
    </xf>
    <xf numFmtId="0" fontId="20" fillId="31" borderId="19" xfId="8" applyFont="1" applyFill="1" applyBorder="1" applyAlignment="1">
      <alignment horizontal="center" vertical="center"/>
    </xf>
    <xf numFmtId="9" fontId="20" fillId="27" borderId="88" xfId="9" applyFont="1" applyFill="1" applyBorder="1" applyAlignment="1" applyProtection="1">
      <alignment horizontal="center" vertical="center" wrapText="1"/>
    </xf>
    <xf numFmtId="0" fontId="20" fillId="0" borderId="1" xfId="8" applyFont="1" applyFill="1" applyBorder="1" applyAlignment="1">
      <alignment vertical="center" wrapText="1"/>
    </xf>
    <xf numFmtId="0" fontId="89" fillId="0" borderId="1" xfId="8" applyFont="1" applyFill="1" applyBorder="1" applyAlignment="1">
      <alignment vertical="center"/>
    </xf>
    <xf numFmtId="0" fontId="98" fillId="0" borderId="1" xfId="8" applyFont="1" applyFill="1" applyBorder="1" applyAlignment="1">
      <alignment vertical="center" wrapText="1"/>
    </xf>
    <xf numFmtId="0" fontId="98" fillId="0" borderId="1" xfId="8" applyFont="1" applyFill="1" applyBorder="1" applyAlignment="1">
      <alignment horizontal="center" vertical="center"/>
    </xf>
    <xf numFmtId="0" fontId="98" fillId="31" borderId="2" xfId="8" applyFont="1" applyFill="1" applyBorder="1" applyAlignment="1">
      <alignment horizontal="left" vertical="center"/>
    </xf>
    <xf numFmtId="0" fontId="98" fillId="31" borderId="2" xfId="8" applyFont="1" applyFill="1" applyBorder="1" applyAlignment="1">
      <alignment horizontal="center" vertical="center"/>
    </xf>
    <xf numFmtId="0" fontId="98" fillId="31" borderId="5" xfId="8" applyFont="1" applyFill="1" applyBorder="1" applyAlignment="1">
      <alignment horizontal="center" vertical="center"/>
    </xf>
    <xf numFmtId="165" fontId="89" fillId="0" borderId="1" xfId="8" applyNumberFormat="1" applyFont="1" applyBorder="1"/>
    <xf numFmtId="0" fontId="89" fillId="0" borderId="1" xfId="8" applyFont="1" applyBorder="1" applyAlignment="1" applyProtection="1">
      <alignment vertical="center"/>
      <protection locked="0"/>
    </xf>
    <xf numFmtId="0" fontId="66" fillId="0" borderId="1" xfId="8" applyFont="1" applyFill="1" applyBorder="1" applyAlignment="1">
      <alignment vertical="center"/>
    </xf>
    <xf numFmtId="9" fontId="20" fillId="27" borderId="70" xfId="9" applyFont="1" applyFill="1" applyBorder="1" applyAlignment="1" applyProtection="1">
      <alignment horizontal="center" vertical="center" wrapText="1"/>
    </xf>
    <xf numFmtId="0" fontId="4" fillId="0" borderId="1" xfId="8" applyFont="1" applyFill="1" applyBorder="1" applyAlignment="1">
      <alignment vertical="center" wrapText="1"/>
    </xf>
    <xf numFmtId="0" fontId="98" fillId="0" borderId="3" xfId="8" applyFont="1" applyFill="1" applyBorder="1" applyAlignment="1">
      <alignment horizontal="left" vertical="center" wrapText="1"/>
    </xf>
    <xf numFmtId="0" fontId="98" fillId="31" borderId="1" xfId="8" applyFont="1" applyFill="1" applyBorder="1" applyAlignment="1">
      <alignment vertical="center" wrapText="1"/>
    </xf>
    <xf numFmtId="0" fontId="98" fillId="31" borderId="1" xfId="8" applyFont="1" applyFill="1" applyBorder="1" applyAlignment="1">
      <alignment horizontal="left" vertical="center"/>
    </xf>
    <xf numFmtId="0" fontId="98" fillId="31" borderId="1" xfId="8" applyFont="1" applyFill="1" applyBorder="1" applyAlignment="1">
      <alignment horizontal="center" vertical="center"/>
    </xf>
    <xf numFmtId="0" fontId="98" fillId="31" borderId="3" xfId="8" applyFont="1" applyFill="1" applyBorder="1" applyAlignment="1">
      <alignment horizontal="center" vertical="center"/>
    </xf>
    <xf numFmtId="0" fontId="98" fillId="30" borderId="2" xfId="8" applyFont="1" applyFill="1" applyBorder="1" applyAlignment="1">
      <alignment vertical="center" wrapText="1"/>
    </xf>
    <xf numFmtId="0" fontId="101" fillId="0" borderId="1" xfId="8" applyFont="1" applyFill="1" applyBorder="1" applyAlignment="1">
      <alignment vertical="center" wrapText="1"/>
    </xf>
    <xf numFmtId="0" fontId="98" fillId="0" borderId="2" xfId="8" applyFont="1" applyBorder="1" applyAlignment="1">
      <alignment vertical="center" wrapText="1"/>
    </xf>
    <xf numFmtId="0" fontId="88" fillId="0" borderId="0" xfId="8"/>
    <xf numFmtId="0" fontId="98" fillId="0" borderId="3" xfId="8" applyFont="1" applyFill="1" applyBorder="1" applyAlignment="1">
      <alignment horizontal="center" vertical="center" wrapText="1"/>
    </xf>
    <xf numFmtId="0" fontId="98" fillId="0" borderId="2" xfId="8" applyFont="1" applyFill="1" applyBorder="1" applyAlignment="1">
      <alignment vertical="center" wrapText="1"/>
    </xf>
    <xf numFmtId="0" fontId="98" fillId="0" borderId="1" xfId="8" applyFont="1" applyFill="1" applyBorder="1" applyAlignment="1">
      <alignment horizontal="center" vertical="center" wrapText="1"/>
    </xf>
    <xf numFmtId="0" fontId="20" fillId="0" borderId="1" xfId="8" applyFont="1" applyFill="1" applyBorder="1" applyAlignment="1">
      <alignment horizontal="left" vertical="center" wrapText="1"/>
    </xf>
    <xf numFmtId="0" fontId="20" fillId="31" borderId="1" xfId="8" applyFont="1" applyFill="1" applyBorder="1" applyAlignment="1">
      <alignment vertical="center" wrapText="1"/>
    </xf>
    <xf numFmtId="0" fontId="20" fillId="31" borderId="1" xfId="8" applyFont="1" applyFill="1" applyBorder="1" applyAlignment="1">
      <alignment horizontal="left" vertical="center"/>
    </xf>
    <xf numFmtId="0" fontId="20" fillId="31" borderId="1" xfId="8" applyFont="1" applyFill="1" applyBorder="1" applyAlignment="1">
      <alignment horizontal="center" vertical="center"/>
    </xf>
    <xf numFmtId="0" fontId="20" fillId="28" borderId="6" xfId="8" applyFont="1" applyFill="1" applyBorder="1" applyAlignment="1">
      <alignment horizontal="center" vertical="center"/>
    </xf>
    <xf numFmtId="9" fontId="20" fillId="29" borderId="1" xfId="9" applyFont="1" applyFill="1" applyBorder="1" applyAlignment="1" applyProtection="1">
      <alignment horizontal="center" vertical="center" wrapText="1"/>
    </xf>
    <xf numFmtId="0" fontId="66" fillId="0" borderId="1" xfId="8" applyFont="1" applyFill="1" applyBorder="1" applyAlignment="1">
      <alignment horizontal="center" vertical="center"/>
    </xf>
    <xf numFmtId="0" fontId="105" fillId="0" borderId="0" xfId="8" applyFont="1" applyFill="1"/>
    <xf numFmtId="0" fontId="20" fillId="0" borderId="3" xfId="8" applyFont="1" applyFill="1" applyBorder="1" applyAlignment="1">
      <alignment vertical="center" wrapText="1"/>
    </xf>
    <xf numFmtId="0" fontId="20" fillId="4" borderId="3" xfId="8" applyFont="1" applyFill="1" applyBorder="1" applyAlignment="1">
      <alignment horizontal="center" vertical="center" wrapText="1"/>
    </xf>
    <xf numFmtId="0" fontId="20" fillId="4" borderId="3" xfId="8" applyFont="1" applyFill="1" applyBorder="1" applyAlignment="1">
      <alignment horizontal="center" vertical="center"/>
    </xf>
    <xf numFmtId="0" fontId="20" fillId="4" borderId="31" xfId="8" applyFont="1" applyFill="1" applyBorder="1" applyAlignment="1">
      <alignment horizontal="center" vertical="center"/>
    </xf>
    <xf numFmtId="0" fontId="20" fillId="28" borderId="6" xfId="8" applyFont="1" applyFill="1" applyBorder="1" applyAlignment="1">
      <alignment vertical="center"/>
    </xf>
    <xf numFmtId="0" fontId="20" fillId="28" borderId="3" xfId="8" applyFont="1" applyFill="1" applyBorder="1" applyAlignment="1">
      <alignment vertical="center"/>
    </xf>
    <xf numFmtId="9" fontId="20" fillId="28" borderId="3" xfId="8" applyNumberFormat="1" applyFont="1" applyFill="1" applyBorder="1" applyAlignment="1">
      <alignment vertical="center"/>
    </xf>
    <xf numFmtId="0" fontId="106" fillId="32" borderId="70" xfId="8" applyFont="1" applyFill="1" applyBorder="1" applyAlignment="1" applyProtection="1">
      <alignment horizontal="center" vertical="center"/>
      <protection locked="0"/>
    </xf>
    <xf numFmtId="0" fontId="20" fillId="4" borderId="1" xfId="8" applyFont="1" applyFill="1" applyBorder="1" applyAlignment="1">
      <alignment horizontal="center" vertical="center" wrapText="1"/>
    </xf>
    <xf numFmtId="9" fontId="20" fillId="27" borderId="1" xfId="9" applyFont="1" applyFill="1" applyBorder="1" applyAlignment="1" applyProtection="1">
      <alignment horizontal="center" vertical="center"/>
    </xf>
    <xf numFmtId="0" fontId="20" fillId="28" borderId="73" xfId="8" applyFont="1" applyFill="1" applyBorder="1" applyAlignment="1">
      <alignment vertical="center"/>
    </xf>
    <xf numFmtId="0" fontId="89" fillId="0" borderId="0" xfId="8" applyFont="1" applyFill="1" applyAlignment="1" applyProtection="1">
      <alignment vertical="center"/>
      <protection locked="0"/>
    </xf>
    <xf numFmtId="0" fontId="107" fillId="0" borderId="0" xfId="8" applyFont="1" applyFill="1" applyAlignment="1" applyProtection="1">
      <alignment vertical="center" wrapText="1"/>
      <protection locked="0"/>
    </xf>
    <xf numFmtId="165" fontId="89" fillId="0" borderId="0" xfId="8" applyNumberFormat="1" applyFont="1" applyProtection="1">
      <protection locked="0"/>
    </xf>
    <xf numFmtId="0" fontId="108" fillId="33" borderId="1" xfId="8" applyFont="1" applyFill="1" applyBorder="1" applyAlignment="1" applyProtection="1">
      <alignment horizontal="center" vertical="center"/>
      <protection locked="0"/>
    </xf>
    <xf numFmtId="0" fontId="108" fillId="33" borderId="1" xfId="8" applyFont="1" applyFill="1" applyBorder="1" applyAlignment="1" applyProtection="1">
      <alignment horizontal="center" vertical="center" wrapText="1"/>
      <protection locked="0"/>
    </xf>
    <xf numFmtId="0" fontId="98" fillId="0" borderId="1" xfId="8" applyFont="1" applyBorder="1" applyAlignment="1" applyProtection="1">
      <alignment horizontal="left" vertical="center" wrapText="1"/>
      <protection locked="0"/>
    </xf>
    <xf numFmtId="10" fontId="98" fillId="0" borderId="1" xfId="9" applyNumberFormat="1" applyFont="1" applyBorder="1" applyAlignment="1" applyProtection="1">
      <alignment horizontal="center" vertical="center" wrapText="1"/>
      <protection locked="0"/>
    </xf>
    <xf numFmtId="0" fontId="98" fillId="0" borderId="1" xfId="8" applyFont="1" applyBorder="1" applyAlignment="1" applyProtection="1">
      <alignment horizontal="center" vertical="center" wrapText="1"/>
      <protection locked="0"/>
    </xf>
    <xf numFmtId="0" fontId="98" fillId="30" borderId="1" xfId="8" applyFont="1" applyFill="1" applyBorder="1" applyAlignment="1" applyProtection="1">
      <alignment horizontal="left" vertical="center" wrapText="1"/>
      <protection locked="0"/>
    </xf>
    <xf numFmtId="10" fontId="98" fillId="30" borderId="1" xfId="9" applyNumberFormat="1" applyFont="1" applyFill="1" applyBorder="1" applyAlignment="1" applyProtection="1">
      <alignment horizontal="center" vertical="center" wrapText="1"/>
      <protection locked="0"/>
    </xf>
    <xf numFmtId="0" fontId="98" fillId="0" borderId="1" xfId="8" applyFont="1" applyBorder="1" applyAlignment="1" applyProtection="1">
      <alignment vertical="center" wrapText="1"/>
      <protection locked="0"/>
    </xf>
    <xf numFmtId="0" fontId="109" fillId="28" borderId="1" xfId="8" applyFont="1" applyFill="1" applyBorder="1" applyAlignment="1" applyProtection="1">
      <alignment horizontal="left" vertical="center" wrapText="1"/>
      <protection locked="0"/>
    </xf>
    <xf numFmtId="10" fontId="109" fillId="28" borderId="1" xfId="9" applyNumberFormat="1" applyFont="1" applyFill="1" applyBorder="1" applyAlignment="1" applyProtection="1">
      <alignment horizontal="center" vertical="center"/>
      <protection locked="0"/>
    </xf>
    <xf numFmtId="0" fontId="109" fillId="28" borderId="1" xfId="8" applyFont="1" applyFill="1" applyBorder="1" applyAlignment="1" applyProtection="1">
      <alignment horizontal="center" vertical="center"/>
      <protection locked="0"/>
    </xf>
    <xf numFmtId="0" fontId="20" fillId="4" borderId="2" xfId="0" applyFont="1" applyFill="1" applyBorder="1" applyAlignment="1" applyProtection="1">
      <alignment horizontal="center" vertical="center" wrapText="1"/>
    </xf>
    <xf numFmtId="0" fontId="20" fillId="4" borderId="5" xfId="0" applyFont="1" applyFill="1" applyBorder="1" applyAlignment="1" applyProtection="1">
      <alignment horizontal="center" vertical="center" wrapText="1"/>
    </xf>
    <xf numFmtId="0" fontId="8" fillId="3" borderId="36"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7" xfId="0" applyFont="1" applyFill="1" applyBorder="1" applyAlignment="1" applyProtection="1">
      <alignment horizontal="center" vertical="center" wrapText="1"/>
      <protection locked="0"/>
    </xf>
    <xf numFmtId="0" fontId="8" fillId="3" borderId="45" xfId="0" applyFont="1" applyFill="1" applyBorder="1" applyAlignment="1" applyProtection="1">
      <alignment horizontal="center" vertical="center" wrapText="1"/>
      <protection locked="0"/>
    </xf>
    <xf numFmtId="0" fontId="8" fillId="3" borderId="38"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21"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43" fontId="8" fillId="3" borderId="9" xfId="4" applyFont="1" applyFill="1" applyBorder="1" applyAlignment="1" applyProtection="1">
      <alignment horizontal="center" vertical="center" wrapText="1"/>
      <protection locked="0"/>
    </xf>
    <xf numFmtId="43" fontId="24" fillId="3" borderId="49" xfId="4" applyFont="1" applyFill="1" applyBorder="1" applyAlignment="1" applyProtection="1">
      <alignment horizontal="center" vertical="center" wrapText="1"/>
      <protection locked="0"/>
    </xf>
    <xf numFmtId="43" fontId="24" fillId="3" borderId="46" xfId="4" applyFont="1" applyFill="1" applyBorder="1" applyAlignment="1" applyProtection="1">
      <alignment horizontal="center" vertical="center" wrapText="1"/>
      <protection locked="0"/>
    </xf>
    <xf numFmtId="43" fontId="24" fillId="3" borderId="50" xfId="4" applyFont="1" applyFill="1" applyBorder="1" applyAlignment="1" applyProtection="1">
      <alignment horizontal="center" vertical="center" wrapText="1"/>
      <protection locked="0"/>
    </xf>
    <xf numFmtId="43" fontId="24" fillId="3" borderId="33" xfId="4" applyFont="1" applyFill="1" applyBorder="1" applyAlignment="1" applyProtection="1">
      <alignment horizontal="center" vertical="center" wrapText="1"/>
      <protection locked="0"/>
    </xf>
    <xf numFmtId="43" fontId="24" fillId="3" borderId="36" xfId="4" applyFont="1" applyFill="1" applyBorder="1" applyAlignment="1" applyProtection="1">
      <alignment horizontal="center" vertical="center" wrapText="1"/>
      <protection locked="0"/>
    </xf>
    <xf numFmtId="43" fontId="24" fillId="3" borderId="34" xfId="4" applyFont="1" applyFill="1" applyBorder="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39" xfId="0" applyFont="1" applyFill="1" applyBorder="1" applyAlignment="1" applyProtection="1">
      <alignment vertical="center" wrapText="1"/>
      <protection locked="0"/>
    </xf>
    <xf numFmtId="0" fontId="8" fillId="3" borderId="36" xfId="0" applyFont="1" applyFill="1" applyBorder="1" applyAlignment="1" applyProtection="1">
      <alignment vertical="center" wrapText="1"/>
      <protection locked="0"/>
    </xf>
    <xf numFmtId="0" fontId="8" fillId="3" borderId="40" xfId="0" applyFont="1" applyFill="1" applyBorder="1" applyAlignment="1" applyProtection="1">
      <alignment vertical="center" wrapText="1"/>
      <protection locked="0"/>
    </xf>
    <xf numFmtId="0" fontId="8" fillId="3" borderId="33" xfId="0" applyFont="1" applyFill="1" applyBorder="1" applyAlignment="1" applyProtection="1">
      <alignment horizontal="center" vertical="center" wrapText="1"/>
      <protection locked="0"/>
    </xf>
    <xf numFmtId="0" fontId="20" fillId="4" borderId="2" xfId="0" applyFont="1" applyFill="1" applyBorder="1" applyAlignment="1" applyProtection="1">
      <alignment horizontal="left" vertical="center" wrapText="1"/>
    </xf>
    <xf numFmtId="0" fontId="20" fillId="4" borderId="5" xfId="0" applyFont="1" applyFill="1" applyBorder="1" applyAlignment="1" applyProtection="1">
      <alignment horizontal="left" vertical="center" wrapText="1"/>
    </xf>
    <xf numFmtId="0" fontId="20" fillId="4" borderId="3" xfId="0" applyFont="1" applyFill="1" applyBorder="1" applyAlignment="1" applyProtection="1">
      <alignment horizontal="left" vertical="center" wrapText="1"/>
    </xf>
    <xf numFmtId="164" fontId="4" fillId="4" borderId="2" xfId="1" applyFont="1" applyFill="1" applyBorder="1" applyAlignment="1" applyProtection="1">
      <alignment horizontal="left" vertical="center" wrapText="1"/>
    </xf>
    <xf numFmtId="164" fontId="4" fillId="4" borderId="5" xfId="1" applyFont="1" applyFill="1" applyBorder="1" applyAlignment="1" applyProtection="1">
      <alignment horizontal="left" vertical="center" wrapText="1"/>
    </xf>
    <xf numFmtId="164" fontId="4" fillId="4" borderId="3" xfId="1" applyFont="1" applyFill="1" applyBorder="1" applyAlignment="1" applyProtection="1">
      <alignment horizontal="left" vertical="center" wrapText="1"/>
    </xf>
    <xf numFmtId="0" fontId="4" fillId="4" borderId="2"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4" fillId="4" borderId="5" xfId="0" applyFont="1" applyFill="1" applyBorder="1" applyAlignment="1" applyProtection="1">
      <alignment horizontal="center" vertical="center" wrapText="1"/>
    </xf>
    <xf numFmtId="0" fontId="4" fillId="4" borderId="2" xfId="0" applyFont="1" applyFill="1" applyBorder="1" applyAlignment="1" applyProtection="1">
      <alignment horizontal="left" vertical="center" wrapText="1"/>
    </xf>
    <xf numFmtId="0" fontId="4" fillId="4" borderId="5" xfId="0" applyFont="1" applyFill="1" applyBorder="1" applyAlignment="1" applyProtection="1">
      <alignment horizontal="left" vertical="center" wrapText="1"/>
    </xf>
    <xf numFmtId="0" fontId="4" fillId="4" borderId="3" xfId="0" applyFont="1" applyFill="1" applyBorder="1" applyAlignment="1" applyProtection="1">
      <alignment horizontal="left" vertical="center" wrapText="1"/>
    </xf>
    <xf numFmtId="0" fontId="8" fillId="3" borderId="2" xfId="0" applyFont="1" applyFill="1" applyBorder="1" applyAlignment="1" applyProtection="1">
      <alignment vertical="center" wrapText="1"/>
      <protection locked="0"/>
    </xf>
    <xf numFmtId="0" fontId="8" fillId="3" borderId="5" xfId="0" applyFont="1" applyFill="1" applyBorder="1" applyAlignment="1" applyProtection="1">
      <alignment vertical="center" wrapText="1"/>
      <protection locked="0"/>
    </xf>
    <xf numFmtId="0" fontId="8" fillId="3" borderId="21" xfId="0" applyFont="1" applyFill="1" applyBorder="1" applyAlignment="1" applyProtection="1">
      <alignment vertical="center" wrapText="1"/>
      <protection locked="0"/>
    </xf>
    <xf numFmtId="0" fontId="10" fillId="3" borderId="47" xfId="0" applyFont="1" applyFill="1" applyBorder="1" applyAlignment="1" applyProtection="1">
      <alignment horizontal="center" vertical="center" wrapText="1"/>
      <protection locked="0"/>
    </xf>
    <xf numFmtId="0" fontId="10" fillId="3" borderId="48"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4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7" xfId="0" applyFont="1" applyFill="1" applyBorder="1" applyAlignment="1" applyProtection="1">
      <alignment horizontal="center" vertical="center" wrapText="1"/>
      <protection locked="0"/>
    </xf>
    <xf numFmtId="0" fontId="23" fillId="3" borderId="42" xfId="0" applyFont="1" applyFill="1" applyBorder="1" applyAlignment="1" applyProtection="1">
      <alignment horizontal="center" vertical="center" wrapText="1"/>
      <protection locked="0"/>
    </xf>
    <xf numFmtId="0" fontId="23" fillId="3" borderId="44" xfId="0" applyFont="1" applyFill="1" applyBorder="1" applyAlignment="1" applyProtection="1">
      <alignment horizontal="center" vertical="center" wrapText="1"/>
      <protection locked="0"/>
    </xf>
    <xf numFmtId="0" fontId="23" fillId="3" borderId="36" xfId="0" applyFont="1" applyFill="1" applyBorder="1" applyAlignment="1" applyProtection="1">
      <alignment horizontal="center" vertical="center" wrapText="1"/>
      <protection locked="0"/>
    </xf>
    <xf numFmtId="0" fontId="23" fillId="3" borderId="34" xfId="0" applyFont="1" applyFill="1" applyBorder="1" applyAlignment="1" applyProtection="1">
      <alignment horizontal="center" vertical="center" wrapText="1"/>
      <protection locked="0"/>
    </xf>
    <xf numFmtId="0" fontId="23" fillId="3" borderId="37" xfId="0" applyFont="1" applyFill="1" applyBorder="1" applyAlignment="1" applyProtection="1">
      <alignment horizontal="center" vertical="center" wrapText="1"/>
      <protection locked="0"/>
    </xf>
    <xf numFmtId="0" fontId="23" fillId="3" borderId="45" xfId="0" applyFont="1" applyFill="1" applyBorder="1" applyAlignment="1" applyProtection="1">
      <alignment horizontal="center" vertical="center" wrapText="1"/>
      <protection locked="0"/>
    </xf>
    <xf numFmtId="0" fontId="23" fillId="3" borderId="38" xfId="0" applyFont="1" applyFill="1" applyBorder="1" applyAlignment="1" applyProtection="1">
      <alignment horizontal="center" vertical="center" wrapText="1"/>
      <protection locked="0"/>
    </xf>
    <xf numFmtId="0" fontId="23" fillId="3" borderId="7" xfId="0" applyFont="1" applyFill="1" applyBorder="1" applyAlignment="1" applyProtection="1">
      <alignment horizontal="center" vertical="center" wrapText="1"/>
      <protection locked="0"/>
    </xf>
    <xf numFmtId="0" fontId="23" fillId="3" borderId="5" xfId="0" applyFont="1" applyFill="1" applyBorder="1" applyAlignment="1" applyProtection="1">
      <alignment horizontal="center" vertical="center" wrapText="1"/>
      <protection locked="0"/>
    </xf>
    <xf numFmtId="0" fontId="23" fillId="3" borderId="4" xfId="0" applyFont="1" applyFill="1" applyBorder="1" applyAlignment="1" applyProtection="1">
      <alignment horizontal="center" vertical="center" wrapText="1"/>
      <protection locked="0"/>
    </xf>
    <xf numFmtId="0" fontId="23" fillId="3" borderId="13" xfId="0" applyFont="1" applyFill="1" applyBorder="1" applyAlignment="1" applyProtection="1">
      <alignment horizontal="center" vertical="center" wrapText="1"/>
      <protection locked="0"/>
    </xf>
    <xf numFmtId="0" fontId="23" fillId="3" borderId="14" xfId="0" applyFont="1" applyFill="1" applyBorder="1" applyAlignment="1" applyProtection="1">
      <alignment horizontal="center" vertical="center" wrapText="1"/>
      <protection locked="0"/>
    </xf>
    <xf numFmtId="0" fontId="23" fillId="3" borderId="15" xfId="0" applyFont="1" applyFill="1" applyBorder="1" applyAlignment="1" applyProtection="1">
      <alignment horizontal="center" vertical="center" wrapText="1"/>
      <protection locked="0"/>
    </xf>
    <xf numFmtId="0" fontId="23" fillId="3" borderId="39" xfId="0" applyFont="1" applyFill="1" applyBorder="1" applyAlignment="1" applyProtection="1">
      <alignment horizontal="center" vertical="center" wrapText="1"/>
      <protection locked="0"/>
    </xf>
    <xf numFmtId="0" fontId="23" fillId="3" borderId="40" xfId="0" applyFont="1" applyFill="1" applyBorder="1" applyAlignment="1" applyProtection="1">
      <alignment horizontal="center" vertical="center" wrapText="1"/>
      <protection locked="0"/>
    </xf>
    <xf numFmtId="0" fontId="23" fillId="3" borderId="33" xfId="0" applyFont="1" applyFill="1" applyBorder="1" applyAlignment="1" applyProtection="1">
      <alignment horizontal="center" vertical="center" wrapText="1"/>
      <protection locked="0"/>
    </xf>
    <xf numFmtId="43" fontId="23" fillId="3" borderId="33" xfId="4" applyFont="1" applyFill="1" applyBorder="1" applyAlignment="1" applyProtection="1">
      <alignment horizontal="center" vertical="center" wrapText="1"/>
      <protection locked="0"/>
    </xf>
    <xf numFmtId="43" fontId="23" fillId="3" borderId="36" xfId="4" applyFont="1" applyFill="1" applyBorder="1" applyAlignment="1" applyProtection="1">
      <alignment horizontal="center" vertical="center" wrapText="1"/>
      <protection locked="0"/>
    </xf>
    <xf numFmtId="43" fontId="23" fillId="3" borderId="34" xfId="4" applyFont="1" applyFill="1" applyBorder="1" applyAlignment="1" applyProtection="1">
      <alignment horizontal="center" vertical="center" wrapText="1"/>
      <protection locked="0"/>
    </xf>
    <xf numFmtId="0" fontId="23" fillId="3" borderId="9" xfId="0" applyFont="1" applyFill="1" applyBorder="1" applyAlignment="1" applyProtection="1">
      <alignment horizontal="center" vertical="center" wrapText="1"/>
      <protection locked="0"/>
    </xf>
    <xf numFmtId="0" fontId="3" fillId="0" borderId="69"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4" borderId="1" xfId="0" applyFont="1" applyFill="1" applyBorder="1" applyAlignment="1" applyProtection="1">
      <alignment horizontal="left" vertical="center" wrapText="1"/>
    </xf>
    <xf numFmtId="0" fontId="32" fillId="3" borderId="1" xfId="0" applyFont="1" applyFill="1" applyBorder="1" applyAlignment="1" applyProtection="1">
      <alignment horizontal="center" vertical="center" wrapText="1"/>
      <protection locked="0"/>
    </xf>
    <xf numFmtId="0" fontId="32" fillId="3" borderId="2" xfId="0" applyFont="1" applyFill="1" applyBorder="1" applyAlignment="1" applyProtection="1">
      <alignment horizontal="center" vertical="center" wrapText="1"/>
      <protection locked="0"/>
    </xf>
    <xf numFmtId="0" fontId="32" fillId="3" borderId="68" xfId="0" applyFont="1" applyFill="1" applyBorder="1" applyAlignment="1" applyProtection="1">
      <alignment horizontal="center" vertical="center" wrapText="1"/>
      <protection locked="0"/>
    </xf>
    <xf numFmtId="0" fontId="32" fillId="3" borderId="5" xfId="0" applyFont="1" applyFill="1" applyBorder="1" applyAlignment="1" applyProtection="1">
      <alignment horizontal="center" vertical="center" wrapText="1"/>
      <protection locked="0"/>
    </xf>
    <xf numFmtId="0" fontId="32" fillId="3" borderId="21"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protection locked="0"/>
    </xf>
    <xf numFmtId="0" fontId="32" fillId="3" borderId="9" xfId="0" applyFont="1" applyFill="1" applyBorder="1" applyAlignment="1" applyProtection="1">
      <alignment horizontal="center" vertical="center"/>
      <protection locked="0"/>
    </xf>
    <xf numFmtId="0" fontId="32" fillId="3" borderId="63" xfId="0" applyFont="1" applyFill="1" applyBorder="1" applyAlignment="1" applyProtection="1">
      <alignment horizontal="center" vertical="center"/>
      <protection locked="0"/>
    </xf>
    <xf numFmtId="0" fontId="32" fillId="3" borderId="12" xfId="0" applyFont="1" applyFill="1" applyBorder="1" applyAlignment="1" applyProtection="1">
      <alignment horizontal="center" vertical="center" wrapText="1"/>
      <protection locked="0"/>
    </xf>
    <xf numFmtId="0" fontId="32" fillId="3" borderId="63" xfId="0" applyFont="1" applyFill="1" applyBorder="1" applyAlignment="1" applyProtection="1">
      <alignment horizontal="center" vertical="center" wrapText="1"/>
      <protection locked="0"/>
    </xf>
    <xf numFmtId="0" fontId="32" fillId="3" borderId="17" xfId="0" applyFont="1" applyFill="1" applyBorder="1" applyAlignment="1" applyProtection="1">
      <alignment horizontal="center" vertical="center"/>
      <protection locked="0"/>
    </xf>
    <xf numFmtId="0" fontId="32" fillId="3" borderId="55" xfId="0" applyFont="1" applyFill="1" applyBorder="1" applyAlignment="1" applyProtection="1">
      <alignment horizontal="center" vertical="center" wrapText="1"/>
      <protection locked="0"/>
    </xf>
    <xf numFmtId="0" fontId="32" fillId="3" borderId="16" xfId="0" applyFont="1" applyFill="1" applyBorder="1" applyAlignment="1" applyProtection="1">
      <alignment horizontal="center" vertical="center" wrapText="1"/>
      <protection locked="0"/>
    </xf>
    <xf numFmtId="0" fontId="32" fillId="3" borderId="67" xfId="0" applyFont="1" applyFill="1" applyBorder="1" applyAlignment="1" applyProtection="1">
      <alignment horizontal="center" vertical="center" wrapText="1"/>
      <protection locked="0"/>
    </xf>
    <xf numFmtId="0" fontId="32" fillId="3" borderId="61" xfId="0" applyFont="1" applyFill="1" applyBorder="1" applyAlignment="1" applyProtection="1">
      <alignment horizontal="center" vertical="center"/>
      <protection locked="0"/>
    </xf>
    <xf numFmtId="0" fontId="32" fillId="3" borderId="62" xfId="0" applyFont="1" applyFill="1" applyBorder="1" applyAlignment="1" applyProtection="1">
      <alignment horizontal="center" vertical="center"/>
      <protection locked="0"/>
    </xf>
    <xf numFmtId="0" fontId="32" fillId="3" borderId="60" xfId="0" applyFont="1" applyFill="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32" fillId="3" borderId="51" xfId="0" applyFont="1" applyFill="1" applyBorder="1" applyAlignment="1" applyProtection="1">
      <alignment horizontal="center" vertical="center" wrapText="1"/>
      <protection locked="0"/>
    </xf>
    <xf numFmtId="0" fontId="32" fillId="3" borderId="51" xfId="0" applyFont="1" applyFill="1" applyBorder="1" applyAlignment="1" applyProtection="1">
      <alignment horizontal="center" vertical="center"/>
      <protection locked="0"/>
    </xf>
    <xf numFmtId="0" fontId="32" fillId="3" borderId="52" xfId="0" applyFont="1" applyFill="1" applyBorder="1" applyAlignment="1" applyProtection="1">
      <alignment horizontal="center" vertical="center"/>
      <protection locked="0"/>
    </xf>
    <xf numFmtId="0" fontId="32" fillId="3" borderId="11" xfId="0" applyFont="1" applyFill="1" applyBorder="1" applyAlignment="1" applyProtection="1">
      <alignment horizontal="center" vertical="center"/>
      <protection locked="0"/>
    </xf>
    <xf numFmtId="0" fontId="32" fillId="3" borderId="64" xfId="0" applyFont="1" applyFill="1" applyBorder="1" applyAlignment="1" applyProtection="1">
      <alignment horizontal="center" vertical="center"/>
      <protection locked="0"/>
    </xf>
    <xf numFmtId="0" fontId="32" fillId="3" borderId="53" xfId="0" applyFont="1" applyFill="1" applyBorder="1" applyAlignment="1" applyProtection="1">
      <alignment horizontal="center" vertical="center"/>
      <protection locked="0"/>
    </xf>
    <xf numFmtId="0" fontId="32" fillId="3" borderId="2" xfId="0" applyFont="1" applyFill="1" applyBorder="1" applyAlignment="1" applyProtection="1">
      <alignment horizontal="center" vertical="center"/>
      <protection locked="0"/>
    </xf>
    <xf numFmtId="0" fontId="32" fillId="3" borderId="65" xfId="0" applyFont="1" applyFill="1" applyBorder="1" applyAlignment="1" applyProtection="1">
      <alignment horizontal="center" vertical="center"/>
      <protection locked="0"/>
    </xf>
    <xf numFmtId="0" fontId="32" fillId="3" borderId="7" xfId="0" applyFont="1" applyFill="1" applyBorder="1" applyAlignment="1" applyProtection="1">
      <alignment horizontal="center" vertical="center"/>
      <protection locked="0"/>
    </xf>
    <xf numFmtId="0" fontId="32" fillId="3" borderId="5" xfId="0" applyFont="1" applyFill="1" applyBorder="1" applyAlignment="1" applyProtection="1">
      <alignment horizontal="center" vertical="center"/>
      <protection locked="0"/>
    </xf>
    <xf numFmtId="0" fontId="32" fillId="3" borderId="4" xfId="0" applyFont="1" applyFill="1" applyBorder="1" applyAlignment="1" applyProtection="1">
      <alignment horizontal="center" vertical="center"/>
      <protection locked="0"/>
    </xf>
    <xf numFmtId="0" fontId="32" fillId="3" borderId="13" xfId="0" applyFont="1" applyFill="1" applyBorder="1" applyAlignment="1" applyProtection="1">
      <alignment horizontal="center" vertical="center"/>
      <protection locked="0"/>
    </xf>
    <xf numFmtId="0" fontId="32" fillId="3" borderId="14" xfId="0" applyFont="1" applyFill="1" applyBorder="1" applyAlignment="1" applyProtection="1">
      <alignment horizontal="center" vertical="center"/>
      <protection locked="0"/>
    </xf>
    <xf numFmtId="0" fontId="32" fillId="3" borderId="15" xfId="0" applyFont="1" applyFill="1" applyBorder="1" applyAlignment="1" applyProtection="1">
      <alignment horizontal="center" vertical="center"/>
      <protection locked="0"/>
    </xf>
    <xf numFmtId="0" fontId="32" fillId="3" borderId="54" xfId="0" applyFont="1" applyFill="1" applyBorder="1" applyAlignment="1" applyProtection="1">
      <alignment horizontal="center" vertical="center" wrapText="1"/>
      <protection locked="0"/>
    </xf>
    <xf numFmtId="0" fontId="32" fillId="3" borderId="56" xfId="0" applyFont="1" applyFill="1" applyBorder="1" applyAlignment="1" applyProtection="1">
      <alignment horizontal="center" vertical="center" wrapText="1"/>
      <protection locked="0"/>
    </xf>
    <xf numFmtId="0" fontId="32" fillId="3" borderId="66"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10" xfId="0" applyFont="1" applyFill="1" applyBorder="1" applyAlignment="1" applyProtection="1">
      <alignment horizontal="center" vertical="center" wrapText="1"/>
      <protection locked="0"/>
    </xf>
    <xf numFmtId="0" fontId="32" fillId="3" borderId="57" xfId="0" applyFont="1" applyFill="1" applyBorder="1" applyAlignment="1" applyProtection="1">
      <alignment horizontal="center" vertical="center"/>
      <protection locked="0"/>
    </xf>
    <xf numFmtId="0" fontId="32" fillId="3" borderId="58" xfId="0" applyFont="1" applyFill="1" applyBorder="1" applyAlignment="1" applyProtection="1">
      <alignment horizontal="center" vertical="center"/>
      <protection locked="0"/>
    </xf>
    <xf numFmtId="0" fontId="32" fillId="3" borderId="59" xfId="0" applyFont="1" applyFill="1" applyBorder="1" applyAlignment="1" applyProtection="1">
      <alignment horizontal="center" vertical="center"/>
      <protection locked="0"/>
    </xf>
    <xf numFmtId="0" fontId="4" fillId="4" borderId="2" xfId="0" applyFont="1" applyFill="1" applyBorder="1" applyAlignment="1" applyProtection="1">
      <alignment horizontal="left" vertical="center"/>
    </xf>
    <xf numFmtId="0" fontId="4" fillId="4" borderId="3" xfId="0" applyFont="1" applyFill="1" applyBorder="1" applyAlignment="1" applyProtection="1">
      <alignment horizontal="left" vertical="center"/>
    </xf>
    <xf numFmtId="0" fontId="4" fillId="13" borderId="77" xfId="0" applyFont="1" applyFill="1" applyBorder="1" applyAlignment="1" applyProtection="1">
      <alignment horizontal="center" vertical="center" wrapText="1"/>
    </xf>
    <xf numFmtId="0" fontId="4" fillId="4" borderId="1" xfId="0" applyFont="1" applyFill="1" applyBorder="1" applyAlignment="1" applyProtection="1">
      <alignment horizontal="left" vertical="center" wrapText="1"/>
    </xf>
    <xf numFmtId="0" fontId="4" fillId="4" borderId="5" xfId="0" applyFont="1" applyFill="1" applyBorder="1" applyAlignment="1" applyProtection="1">
      <alignment horizontal="left" vertical="center"/>
    </xf>
    <xf numFmtId="0" fontId="32" fillId="3" borderId="71" xfId="0" applyFont="1" applyFill="1" applyBorder="1" applyAlignment="1" applyProtection="1">
      <alignment horizontal="center" vertical="center" wrapText="1"/>
      <protection locked="0"/>
    </xf>
    <xf numFmtId="0" fontId="32" fillId="3" borderId="72" xfId="0" applyFont="1" applyFill="1" applyBorder="1" applyAlignment="1" applyProtection="1">
      <alignment horizontal="center" vertical="center" wrapText="1"/>
      <protection locked="0"/>
    </xf>
    <xf numFmtId="0" fontId="32" fillId="3" borderId="57" xfId="0" applyFont="1" applyFill="1" applyBorder="1" applyAlignment="1" applyProtection="1">
      <alignment horizontal="center" vertical="center" wrapText="1"/>
      <protection locked="0"/>
    </xf>
    <xf numFmtId="0" fontId="32" fillId="3" borderId="58" xfId="0"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vertical="center" wrapText="1"/>
      <protection locked="0"/>
    </xf>
    <xf numFmtId="0" fontId="32" fillId="3" borderId="60" xfId="0" applyFont="1" applyFill="1" applyBorder="1" applyAlignment="1" applyProtection="1">
      <alignment horizontal="center" vertical="center" wrapText="1"/>
      <protection locked="0"/>
    </xf>
    <xf numFmtId="0" fontId="32" fillId="3" borderId="61" xfId="0" applyFont="1" applyFill="1" applyBorder="1" applyAlignment="1" applyProtection="1">
      <alignment horizontal="center" vertical="center" wrapText="1"/>
      <protection locked="0"/>
    </xf>
    <xf numFmtId="0" fontId="32" fillId="3" borderId="62" xfId="0" applyFont="1" applyFill="1" applyBorder="1" applyAlignment="1" applyProtection="1">
      <alignment horizontal="center" vertical="center" wrapText="1"/>
      <protection locked="0"/>
    </xf>
    <xf numFmtId="0" fontId="32" fillId="3" borderId="45" xfId="0" applyFont="1" applyFill="1" applyBorder="1" applyAlignment="1" applyProtection="1">
      <alignment horizontal="center" vertical="center" wrapText="1"/>
      <protection locked="0"/>
    </xf>
    <xf numFmtId="0" fontId="32" fillId="3" borderId="35" xfId="0" applyFont="1" applyFill="1" applyBorder="1" applyAlignment="1" applyProtection="1">
      <alignment horizontal="center" vertical="center" wrapText="1"/>
      <protection locked="0"/>
    </xf>
    <xf numFmtId="0" fontId="32" fillId="3" borderId="52" xfId="0" applyFont="1" applyFill="1" applyBorder="1" applyAlignment="1" applyProtection="1">
      <alignment horizontal="center" vertical="center" wrapText="1"/>
      <protection locked="0"/>
    </xf>
    <xf numFmtId="0" fontId="32" fillId="3" borderId="11" xfId="0" applyFont="1" applyFill="1" applyBorder="1" applyAlignment="1" applyProtection="1">
      <alignment horizontal="center" vertical="center" wrapText="1"/>
      <protection locked="0"/>
    </xf>
    <xf numFmtId="0" fontId="32" fillId="3" borderId="64" xfId="0" applyFont="1" applyFill="1" applyBorder="1" applyAlignment="1" applyProtection="1">
      <alignment horizontal="center" vertical="center" wrapText="1"/>
      <protection locked="0"/>
    </xf>
    <xf numFmtId="0" fontId="32" fillId="3" borderId="53" xfId="0" applyFont="1" applyFill="1" applyBorder="1" applyAlignment="1" applyProtection="1">
      <alignment horizontal="center" vertical="center" wrapText="1"/>
      <protection locked="0"/>
    </xf>
    <xf numFmtId="0" fontId="32" fillId="3" borderId="65" xfId="0" applyFont="1" applyFill="1" applyBorder="1" applyAlignment="1" applyProtection="1">
      <alignment horizontal="center" vertical="center" wrapText="1"/>
      <protection locked="0"/>
    </xf>
    <xf numFmtId="0" fontId="32" fillId="3" borderId="7" xfId="0" applyFont="1" applyFill="1" applyBorder="1" applyAlignment="1" applyProtection="1">
      <alignment horizontal="center" vertical="center" wrapText="1"/>
      <protection locked="0"/>
    </xf>
    <xf numFmtId="0" fontId="32" fillId="3" borderId="4" xfId="0" applyFont="1" applyFill="1" applyBorder="1" applyAlignment="1" applyProtection="1">
      <alignment horizontal="center" vertical="center" wrapText="1"/>
      <protection locked="0"/>
    </xf>
    <xf numFmtId="0" fontId="32" fillId="3" borderId="13"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0" fontId="20" fillId="16" borderId="2" xfId="0" applyFont="1" applyFill="1" applyBorder="1" applyAlignment="1" applyProtection="1">
      <alignment horizontal="left" vertical="center" wrapText="1"/>
    </xf>
    <xf numFmtId="0" fontId="20" fillId="16" borderId="27" xfId="0" applyFont="1" applyFill="1" applyBorder="1" applyAlignment="1" applyProtection="1">
      <alignment horizontal="left" vertical="center" wrapText="1"/>
    </xf>
    <xf numFmtId="0" fontId="20" fillId="0" borderId="2" xfId="0" applyFont="1" applyBorder="1" applyAlignment="1" applyProtection="1">
      <alignment horizontal="left" vertical="center" wrapText="1"/>
    </xf>
    <xf numFmtId="0" fontId="20" fillId="0" borderId="5"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2"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20" fillId="14" borderId="78" xfId="0" applyFont="1" applyFill="1" applyBorder="1" applyAlignment="1" applyProtection="1">
      <alignment horizontal="left" vertical="center" wrapText="1"/>
    </xf>
    <xf numFmtId="0" fontId="20" fillId="14" borderId="79" xfId="0" applyFont="1" applyFill="1" applyBorder="1" applyAlignment="1" applyProtection="1">
      <alignment horizontal="left" vertical="center" wrapText="1"/>
    </xf>
    <xf numFmtId="0" fontId="20" fillId="14" borderId="80" xfId="0" applyFont="1" applyFill="1" applyBorder="1" applyAlignment="1" applyProtection="1">
      <alignment horizontal="left" vertical="center" wrapText="1"/>
    </xf>
    <xf numFmtId="0" fontId="20" fillId="14" borderId="82" xfId="0" applyFont="1" applyFill="1" applyBorder="1" applyAlignment="1" applyProtection="1">
      <alignment horizontal="left" vertical="center" wrapText="1"/>
    </xf>
    <xf numFmtId="0" fontId="20" fillId="14" borderId="83" xfId="0" applyFont="1" applyFill="1" applyBorder="1" applyAlignment="1" applyProtection="1">
      <alignment horizontal="left" vertical="center" wrapText="1"/>
    </xf>
    <xf numFmtId="0" fontId="20" fillId="14" borderId="85" xfId="0" applyFont="1" applyFill="1" applyBorder="1" applyAlignment="1" applyProtection="1">
      <alignment horizontal="left" vertical="center" wrapText="1"/>
    </xf>
    <xf numFmtId="0" fontId="4" fillId="0" borderId="94" xfId="0" applyFont="1" applyBorder="1" applyAlignment="1" applyProtection="1">
      <alignment horizontal="left" vertical="center" wrapText="1"/>
    </xf>
    <xf numFmtId="0" fontId="4" fillId="0" borderId="95" xfId="0" applyFont="1" applyBorder="1" applyAlignment="1" applyProtection="1">
      <alignment horizontal="left" vertical="center" wrapText="1"/>
    </xf>
    <xf numFmtId="0" fontId="4" fillId="0" borderId="96" xfId="0" applyFont="1" applyBorder="1" applyAlignment="1" applyProtection="1">
      <alignment horizontal="left" vertical="center" wrapText="1"/>
    </xf>
    <xf numFmtId="0" fontId="20" fillId="16" borderId="94" xfId="0" applyFont="1" applyFill="1" applyBorder="1" applyAlignment="1" applyProtection="1">
      <alignment horizontal="left" vertical="center" wrapText="1"/>
    </xf>
    <xf numFmtId="0" fontId="20" fillId="14" borderId="97" xfId="0" applyFont="1" applyFill="1" applyBorder="1" applyAlignment="1" applyProtection="1">
      <alignment horizontal="left" vertical="center" wrapText="1"/>
    </xf>
    <xf numFmtId="0" fontId="20" fillId="14" borderId="99" xfId="0" applyFont="1" applyFill="1" applyBorder="1" applyAlignment="1" applyProtection="1">
      <alignment horizontal="left" vertical="center" wrapText="1"/>
    </xf>
    <xf numFmtId="0" fontId="20" fillId="14" borderId="100" xfId="0" applyFont="1" applyFill="1" applyBorder="1" applyAlignment="1" applyProtection="1">
      <alignment horizontal="left" vertical="center" wrapText="1"/>
    </xf>
    <xf numFmtId="0" fontId="44" fillId="3" borderId="1" xfId="0" applyFont="1" applyFill="1" applyBorder="1" applyAlignment="1" applyProtection="1">
      <alignment horizontal="center" vertical="center" wrapText="1"/>
      <protection locked="0"/>
    </xf>
    <xf numFmtId="0" fontId="44" fillId="3" borderId="2" xfId="0" applyFont="1" applyFill="1" applyBorder="1" applyAlignment="1" applyProtection="1">
      <alignment horizontal="center" vertical="center" wrapText="1"/>
      <protection locked="0"/>
    </xf>
    <xf numFmtId="0" fontId="44" fillId="3" borderId="68" xfId="0" applyFont="1" applyFill="1" applyBorder="1" applyAlignment="1" applyProtection="1">
      <alignment horizontal="center" vertical="center" wrapText="1"/>
      <protection locked="0"/>
    </xf>
    <xf numFmtId="0" fontId="44" fillId="3" borderId="5" xfId="0" applyFont="1" applyFill="1" applyBorder="1" applyAlignment="1" applyProtection="1">
      <alignment horizontal="center" vertical="center" wrapText="1"/>
      <protection locked="0"/>
    </xf>
    <xf numFmtId="0" fontId="44" fillId="3" borderId="21" xfId="0" applyFont="1" applyFill="1" applyBorder="1" applyAlignment="1" applyProtection="1">
      <alignment horizontal="center" vertical="center" wrapText="1"/>
      <protection locked="0"/>
    </xf>
    <xf numFmtId="0" fontId="44" fillId="3" borderId="8" xfId="0" applyFont="1" applyFill="1" applyBorder="1" applyAlignment="1" applyProtection="1">
      <alignment horizontal="center" vertical="center" wrapText="1"/>
      <protection locked="0"/>
    </xf>
    <xf numFmtId="0" fontId="44" fillId="3" borderId="71" xfId="0" applyFont="1" applyFill="1" applyBorder="1" applyAlignment="1" applyProtection="1">
      <alignment horizontal="center" vertical="center" wrapText="1"/>
      <protection locked="0"/>
    </xf>
    <xf numFmtId="0" fontId="44" fillId="3" borderId="10" xfId="0" applyFont="1" applyFill="1" applyBorder="1" applyAlignment="1" applyProtection="1">
      <alignment horizontal="center" vertical="center" wrapText="1"/>
      <protection locked="0"/>
    </xf>
    <xf numFmtId="0" fontId="44" fillId="3" borderId="72" xfId="0" applyFont="1" applyFill="1" applyBorder="1" applyAlignment="1" applyProtection="1">
      <alignment horizontal="center" vertical="center" wrapText="1"/>
      <protection locked="0"/>
    </xf>
    <xf numFmtId="0" fontId="44" fillId="3" borderId="57" xfId="0" applyFont="1" applyFill="1" applyBorder="1" applyAlignment="1" applyProtection="1">
      <alignment horizontal="center" vertical="center" wrapText="1"/>
      <protection locked="0"/>
    </xf>
    <xf numFmtId="0" fontId="44" fillId="3" borderId="58" xfId="0" applyFont="1" applyFill="1" applyBorder="1" applyAlignment="1" applyProtection="1">
      <alignment horizontal="center" vertical="center" wrapText="1"/>
      <protection locked="0"/>
    </xf>
    <xf numFmtId="0" fontId="44" fillId="3" borderId="59" xfId="0" applyFont="1" applyFill="1" applyBorder="1" applyAlignment="1" applyProtection="1">
      <alignment horizontal="center" vertical="center" wrapText="1"/>
      <protection locked="0"/>
    </xf>
    <xf numFmtId="0" fontId="44" fillId="3" borderId="60" xfId="0" applyFont="1" applyFill="1" applyBorder="1" applyAlignment="1" applyProtection="1">
      <alignment horizontal="center" vertical="center" wrapText="1"/>
      <protection locked="0"/>
    </xf>
    <xf numFmtId="0" fontId="44" fillId="3" borderId="61" xfId="0" applyFont="1" applyFill="1" applyBorder="1" applyAlignment="1" applyProtection="1">
      <alignment horizontal="center" vertical="center" wrapText="1"/>
      <protection locked="0"/>
    </xf>
    <xf numFmtId="0" fontId="44" fillId="3" borderId="62" xfId="0" applyFont="1" applyFill="1" applyBorder="1" applyAlignment="1" applyProtection="1">
      <alignment horizontal="center" vertical="center" wrapText="1"/>
      <protection locked="0"/>
    </xf>
    <xf numFmtId="0" fontId="44" fillId="3" borderId="55" xfId="0" applyFont="1" applyFill="1" applyBorder="1" applyAlignment="1" applyProtection="1">
      <alignment horizontal="center" vertical="center" wrapText="1"/>
      <protection locked="0"/>
    </xf>
    <xf numFmtId="0" fontId="44" fillId="3" borderId="16" xfId="0" applyFont="1" applyFill="1" applyBorder="1" applyAlignment="1" applyProtection="1">
      <alignment horizontal="center" vertical="center" wrapText="1"/>
      <protection locked="0"/>
    </xf>
    <xf numFmtId="0" fontId="44" fillId="3" borderId="12" xfId="0" applyFont="1" applyFill="1" applyBorder="1" applyAlignment="1" applyProtection="1">
      <alignment horizontal="center" vertical="center" wrapText="1"/>
      <protection locked="0"/>
    </xf>
    <xf numFmtId="0" fontId="44" fillId="3" borderId="9" xfId="0" applyFont="1" applyFill="1" applyBorder="1" applyAlignment="1" applyProtection="1">
      <alignment horizontal="center" vertical="center" wrapText="1"/>
      <protection locked="0"/>
    </xf>
    <xf numFmtId="0" fontId="44" fillId="3" borderId="63" xfId="0" applyFont="1" applyFill="1" applyBorder="1" applyAlignment="1" applyProtection="1">
      <alignment horizontal="center" vertical="center" wrapText="1"/>
      <protection locked="0"/>
    </xf>
    <xf numFmtId="0" fontId="44" fillId="3" borderId="17" xfId="0" applyFont="1" applyFill="1" applyBorder="1" applyAlignment="1" applyProtection="1">
      <alignment horizontal="center" vertical="center" wrapText="1"/>
      <protection locked="0"/>
    </xf>
    <xf numFmtId="0" fontId="44" fillId="3" borderId="51" xfId="0" applyFont="1" applyFill="1" applyBorder="1" applyAlignment="1" applyProtection="1">
      <alignment horizontal="center" vertical="center" wrapText="1"/>
      <protection locked="0"/>
    </xf>
    <xf numFmtId="0" fontId="44" fillId="3" borderId="41" xfId="0" applyFont="1" applyFill="1" applyBorder="1" applyAlignment="1" applyProtection="1">
      <alignment horizontal="center" vertical="center" wrapText="1"/>
      <protection locked="0"/>
    </xf>
    <xf numFmtId="0" fontId="44" fillId="3" borderId="53" xfId="0" applyFont="1" applyFill="1" applyBorder="1" applyAlignment="1" applyProtection="1">
      <alignment horizontal="center" vertical="center" wrapText="1"/>
      <protection locked="0"/>
    </xf>
    <xf numFmtId="0" fontId="44" fillId="3" borderId="65" xfId="0" applyFont="1" applyFill="1" applyBorder="1" applyAlignment="1" applyProtection="1">
      <alignment horizontal="center" vertical="center" wrapText="1"/>
      <protection locked="0"/>
    </xf>
    <xf numFmtId="0" fontId="44" fillId="3" borderId="7" xfId="0" applyFont="1" applyFill="1" applyBorder="1" applyAlignment="1" applyProtection="1">
      <alignment horizontal="center" vertical="center" wrapText="1"/>
      <protection locked="0"/>
    </xf>
    <xf numFmtId="0" fontId="44" fillId="3" borderId="13" xfId="0" applyFont="1" applyFill="1" applyBorder="1" applyAlignment="1" applyProtection="1">
      <alignment horizontal="center" vertical="center" wrapText="1"/>
      <protection locked="0"/>
    </xf>
    <xf numFmtId="0" fontId="44" fillId="3" borderId="14" xfId="0" applyFont="1" applyFill="1" applyBorder="1" applyAlignment="1" applyProtection="1">
      <alignment horizontal="center" vertical="center" wrapText="1"/>
      <protection locked="0"/>
    </xf>
    <xf numFmtId="0" fontId="44" fillId="3" borderId="15" xfId="0" applyFont="1" applyFill="1" applyBorder="1" applyAlignment="1" applyProtection="1">
      <alignment horizontal="center" vertical="center" wrapText="1"/>
      <protection locked="0"/>
    </xf>
    <xf numFmtId="0" fontId="44" fillId="3" borderId="54" xfId="0" applyFont="1" applyFill="1" applyBorder="1" applyAlignment="1" applyProtection="1">
      <alignment horizontal="center" vertical="center" wrapText="1"/>
      <protection locked="0"/>
    </xf>
    <xf numFmtId="0" fontId="44" fillId="3" borderId="56" xfId="0" applyFont="1" applyFill="1" applyBorder="1" applyAlignment="1" applyProtection="1">
      <alignment horizontal="center" vertical="center" wrapText="1"/>
      <protection locked="0"/>
    </xf>
    <xf numFmtId="0" fontId="44" fillId="3" borderId="66"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0" fillId="0" borderId="2" xfId="0" applyFont="1" applyFill="1" applyBorder="1" applyAlignment="1" applyProtection="1">
      <alignment horizontal="left" vertical="center" wrapText="1"/>
    </xf>
    <xf numFmtId="0" fontId="20" fillId="0" borderId="3" xfId="0" applyFont="1" applyFill="1" applyBorder="1" applyAlignment="1" applyProtection="1">
      <alignment horizontal="left" vertical="center" wrapText="1"/>
    </xf>
    <xf numFmtId="0" fontId="20" fillId="0" borderId="31" xfId="0" applyFont="1" applyFill="1" applyBorder="1" applyAlignment="1" applyProtection="1">
      <alignment horizontal="center" vertical="center" wrapText="1"/>
    </xf>
    <xf numFmtId="0" fontId="20" fillId="0" borderId="73" xfId="0" applyFont="1" applyFill="1" applyBorder="1" applyAlignment="1" applyProtection="1">
      <alignment horizontal="center" vertical="center" wrapText="1"/>
    </xf>
    <xf numFmtId="0" fontId="20" fillId="0" borderId="2" xfId="0" applyFont="1" applyFill="1" applyBorder="1" applyAlignment="1" applyProtection="1">
      <alignment horizontal="center" vertical="center" wrapText="1"/>
    </xf>
    <xf numFmtId="0" fontId="20" fillId="0" borderId="5" xfId="0" applyFont="1" applyFill="1" applyBorder="1" applyAlignment="1" applyProtection="1">
      <alignment horizontal="center" vertical="center" wrapText="1"/>
    </xf>
    <xf numFmtId="0" fontId="20" fillId="0" borderId="3"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3" xfId="0" applyFont="1" applyFill="1" applyBorder="1" applyAlignment="1" applyProtection="1">
      <alignment horizontal="left" vertical="center" wrapText="1"/>
    </xf>
    <xf numFmtId="0" fontId="20" fillId="0" borderId="107" xfId="0" applyFont="1" applyFill="1" applyBorder="1" applyAlignment="1" applyProtection="1">
      <alignment horizontal="center" vertical="center" wrapText="1"/>
    </xf>
    <xf numFmtId="0" fontId="4" fillId="0" borderId="107" xfId="0" applyFont="1" applyFill="1" applyBorder="1" applyAlignment="1" applyProtection="1">
      <alignment horizontal="left" vertical="center" wrapText="1"/>
    </xf>
    <xf numFmtId="0" fontId="20" fillId="0" borderId="108" xfId="0" applyFont="1" applyFill="1" applyBorder="1" applyAlignment="1" applyProtection="1">
      <alignment horizontal="center" vertical="center" wrapText="1"/>
    </xf>
    <xf numFmtId="0" fontId="20" fillId="0" borderId="109" xfId="0" applyFont="1" applyFill="1" applyBorder="1" applyAlignment="1" applyProtection="1">
      <alignment horizontal="center" vertical="center" wrapText="1"/>
    </xf>
    <xf numFmtId="0" fontId="20" fillId="0" borderId="111" xfId="0" applyFont="1" applyFill="1" applyBorder="1" applyAlignment="1" applyProtection="1">
      <alignment horizontal="center" vertical="center" wrapText="1"/>
    </xf>
    <xf numFmtId="0" fontId="4" fillId="0" borderId="110" xfId="0" applyFont="1" applyFill="1" applyBorder="1" applyAlignment="1" applyProtection="1">
      <alignment horizontal="left" vertical="center" wrapText="1"/>
    </xf>
    <xf numFmtId="0" fontId="4" fillId="0" borderId="112" xfId="0" applyFont="1" applyFill="1" applyBorder="1" applyAlignment="1" applyProtection="1">
      <alignment horizontal="left" vertical="center" wrapText="1"/>
    </xf>
    <xf numFmtId="0" fontId="4" fillId="0" borderId="113" xfId="0" applyFont="1" applyFill="1" applyBorder="1" applyAlignment="1" applyProtection="1">
      <alignment horizontal="left" vertical="center" wrapText="1"/>
    </xf>
    <xf numFmtId="0" fontId="4" fillId="0" borderId="5" xfId="0"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0" fontId="20" fillId="0" borderId="5" xfId="0" applyFont="1" applyFill="1" applyBorder="1" applyAlignment="1" applyProtection="1">
      <alignment horizontal="left" vertical="center" wrapText="1"/>
    </xf>
    <xf numFmtId="0" fontId="20" fillId="0" borderId="69" xfId="0" applyFont="1" applyFill="1" applyBorder="1" applyAlignment="1" applyProtection="1">
      <alignment horizontal="center" vertical="center" wrapText="1"/>
    </xf>
    <xf numFmtId="0" fontId="50" fillId="0" borderId="0" xfId="0" applyFont="1" applyBorder="1" applyAlignment="1" applyProtection="1">
      <alignment horizontal="center" vertical="center"/>
      <protection locked="0"/>
    </xf>
    <xf numFmtId="0" fontId="32" fillId="3" borderId="105" xfId="0" applyFont="1" applyFill="1" applyBorder="1" applyAlignment="1" applyProtection="1">
      <alignment horizontal="center" vertical="center" wrapText="1"/>
      <protection locked="0"/>
    </xf>
    <xf numFmtId="0" fontId="32" fillId="3" borderId="106" xfId="0" applyFont="1" applyFill="1" applyBorder="1" applyAlignment="1" applyProtection="1">
      <alignment horizontal="center" vertical="center" wrapText="1"/>
      <protection locked="0"/>
    </xf>
    <xf numFmtId="0" fontId="4" fillId="0" borderId="2" xfId="0" applyFont="1" applyBorder="1" applyAlignment="1" applyProtection="1">
      <alignment horizontal="left" vertical="center" wrapText="1"/>
    </xf>
    <xf numFmtId="0" fontId="4" fillId="0" borderId="5" xfId="0" applyFont="1" applyBorder="1" applyAlignment="1" applyProtection="1">
      <alignment horizontal="left" vertical="center" wrapText="1"/>
    </xf>
    <xf numFmtId="0" fontId="4" fillId="0" borderId="3" xfId="0" applyFont="1" applyBorder="1" applyAlignment="1" applyProtection="1">
      <alignment horizontal="left" vertical="center" wrapText="1"/>
    </xf>
    <xf numFmtId="0" fontId="4" fillId="0" borderId="2"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32" fillId="3" borderId="120" xfId="0" applyFont="1" applyFill="1" applyBorder="1" applyAlignment="1" applyProtection="1">
      <alignment horizontal="center" vertical="center" wrapText="1"/>
      <protection locked="0"/>
    </xf>
    <xf numFmtId="0" fontId="32" fillId="3" borderId="122" xfId="0" applyFont="1" applyFill="1" applyBorder="1" applyAlignment="1" applyProtection="1">
      <alignment horizontal="center" vertical="center" wrapText="1"/>
      <protection locked="0"/>
    </xf>
    <xf numFmtId="0" fontId="32" fillId="3" borderId="3" xfId="0" applyFont="1" applyFill="1" applyBorder="1" applyAlignment="1" applyProtection="1">
      <alignment horizontal="center" vertical="center" wrapText="1"/>
      <protection locked="0"/>
    </xf>
    <xf numFmtId="0" fontId="32" fillId="3" borderId="116" xfId="0" applyFont="1" applyFill="1" applyBorder="1" applyAlignment="1" applyProtection="1">
      <alignment horizontal="center" vertical="center" wrapText="1"/>
      <protection locked="0"/>
    </xf>
    <xf numFmtId="0" fontId="32" fillId="3" borderId="48" xfId="0" applyFont="1" applyFill="1" applyBorder="1" applyAlignment="1" applyProtection="1">
      <alignment horizontal="center" vertical="center" wrapText="1"/>
      <protection locked="0"/>
    </xf>
    <xf numFmtId="0" fontId="32" fillId="3" borderId="118" xfId="0" applyFont="1" applyFill="1" applyBorder="1" applyAlignment="1" applyProtection="1">
      <alignment horizontal="center" vertical="center" wrapText="1"/>
      <protection locked="0"/>
    </xf>
    <xf numFmtId="0" fontId="32" fillId="3" borderId="119" xfId="0" applyFont="1" applyFill="1" applyBorder="1" applyAlignment="1" applyProtection="1">
      <alignment horizontal="center" vertical="center" wrapText="1"/>
      <protection locked="0"/>
    </xf>
    <xf numFmtId="0" fontId="32" fillId="3" borderId="117" xfId="0" applyFont="1" applyFill="1" applyBorder="1" applyAlignment="1" applyProtection="1">
      <alignment horizontal="center" vertical="center" wrapText="1"/>
      <protection locked="0"/>
    </xf>
    <xf numFmtId="0" fontId="32" fillId="3" borderId="36" xfId="0" applyFont="1" applyFill="1" applyBorder="1" applyAlignment="1" applyProtection="1">
      <alignment horizontal="center" vertical="center" wrapText="1"/>
      <protection locked="0"/>
    </xf>
    <xf numFmtId="0" fontId="32" fillId="3" borderId="121" xfId="0" applyFont="1" applyFill="1" applyBorder="1" applyAlignment="1" applyProtection="1">
      <alignment horizontal="center" vertical="center" wrapText="1"/>
      <protection locked="0"/>
    </xf>
    <xf numFmtId="0" fontId="32" fillId="3" borderId="117" xfId="0" applyFont="1" applyFill="1" applyBorder="1" applyAlignment="1" applyProtection="1">
      <alignment horizontal="left" vertical="center" wrapText="1"/>
      <protection locked="0"/>
    </xf>
    <xf numFmtId="0" fontId="32" fillId="3" borderId="36" xfId="0" applyFont="1" applyFill="1" applyBorder="1" applyAlignment="1" applyProtection="1">
      <alignment horizontal="left" vertical="center" wrapText="1"/>
      <protection locked="0"/>
    </xf>
    <xf numFmtId="0" fontId="32" fillId="3" borderId="121" xfId="0" applyFont="1" applyFill="1" applyBorder="1" applyAlignment="1" applyProtection="1">
      <alignment horizontal="left" vertical="center" wrapText="1"/>
      <protection locked="0"/>
    </xf>
    <xf numFmtId="0" fontId="32" fillId="3" borderId="37" xfId="0" applyFont="1" applyFill="1" applyBorder="1" applyAlignment="1" applyProtection="1">
      <alignment horizontal="center" vertical="center" wrapText="1"/>
      <protection locked="0"/>
    </xf>
    <xf numFmtId="0" fontId="32" fillId="3" borderId="123" xfId="0" applyFont="1" applyFill="1" applyBorder="1" applyAlignment="1" applyProtection="1">
      <alignment horizontal="center" vertical="center" wrapText="1"/>
      <protection locked="0"/>
    </xf>
    <xf numFmtId="0" fontId="32" fillId="3" borderId="39" xfId="0" applyFont="1" applyFill="1" applyBorder="1" applyAlignment="1" applyProtection="1">
      <alignment horizontal="center" vertical="center" wrapText="1"/>
      <protection locked="0"/>
    </xf>
    <xf numFmtId="0" fontId="32" fillId="3" borderId="33" xfId="0" applyFont="1" applyFill="1" applyBorder="1" applyAlignment="1" applyProtection="1">
      <alignment horizontal="center" vertical="center" wrapText="1"/>
      <protection locked="0"/>
    </xf>
    <xf numFmtId="0" fontId="20" fillId="0" borderId="88" xfId="0" applyFont="1" applyFill="1" applyBorder="1" applyAlignment="1" applyProtection="1">
      <alignment horizontal="left" vertical="center" wrapText="1"/>
    </xf>
    <xf numFmtId="0" fontId="20" fillId="0" borderId="6" xfId="0" applyFont="1" applyFill="1" applyBorder="1" applyAlignment="1" applyProtection="1">
      <alignment horizontal="left" vertical="center" wrapText="1"/>
    </xf>
    <xf numFmtId="0" fontId="7" fillId="0" borderId="0" xfId="0" applyFont="1" applyBorder="1" applyAlignment="1" applyProtection="1">
      <alignment horizontal="center" vertical="center"/>
      <protection locked="0"/>
    </xf>
    <xf numFmtId="0" fontId="15" fillId="0" borderId="0" xfId="0" applyFont="1" applyBorder="1" applyAlignment="1" applyProtection="1">
      <alignment horizontal="center" vertical="top"/>
      <protection locked="0"/>
    </xf>
    <xf numFmtId="0" fontId="4" fillId="0" borderId="110" xfId="0" applyFont="1" applyBorder="1" applyAlignment="1" applyProtection="1">
      <alignment horizontal="left" vertical="center" wrapText="1"/>
    </xf>
    <xf numFmtId="0" fontId="4" fillId="0" borderId="112" xfId="0" applyFont="1" applyBorder="1" applyAlignment="1" applyProtection="1">
      <alignment horizontal="left" vertical="center" wrapText="1"/>
    </xf>
    <xf numFmtId="0" fontId="4" fillId="0" borderId="90" xfId="0" applyFont="1" applyFill="1" applyBorder="1" applyAlignment="1" applyProtection="1">
      <alignment horizontal="left" vertical="center" wrapText="1"/>
    </xf>
    <xf numFmtId="0" fontId="4" fillId="0" borderId="100" xfId="0" applyFont="1" applyFill="1" applyBorder="1" applyAlignment="1" applyProtection="1">
      <alignment horizontal="left" vertical="center" wrapText="1"/>
    </xf>
    <xf numFmtId="0" fontId="20" fillId="0" borderId="128" xfId="0" applyFont="1" applyBorder="1" applyAlignment="1" applyProtection="1">
      <alignment horizontal="center" vertical="center" wrapText="1"/>
    </xf>
    <xf numFmtId="0" fontId="20" fillId="0" borderId="111" xfId="0" applyFont="1" applyBorder="1" applyAlignment="1" applyProtection="1">
      <alignment horizontal="center" vertical="center" wrapText="1"/>
    </xf>
    <xf numFmtId="0" fontId="20" fillId="0" borderId="24" xfId="0" applyFont="1"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4" fillId="0" borderId="129" xfId="0" applyFont="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6" borderId="2" xfId="0" applyFont="1" applyFill="1" applyBorder="1" applyAlignment="1" applyProtection="1">
      <alignment horizontal="left" vertical="center" wrapText="1"/>
    </xf>
    <xf numFmtId="0" fontId="4" fillId="6" borderId="5" xfId="0" applyFont="1" applyFill="1" applyBorder="1" applyAlignment="1" applyProtection="1">
      <alignment horizontal="left" vertical="center" wrapText="1"/>
    </xf>
    <xf numFmtId="0" fontId="4" fillId="6" borderId="3" xfId="0" applyFont="1" applyFill="1" applyBorder="1" applyAlignment="1" applyProtection="1">
      <alignment horizontal="left" vertical="center" wrapText="1"/>
    </xf>
    <xf numFmtId="0" fontId="2"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32" fillId="3" borderId="42" xfId="0" applyFont="1" applyFill="1" applyBorder="1" applyAlignment="1" applyProtection="1">
      <alignment horizontal="center" vertical="center" wrapText="1"/>
      <protection locked="0"/>
    </xf>
    <xf numFmtId="0" fontId="25" fillId="3" borderId="12" xfId="0" applyFont="1" applyFill="1" applyBorder="1" applyAlignment="1" applyProtection="1">
      <alignment horizontal="center" vertical="center" wrapText="1"/>
      <protection locked="0"/>
    </xf>
    <xf numFmtId="0" fontId="25" fillId="3" borderId="9" xfId="0" applyFont="1" applyFill="1" applyBorder="1" applyAlignment="1" applyProtection="1">
      <alignment horizontal="center" vertical="center" wrapText="1"/>
      <protection locked="0"/>
    </xf>
    <xf numFmtId="0" fontId="25" fillId="3" borderId="63" xfId="0" applyFont="1" applyFill="1" applyBorder="1" applyAlignment="1" applyProtection="1">
      <alignment horizontal="center" vertical="center" wrapText="1"/>
      <protection locked="0"/>
    </xf>
    <xf numFmtId="0" fontId="64" fillId="3" borderId="9" xfId="0" applyFont="1" applyFill="1" applyBorder="1" applyAlignment="1" applyProtection="1">
      <alignment horizontal="center" vertical="center" wrapText="1"/>
      <protection locked="0"/>
    </xf>
    <xf numFmtId="0" fontId="20" fillId="0" borderId="1" xfId="0" applyFont="1" applyBorder="1" applyAlignment="1" applyProtection="1">
      <alignment horizontal="left" vertical="center" wrapText="1"/>
    </xf>
    <xf numFmtId="4" fontId="4" fillId="4" borderId="1" xfId="0" applyNumberFormat="1"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protection locked="0"/>
    </xf>
    <xf numFmtId="0" fontId="20" fillId="0" borderId="124" xfId="0" applyFont="1" applyBorder="1" applyAlignment="1" applyProtection="1">
      <alignment horizontal="left" vertical="center" wrapText="1"/>
    </xf>
    <xf numFmtId="0" fontId="20" fillId="0" borderId="90" xfId="0" applyFont="1" applyBorder="1" applyAlignment="1" applyProtection="1">
      <alignment horizontal="left" vertical="center" wrapText="1"/>
    </xf>
    <xf numFmtId="0" fontId="4" fillId="0" borderId="24" xfId="0" applyFont="1" applyBorder="1" applyAlignment="1" applyProtection="1">
      <alignment horizontal="left" vertical="center" wrapText="1"/>
    </xf>
    <xf numFmtId="0" fontId="4" fillId="0" borderId="20" xfId="0" applyFont="1" applyBorder="1" applyAlignment="1" applyProtection="1">
      <alignment horizontal="left" vertical="center" wrapText="1"/>
    </xf>
    <xf numFmtId="0" fontId="20" fillId="4" borderId="1" xfId="0" applyFont="1" applyFill="1" applyBorder="1" applyAlignment="1" applyProtection="1">
      <alignment horizontal="left" vertical="center" wrapText="1"/>
    </xf>
    <xf numFmtId="0" fontId="22" fillId="4" borderId="1" xfId="0" applyFont="1" applyFill="1" applyBorder="1" applyAlignment="1" applyProtection="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4" fillId="4" borderId="2" xfId="0" applyFont="1" applyFill="1" applyBorder="1" applyAlignment="1">
      <alignment vertical="center" wrapText="1"/>
    </xf>
    <xf numFmtId="0" fontId="4" fillId="4" borderId="3" xfId="0" applyFont="1" applyFill="1" applyBorder="1" applyAlignment="1">
      <alignment vertical="center" wrapText="1"/>
    </xf>
    <xf numFmtId="0" fontId="4" fillId="0" borderId="5" xfId="0" applyFont="1" applyBorder="1" applyAlignment="1">
      <alignment horizontal="left" vertical="center" wrapText="1"/>
    </xf>
    <xf numFmtId="0" fontId="20" fillId="0" borderId="5"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4" borderId="2" xfId="0" applyFont="1" applyFill="1" applyBorder="1" applyAlignment="1">
      <alignment horizontal="left" vertical="center" wrapText="1"/>
    </xf>
    <xf numFmtId="0" fontId="4" fillId="4" borderId="3" xfId="0" applyFont="1" applyFill="1" applyBorder="1" applyAlignment="1">
      <alignment horizontal="left" vertical="center" wrapText="1"/>
    </xf>
    <xf numFmtId="0" fontId="25" fillId="3" borderId="41" xfId="0" applyFont="1" applyFill="1" applyBorder="1" applyAlignment="1">
      <alignment horizontal="center" vertical="center" wrapText="1"/>
    </xf>
    <xf numFmtId="0" fontId="25" fillId="3" borderId="36" xfId="0" applyFont="1" applyFill="1" applyBorder="1" applyAlignment="1">
      <alignment horizontal="center" vertical="center" wrapText="1"/>
    </xf>
    <xf numFmtId="0" fontId="25" fillId="3" borderId="51" xfId="0" applyFont="1" applyFill="1" applyBorder="1" applyAlignment="1">
      <alignment horizontal="center" vertical="center" wrapText="1"/>
    </xf>
    <xf numFmtId="0" fontId="25" fillId="3" borderId="42"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44"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6" fillId="0" borderId="0" xfId="0" applyFont="1" applyAlignment="1">
      <alignment horizontal="left" vertical="center" wrapText="1"/>
    </xf>
    <xf numFmtId="0" fontId="26" fillId="0" borderId="0" xfId="0" applyFont="1" applyAlignment="1">
      <alignment horizontal="left" vertical="center"/>
    </xf>
    <xf numFmtId="0" fontId="7" fillId="0" borderId="0" xfId="0" applyFont="1" applyBorder="1" applyAlignment="1">
      <alignment horizontal="center" vertical="center"/>
    </xf>
    <xf numFmtId="0" fontId="20" fillId="4" borderId="124" xfId="0" applyFont="1" applyFill="1" applyBorder="1" applyAlignment="1" applyProtection="1">
      <alignment horizontal="center" vertical="center" wrapText="1"/>
    </xf>
    <xf numFmtId="0" fontId="20" fillId="4" borderId="90" xfId="0" applyFont="1" applyFill="1" applyBorder="1" applyAlignment="1" applyProtection="1">
      <alignment horizontal="center" vertical="center" wrapText="1"/>
    </xf>
    <xf numFmtId="0" fontId="20" fillId="4" borderId="31" xfId="0" applyFont="1" applyFill="1" applyBorder="1" applyAlignment="1" applyProtection="1">
      <alignment horizontal="center" vertical="center" wrapText="1"/>
    </xf>
    <xf numFmtId="0" fontId="20" fillId="4" borderId="3"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protection locked="0"/>
    </xf>
    <xf numFmtId="0" fontId="32" fillId="3" borderId="42" xfId="0" applyFont="1" applyFill="1" applyBorder="1" applyAlignment="1" applyProtection="1">
      <alignment horizontal="center" vertical="center"/>
      <protection locked="0"/>
    </xf>
    <xf numFmtId="0" fontId="32" fillId="3" borderId="44" xfId="0" applyFont="1" applyFill="1" applyBorder="1" applyAlignment="1" applyProtection="1">
      <alignment horizontal="center" vertical="center"/>
      <protection locked="0"/>
    </xf>
    <xf numFmtId="0" fontId="32" fillId="3" borderId="73" xfId="0" applyFont="1" applyFill="1" applyBorder="1" applyAlignment="1" applyProtection="1">
      <alignment horizontal="center" vertical="center" wrapText="1"/>
      <protection locked="0"/>
    </xf>
    <xf numFmtId="0" fontId="32" fillId="3" borderId="124" xfId="0" applyFont="1" applyFill="1" applyBorder="1" applyAlignment="1" applyProtection="1">
      <alignment horizontal="center" vertical="center" wrapText="1"/>
      <protection locked="0"/>
    </xf>
    <xf numFmtId="0" fontId="32" fillId="3" borderId="144" xfId="0" applyFont="1" applyFill="1" applyBorder="1" applyAlignment="1" applyProtection="1">
      <alignment horizontal="center" vertical="center" wrapText="1"/>
      <protection locked="0"/>
    </xf>
    <xf numFmtId="0" fontId="32" fillId="3" borderId="70" xfId="0" applyFont="1" applyFill="1" applyBorder="1" applyAlignment="1" applyProtection="1">
      <alignment horizontal="center" vertical="center" wrapText="1"/>
      <protection locked="0"/>
    </xf>
    <xf numFmtId="0" fontId="32" fillId="3" borderId="88" xfId="0" applyFont="1" applyFill="1" applyBorder="1" applyAlignment="1" applyProtection="1">
      <alignment horizontal="center" vertical="center" wrapText="1"/>
      <protection locked="0"/>
    </xf>
    <xf numFmtId="0" fontId="32" fillId="3" borderId="145" xfId="0" applyFont="1" applyFill="1" applyBorder="1" applyAlignment="1" applyProtection="1">
      <alignment horizontal="center" vertical="center" wrapText="1"/>
      <protection locked="0"/>
    </xf>
    <xf numFmtId="0" fontId="32" fillId="3" borderId="44" xfId="0" applyFont="1" applyFill="1" applyBorder="1" applyAlignment="1" applyProtection="1">
      <alignment horizontal="center" vertical="center" wrapText="1"/>
      <protection locked="0"/>
    </xf>
    <xf numFmtId="0" fontId="32" fillId="3" borderId="143" xfId="0" applyFont="1" applyFill="1" applyBorder="1" applyAlignment="1" applyProtection="1">
      <alignment horizontal="center" vertical="center" wrapText="1"/>
      <protection locked="0"/>
    </xf>
    <xf numFmtId="173" fontId="5" fillId="10" borderId="2" xfId="4" applyNumberFormat="1" applyFont="1" applyFill="1" applyBorder="1" applyAlignment="1" applyProtection="1">
      <alignment horizontal="center" vertical="center" wrapText="1"/>
    </xf>
    <xf numFmtId="173" fontId="5" fillId="10" borderId="5" xfId="4" applyNumberFormat="1" applyFont="1" applyFill="1" applyBorder="1" applyAlignment="1" applyProtection="1">
      <alignment horizontal="center" vertical="center" wrapText="1"/>
    </xf>
    <xf numFmtId="173" fontId="5" fillId="10" borderId="3" xfId="4" applyNumberFormat="1" applyFont="1" applyFill="1" applyBorder="1" applyAlignment="1" applyProtection="1">
      <alignment horizontal="center" vertical="center" wrapText="1"/>
    </xf>
    <xf numFmtId="0" fontId="4" fillId="0" borderId="2"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4" fillId="0" borderId="1" xfId="0" applyFont="1" applyBorder="1" applyAlignment="1" applyProtection="1">
      <alignment horizontal="left" vertical="center" wrapText="1"/>
    </xf>
    <xf numFmtId="0" fontId="20" fillId="0" borderId="134" xfId="0" applyFont="1" applyBorder="1" applyAlignment="1" applyProtection="1">
      <alignment horizontal="left" vertical="center" wrapText="1"/>
    </xf>
    <xf numFmtId="0" fontId="20" fillId="0" borderId="0" xfId="0" applyFont="1" applyBorder="1" applyAlignment="1" applyProtection="1">
      <alignment horizontal="left" vertical="center" wrapText="1"/>
    </xf>
    <xf numFmtId="0" fontId="20" fillId="0" borderId="148" xfId="0" applyFont="1" applyBorder="1" applyAlignment="1" applyProtection="1">
      <alignment horizontal="left" vertical="center" wrapText="1"/>
    </xf>
    <xf numFmtId="0" fontId="20" fillId="0" borderId="26" xfId="0" applyFont="1" applyBorder="1" applyAlignment="1" applyProtection="1">
      <alignment horizontal="center" vertical="center" wrapText="1"/>
    </xf>
    <xf numFmtId="0" fontId="4" fillId="4" borderId="149" xfId="0" applyFont="1" applyFill="1" applyBorder="1" applyAlignment="1" applyProtection="1">
      <alignment horizontal="left" vertical="center" wrapText="1"/>
    </xf>
    <xf numFmtId="0" fontId="4" fillId="4" borderId="150" xfId="0" applyFont="1" applyFill="1" applyBorder="1" applyAlignment="1" applyProtection="1">
      <alignment horizontal="left" vertical="center" wrapText="1"/>
    </xf>
    <xf numFmtId="0" fontId="4" fillId="4" borderId="151" xfId="0" applyFont="1" applyFill="1" applyBorder="1" applyAlignment="1" applyProtection="1">
      <alignment horizontal="left" vertical="center" wrapText="1"/>
    </xf>
    <xf numFmtId="0" fontId="20" fillId="0" borderId="1" xfId="8" applyFont="1" applyFill="1" applyBorder="1" applyAlignment="1">
      <alignment horizontal="left" vertical="center" wrapText="1"/>
    </xf>
    <xf numFmtId="0" fontId="66" fillId="0" borderId="1" xfId="8" applyFont="1" applyFill="1" applyBorder="1" applyAlignment="1">
      <alignment horizontal="center" vertical="center"/>
    </xf>
    <xf numFmtId="0" fontId="98" fillId="0" borderId="1" xfId="8" applyFont="1" applyBorder="1" applyAlignment="1">
      <alignment horizontal="left" vertical="center" wrapText="1"/>
    </xf>
    <xf numFmtId="0" fontId="98" fillId="0" borderId="1" xfId="8" applyFont="1" applyBorder="1" applyAlignment="1">
      <alignment horizontal="center" vertical="center" wrapText="1"/>
    </xf>
    <xf numFmtId="0" fontId="99" fillId="0" borderId="1" xfId="8" applyFont="1" applyBorder="1" applyAlignment="1">
      <alignment horizontal="left" vertical="center" wrapText="1"/>
    </xf>
    <xf numFmtId="0" fontId="94" fillId="26" borderId="9" xfId="8" applyFont="1" applyFill="1" applyBorder="1" applyAlignment="1" applyProtection="1">
      <alignment horizontal="center" vertical="center" wrapText="1"/>
      <protection locked="0"/>
    </xf>
    <xf numFmtId="0" fontId="94" fillId="26" borderId="71" xfId="8" applyFont="1" applyFill="1" applyBorder="1" applyAlignment="1" applyProtection="1">
      <alignment horizontal="center" vertical="center" wrapText="1"/>
      <protection locked="0"/>
    </xf>
    <xf numFmtId="0" fontId="94" fillId="26" borderId="72" xfId="8" applyFont="1" applyFill="1" applyBorder="1" applyAlignment="1" applyProtection="1">
      <alignment horizontal="center" vertical="center" wrapText="1"/>
      <protection locked="0"/>
    </xf>
    <xf numFmtId="0" fontId="94" fillId="26" borderId="160" xfId="8" applyFont="1" applyFill="1" applyBorder="1" applyAlignment="1" applyProtection="1">
      <alignment horizontal="center" vertical="center" wrapText="1"/>
      <protection locked="0"/>
    </xf>
    <xf numFmtId="0" fontId="94" fillId="26" borderId="161" xfId="8" applyFont="1" applyFill="1" applyBorder="1" applyAlignment="1" applyProtection="1">
      <alignment horizontal="center" vertical="center" wrapText="1"/>
      <protection locked="0"/>
    </xf>
    <xf numFmtId="0" fontId="94" fillId="26" borderId="158" xfId="8" applyFont="1" applyFill="1" applyBorder="1" applyAlignment="1" applyProtection="1">
      <alignment horizontal="center" vertical="center" wrapText="1"/>
      <protection locked="0"/>
    </xf>
    <xf numFmtId="0" fontId="94" fillId="26" borderId="159" xfId="8" applyFont="1" applyFill="1" applyBorder="1" applyAlignment="1" applyProtection="1">
      <alignment horizontal="center" vertical="center" wrapText="1"/>
      <protection locked="0"/>
    </xf>
    <xf numFmtId="0" fontId="93" fillId="0" borderId="0" xfId="8" applyFont="1" applyBorder="1" applyAlignment="1" applyProtection="1">
      <alignment horizontal="center" vertical="center"/>
      <protection locked="0"/>
    </xf>
    <xf numFmtId="0" fontId="94" fillId="26" borderId="152" xfId="8" applyFont="1" applyFill="1" applyBorder="1" applyAlignment="1" applyProtection="1">
      <alignment horizontal="center" vertical="center" wrapText="1"/>
      <protection locked="0"/>
    </xf>
    <xf numFmtId="0" fontId="94" fillId="26" borderId="153" xfId="8" applyFont="1" applyFill="1" applyBorder="1" applyAlignment="1" applyProtection="1">
      <alignment horizontal="center" vertical="center" wrapText="1"/>
      <protection locked="0"/>
    </xf>
    <xf numFmtId="0" fontId="94" fillId="26" borderId="154" xfId="8" applyFont="1" applyFill="1" applyBorder="1" applyAlignment="1" applyProtection="1">
      <alignment horizontal="center" vertical="center" wrapText="1"/>
      <protection locked="0"/>
    </xf>
    <xf numFmtId="0" fontId="94" fillId="26" borderId="155" xfId="8" applyFont="1" applyFill="1" applyBorder="1" applyAlignment="1" applyProtection="1">
      <alignment horizontal="center" vertical="center" wrapText="1"/>
      <protection locked="0"/>
    </xf>
    <xf numFmtId="0" fontId="94" fillId="26" borderId="156" xfId="8" applyFont="1" applyFill="1" applyBorder="1" applyAlignment="1" applyProtection="1">
      <alignment horizontal="center" vertical="center"/>
      <protection locked="0"/>
    </xf>
    <xf numFmtId="0" fontId="94" fillId="26" borderId="157" xfId="8" applyFont="1" applyFill="1" applyBorder="1" applyAlignment="1" applyProtection="1">
      <alignment horizontal="center" vertical="center" wrapText="1"/>
      <protection locked="0"/>
    </xf>
  </cellXfs>
  <cellStyles count="10">
    <cellStyle name="Millares" xfId="4" builtinId="3"/>
    <cellStyle name="Moneda" xfId="5" builtinId="4"/>
    <cellStyle name="Moneda 2" xfId="7" xr:uid="{79B4D6EA-C7B5-4F73-8E4F-C54C31E2777D}"/>
    <cellStyle name="Normal" xfId="0" builtinId="0"/>
    <cellStyle name="Normal 2" xfId="1" xr:uid="{00000000-0005-0000-0000-000002000000}"/>
    <cellStyle name="Normal 3" xfId="2" xr:uid="{00000000-0005-0000-0000-000003000000}"/>
    <cellStyle name="Normal 3 2" xfId="6" xr:uid="{CF4D3D01-BD21-494B-A0B6-C433F6A13B9F}"/>
    <cellStyle name="Normal 4" xfId="8" xr:uid="{5070C56D-E930-4A7E-8E63-FB343CA8850F}"/>
    <cellStyle name="Porcentaje" xfId="3" builtinId="5"/>
    <cellStyle name="Porcentaje 2" xfId="9" xr:uid="{E12AD531-46EC-441E-AEBE-520FF9D7294C}"/>
  </cellStyles>
  <dxfs count="0"/>
  <tableStyles count="0" defaultTableStyle="TableStyleMedium2" defaultPivotStyle="PivotStyleMedium9"/>
  <colors>
    <mruColors>
      <color rgb="FFFFFFCC"/>
      <color rgb="FF0099FF"/>
      <color rgb="FF00AF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7.xml"/><Relationship Id="rId39" Type="http://schemas.openxmlformats.org/officeDocument/2006/relationships/externalLink" Target="externalLinks/externalLink20.xml"/><Relationship Id="rId21" Type="http://schemas.openxmlformats.org/officeDocument/2006/relationships/externalLink" Target="externalLinks/externalLink2.xml"/><Relationship Id="rId34" Type="http://schemas.openxmlformats.org/officeDocument/2006/relationships/externalLink" Target="externalLinks/externalLink15.xml"/><Relationship Id="rId42" Type="http://schemas.openxmlformats.org/officeDocument/2006/relationships/externalLink" Target="externalLinks/externalLink23.xml"/><Relationship Id="rId47" Type="http://schemas.openxmlformats.org/officeDocument/2006/relationships/externalLink" Target="externalLinks/externalLink28.xml"/><Relationship Id="rId50" Type="http://schemas.openxmlformats.org/officeDocument/2006/relationships/externalLink" Target="externalLinks/externalLink31.xml"/><Relationship Id="rId55" Type="http://schemas.openxmlformats.org/officeDocument/2006/relationships/externalLink" Target="externalLinks/externalLink3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0.xml"/><Relationship Id="rId11" Type="http://schemas.openxmlformats.org/officeDocument/2006/relationships/worksheet" Target="worksheets/sheet11.xml"/><Relationship Id="rId24" Type="http://schemas.openxmlformats.org/officeDocument/2006/relationships/externalLink" Target="externalLinks/externalLink5.xml"/><Relationship Id="rId32" Type="http://schemas.openxmlformats.org/officeDocument/2006/relationships/externalLink" Target="externalLinks/externalLink13.xml"/><Relationship Id="rId37" Type="http://schemas.openxmlformats.org/officeDocument/2006/relationships/externalLink" Target="externalLinks/externalLink18.xml"/><Relationship Id="rId40" Type="http://schemas.openxmlformats.org/officeDocument/2006/relationships/externalLink" Target="externalLinks/externalLink21.xml"/><Relationship Id="rId45" Type="http://schemas.openxmlformats.org/officeDocument/2006/relationships/externalLink" Target="externalLinks/externalLink26.xml"/><Relationship Id="rId53" Type="http://schemas.openxmlformats.org/officeDocument/2006/relationships/externalLink" Target="externalLinks/externalLink34.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externalLink" Target="externalLinks/externalLink3.xml"/><Relationship Id="rId27" Type="http://schemas.openxmlformats.org/officeDocument/2006/relationships/externalLink" Target="externalLinks/externalLink8.xml"/><Relationship Id="rId30" Type="http://schemas.openxmlformats.org/officeDocument/2006/relationships/externalLink" Target="externalLinks/externalLink11.xml"/><Relationship Id="rId35" Type="http://schemas.openxmlformats.org/officeDocument/2006/relationships/externalLink" Target="externalLinks/externalLink16.xml"/><Relationship Id="rId43" Type="http://schemas.openxmlformats.org/officeDocument/2006/relationships/externalLink" Target="externalLinks/externalLink24.xml"/><Relationship Id="rId48" Type="http://schemas.openxmlformats.org/officeDocument/2006/relationships/externalLink" Target="externalLinks/externalLink29.xml"/><Relationship Id="rId56" Type="http://schemas.openxmlformats.org/officeDocument/2006/relationships/externalLink" Target="externalLinks/externalLink37.xml"/><Relationship Id="rId8" Type="http://schemas.openxmlformats.org/officeDocument/2006/relationships/worksheet" Target="worksheets/sheet8.xml"/><Relationship Id="rId51" Type="http://schemas.openxmlformats.org/officeDocument/2006/relationships/externalLink" Target="externalLinks/externalLink3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6.xml"/><Relationship Id="rId33" Type="http://schemas.openxmlformats.org/officeDocument/2006/relationships/externalLink" Target="externalLinks/externalLink14.xml"/><Relationship Id="rId38" Type="http://schemas.openxmlformats.org/officeDocument/2006/relationships/externalLink" Target="externalLinks/externalLink19.xml"/><Relationship Id="rId46" Type="http://schemas.openxmlformats.org/officeDocument/2006/relationships/externalLink" Target="externalLinks/externalLink27.xml"/><Relationship Id="rId59" Type="http://schemas.openxmlformats.org/officeDocument/2006/relationships/styles" Target="styles.xml"/><Relationship Id="rId20" Type="http://schemas.openxmlformats.org/officeDocument/2006/relationships/externalLink" Target="externalLinks/externalLink1.xml"/><Relationship Id="rId41" Type="http://schemas.openxmlformats.org/officeDocument/2006/relationships/externalLink" Target="externalLinks/externalLink22.xml"/><Relationship Id="rId54"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4.xml"/><Relationship Id="rId28" Type="http://schemas.openxmlformats.org/officeDocument/2006/relationships/externalLink" Target="externalLinks/externalLink9.xml"/><Relationship Id="rId36" Type="http://schemas.openxmlformats.org/officeDocument/2006/relationships/externalLink" Target="externalLinks/externalLink17.xml"/><Relationship Id="rId49" Type="http://schemas.openxmlformats.org/officeDocument/2006/relationships/externalLink" Target="externalLinks/externalLink30.xml"/><Relationship Id="rId57" Type="http://schemas.openxmlformats.org/officeDocument/2006/relationships/externalLink" Target="externalLinks/externalLink38.xml"/><Relationship Id="rId10" Type="http://schemas.openxmlformats.org/officeDocument/2006/relationships/worksheet" Target="worksheets/sheet10.xml"/><Relationship Id="rId31" Type="http://schemas.openxmlformats.org/officeDocument/2006/relationships/externalLink" Target="externalLinks/externalLink12.xml"/><Relationship Id="rId44" Type="http://schemas.openxmlformats.org/officeDocument/2006/relationships/externalLink" Target="externalLinks/externalLink25.xml"/><Relationship Id="rId52" Type="http://schemas.openxmlformats.org/officeDocument/2006/relationships/externalLink" Target="externalLinks/externalLink33.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0</xdr:col>
      <xdr:colOff>309562</xdr:colOff>
      <xdr:row>0</xdr:row>
      <xdr:rowOff>301625</xdr:rowOff>
    </xdr:from>
    <xdr:to>
      <xdr:col>0</xdr:col>
      <xdr:colOff>3198812</xdr:colOff>
      <xdr:row>2</xdr:row>
      <xdr:rowOff>412750</xdr:rowOff>
    </xdr:to>
    <xdr:pic>
      <xdr:nvPicPr>
        <xdr:cNvPr id="2" name="Picture 3" descr="logo-ede-20114">
          <a:extLst>
            <a:ext uri="{FF2B5EF4-FFF2-40B4-BE49-F238E27FC236}">
              <a16:creationId xmlns:a16="http://schemas.microsoft.com/office/drawing/2014/main" id="{96D9BAEC-0135-48E3-8459-21E35ED9EA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9562" y="301625"/>
          <a:ext cx="2889250" cy="10160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158750</xdr:colOff>
      <xdr:row>0</xdr:row>
      <xdr:rowOff>447675</xdr:rowOff>
    </xdr:from>
    <xdr:to>
      <xdr:col>0</xdr:col>
      <xdr:colOff>2550227</xdr:colOff>
      <xdr:row>2</xdr:row>
      <xdr:rowOff>237587</xdr:rowOff>
    </xdr:to>
    <xdr:pic>
      <xdr:nvPicPr>
        <xdr:cNvPr id="2" name="Picture 3" descr="logo-ede-20114">
          <a:extLst>
            <a:ext uri="{FF2B5EF4-FFF2-40B4-BE49-F238E27FC236}">
              <a16:creationId xmlns:a16="http://schemas.microsoft.com/office/drawing/2014/main" id="{7A6D046F-D1B1-4440-95C9-4E061E36DA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750" y="447675"/>
          <a:ext cx="2391477" cy="847187"/>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258535</xdr:colOff>
      <xdr:row>0</xdr:row>
      <xdr:rowOff>217714</xdr:rowOff>
    </xdr:from>
    <xdr:to>
      <xdr:col>0</xdr:col>
      <xdr:colOff>2598965</xdr:colOff>
      <xdr:row>3</xdr:row>
      <xdr:rowOff>0</xdr:rowOff>
    </xdr:to>
    <xdr:pic>
      <xdr:nvPicPr>
        <xdr:cNvPr id="2" name="Picture 3" descr="logo-ede-20114">
          <a:extLst>
            <a:ext uri="{FF2B5EF4-FFF2-40B4-BE49-F238E27FC236}">
              <a16:creationId xmlns:a16="http://schemas.microsoft.com/office/drawing/2014/main" id="{08458D81-9B05-4415-AEE4-9DD63ACB24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58535" y="217714"/>
          <a:ext cx="2340430" cy="953861"/>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1</xdr:colOff>
      <xdr:row>0</xdr:row>
      <xdr:rowOff>448109</xdr:rowOff>
    </xdr:from>
    <xdr:to>
      <xdr:col>0</xdr:col>
      <xdr:colOff>2151473</xdr:colOff>
      <xdr:row>2</xdr:row>
      <xdr:rowOff>152401</xdr:rowOff>
    </xdr:to>
    <xdr:pic>
      <xdr:nvPicPr>
        <xdr:cNvPr id="2" name="Picture 3" descr="logo-ede-20114">
          <a:extLst>
            <a:ext uri="{FF2B5EF4-FFF2-40B4-BE49-F238E27FC236}">
              <a16:creationId xmlns:a16="http://schemas.microsoft.com/office/drawing/2014/main" id="{FE6D74EC-4DF0-4785-8806-56717907F5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 y="448109"/>
          <a:ext cx="2151472" cy="732992"/>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311102</xdr:colOff>
      <xdr:row>0</xdr:row>
      <xdr:rowOff>489665</xdr:rowOff>
    </xdr:from>
    <xdr:to>
      <xdr:col>0</xdr:col>
      <xdr:colOff>2702579</xdr:colOff>
      <xdr:row>2</xdr:row>
      <xdr:rowOff>277359</xdr:rowOff>
    </xdr:to>
    <xdr:pic>
      <xdr:nvPicPr>
        <xdr:cNvPr id="2" name="Picture 3" descr="logo-ede-20114">
          <a:extLst>
            <a:ext uri="{FF2B5EF4-FFF2-40B4-BE49-F238E27FC236}">
              <a16:creationId xmlns:a16="http://schemas.microsoft.com/office/drawing/2014/main" id="{BE42651E-04F6-4BA9-BD0E-4264A3C566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11102" y="489665"/>
          <a:ext cx="2391477" cy="797344"/>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349250</xdr:colOff>
      <xdr:row>1</xdr:row>
      <xdr:rowOff>142875</xdr:rowOff>
    </xdr:from>
    <xdr:to>
      <xdr:col>0</xdr:col>
      <xdr:colOff>2530474</xdr:colOff>
      <xdr:row>2</xdr:row>
      <xdr:rowOff>317953</xdr:rowOff>
    </xdr:to>
    <xdr:pic>
      <xdr:nvPicPr>
        <xdr:cNvPr id="2" name="Imagen 1">
          <a:extLst>
            <a:ext uri="{FF2B5EF4-FFF2-40B4-BE49-F238E27FC236}">
              <a16:creationId xmlns:a16="http://schemas.microsoft.com/office/drawing/2014/main" id="{95C66383-2E5E-484C-A985-22A72B017D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49250" y="647700"/>
          <a:ext cx="2181224" cy="679903"/>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190501</xdr:colOff>
      <xdr:row>0</xdr:row>
      <xdr:rowOff>449035</xdr:rowOff>
    </xdr:from>
    <xdr:to>
      <xdr:col>0</xdr:col>
      <xdr:colOff>2371725</xdr:colOff>
      <xdr:row>2</xdr:row>
      <xdr:rowOff>274863</xdr:rowOff>
    </xdr:to>
    <xdr:pic>
      <xdr:nvPicPr>
        <xdr:cNvPr id="2" name="Imagen 1">
          <a:extLst>
            <a:ext uri="{FF2B5EF4-FFF2-40B4-BE49-F238E27FC236}">
              <a16:creationId xmlns:a16="http://schemas.microsoft.com/office/drawing/2014/main" id="{00D8D744-05D9-4B84-904A-D8984EF8F61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90501" y="449035"/>
          <a:ext cx="2181224" cy="673553"/>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171449</xdr:colOff>
      <xdr:row>0</xdr:row>
      <xdr:rowOff>495300</xdr:rowOff>
    </xdr:from>
    <xdr:to>
      <xdr:col>0</xdr:col>
      <xdr:colOff>2764346</xdr:colOff>
      <xdr:row>2</xdr:row>
      <xdr:rowOff>285750</xdr:rowOff>
    </xdr:to>
    <xdr:pic>
      <xdr:nvPicPr>
        <xdr:cNvPr id="2" name="Picture 3" descr="logo-ede-20114">
          <a:extLst>
            <a:ext uri="{FF2B5EF4-FFF2-40B4-BE49-F238E27FC236}">
              <a16:creationId xmlns:a16="http://schemas.microsoft.com/office/drawing/2014/main" id="{4E22A78F-19F0-4BC7-95B9-57E07FCC55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49" y="495300"/>
          <a:ext cx="2592897" cy="85725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113007</xdr:colOff>
      <xdr:row>1</xdr:row>
      <xdr:rowOff>48432</xdr:rowOff>
    </xdr:from>
    <xdr:to>
      <xdr:col>0</xdr:col>
      <xdr:colOff>2534618</xdr:colOff>
      <xdr:row>2</xdr:row>
      <xdr:rowOff>333905</xdr:rowOff>
    </xdr:to>
    <xdr:pic>
      <xdr:nvPicPr>
        <xdr:cNvPr id="2" name="Imagen 1">
          <a:extLst>
            <a:ext uri="{FF2B5EF4-FFF2-40B4-BE49-F238E27FC236}">
              <a16:creationId xmlns:a16="http://schemas.microsoft.com/office/drawing/2014/main" id="{B4FF3C76-608D-4EE4-8E4E-8556B2AECB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3007" y="553257"/>
          <a:ext cx="2421611" cy="790298"/>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absolute">
    <xdr:from>
      <xdr:col>0</xdr:col>
      <xdr:colOff>141480</xdr:colOff>
      <xdr:row>1</xdr:row>
      <xdr:rowOff>56880</xdr:rowOff>
    </xdr:from>
    <xdr:to>
      <xdr:col>0</xdr:col>
      <xdr:colOff>2390760</xdr:colOff>
      <xdr:row>2</xdr:row>
      <xdr:rowOff>369360</xdr:rowOff>
    </xdr:to>
    <xdr:pic>
      <xdr:nvPicPr>
        <xdr:cNvPr id="2" name="Picture 3">
          <a:extLst>
            <a:ext uri="{FF2B5EF4-FFF2-40B4-BE49-F238E27FC236}">
              <a16:creationId xmlns:a16="http://schemas.microsoft.com/office/drawing/2014/main" id="{5A0678F1-B479-4F87-8E3F-D1D1B6E8180F}"/>
            </a:ext>
          </a:extLst>
        </xdr:cNvPr>
        <xdr:cNvPicPr/>
      </xdr:nvPicPr>
      <xdr:blipFill>
        <a:blip xmlns:r="http://schemas.openxmlformats.org/officeDocument/2006/relationships" r:embed="rId1"/>
        <a:stretch/>
      </xdr:blipFill>
      <xdr:spPr>
        <a:xfrm>
          <a:off x="141480" y="409305"/>
          <a:ext cx="2249280" cy="731580"/>
        </a:xfrm>
        <a:prstGeom prst="rect">
          <a:avLst/>
        </a:prstGeom>
        <a:ln w="936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323850</xdr:colOff>
      <xdr:row>0</xdr:row>
      <xdr:rowOff>304800</xdr:rowOff>
    </xdr:from>
    <xdr:to>
      <xdr:col>0</xdr:col>
      <xdr:colOff>3429000</xdr:colOff>
      <xdr:row>2</xdr:row>
      <xdr:rowOff>376238</xdr:rowOff>
    </xdr:to>
    <xdr:pic>
      <xdr:nvPicPr>
        <xdr:cNvPr id="2" name="Picture 3" descr="logo-ede-20114">
          <a:extLst>
            <a:ext uri="{FF2B5EF4-FFF2-40B4-BE49-F238E27FC236}">
              <a16:creationId xmlns:a16="http://schemas.microsoft.com/office/drawing/2014/main" id="{1EF61CD4-6170-4962-990D-E5642F960F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3850" y="304800"/>
          <a:ext cx="3105150" cy="1100138"/>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190500</xdr:colOff>
      <xdr:row>0</xdr:row>
      <xdr:rowOff>435429</xdr:rowOff>
    </xdr:from>
    <xdr:to>
      <xdr:col>0</xdr:col>
      <xdr:colOff>2581977</xdr:colOff>
      <xdr:row>2</xdr:row>
      <xdr:rowOff>369577</xdr:rowOff>
    </xdr:to>
    <xdr:pic>
      <xdr:nvPicPr>
        <xdr:cNvPr id="2" name="Picture 3" descr="logo-ede-20114">
          <a:extLst>
            <a:ext uri="{FF2B5EF4-FFF2-40B4-BE49-F238E27FC236}">
              <a16:creationId xmlns:a16="http://schemas.microsoft.com/office/drawing/2014/main" id="{BCEA66F6-EC2A-41E6-978C-FE835BA2EA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0" y="435429"/>
          <a:ext cx="2391477" cy="91522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564695</xdr:colOff>
      <xdr:row>0</xdr:row>
      <xdr:rowOff>74838</xdr:rowOff>
    </xdr:from>
    <xdr:to>
      <xdr:col>0</xdr:col>
      <xdr:colOff>2956172</xdr:colOff>
      <xdr:row>1</xdr:row>
      <xdr:rowOff>426044</xdr:rowOff>
    </xdr:to>
    <xdr:pic>
      <xdr:nvPicPr>
        <xdr:cNvPr id="2" name="Picture 3" descr="logo-ede-20114">
          <a:extLst>
            <a:ext uri="{FF2B5EF4-FFF2-40B4-BE49-F238E27FC236}">
              <a16:creationId xmlns:a16="http://schemas.microsoft.com/office/drawing/2014/main" id="{5C4295CD-37B1-49D3-AF05-BE740E2ADA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64695" y="74838"/>
          <a:ext cx="2391477" cy="85603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0</xdr:row>
      <xdr:rowOff>261938</xdr:rowOff>
    </xdr:from>
    <xdr:to>
      <xdr:col>0</xdr:col>
      <xdr:colOff>2466974</xdr:colOff>
      <xdr:row>2</xdr:row>
      <xdr:rowOff>266360</xdr:rowOff>
    </xdr:to>
    <xdr:pic>
      <xdr:nvPicPr>
        <xdr:cNvPr id="2" name="Imagen 1">
          <a:extLst>
            <a:ext uri="{FF2B5EF4-FFF2-40B4-BE49-F238E27FC236}">
              <a16:creationId xmlns:a16="http://schemas.microsoft.com/office/drawing/2014/main" id="{4B898C98-73E0-4055-B4DC-BFF9242C068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85750" y="261938"/>
          <a:ext cx="2181224" cy="690222"/>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152401</xdr:colOff>
      <xdr:row>1</xdr:row>
      <xdr:rowOff>38101</xdr:rowOff>
    </xdr:from>
    <xdr:to>
      <xdr:col>0</xdr:col>
      <xdr:colOff>2333625</xdr:colOff>
      <xdr:row>2</xdr:row>
      <xdr:rowOff>285751</xdr:rowOff>
    </xdr:to>
    <xdr:pic>
      <xdr:nvPicPr>
        <xdr:cNvPr id="2" name="Imagen 1">
          <a:extLst>
            <a:ext uri="{FF2B5EF4-FFF2-40B4-BE49-F238E27FC236}">
              <a16:creationId xmlns:a16="http://schemas.microsoft.com/office/drawing/2014/main" id="{A15E3659-F491-4F8A-A228-7C9E06FA60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1" y="495301"/>
          <a:ext cx="2181224" cy="6858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absolute">
    <xdr:from>
      <xdr:col>0</xdr:col>
      <xdr:colOff>174625</xdr:colOff>
      <xdr:row>1</xdr:row>
      <xdr:rowOff>79375</xdr:rowOff>
    </xdr:from>
    <xdr:to>
      <xdr:col>0</xdr:col>
      <xdr:colOff>2873375</xdr:colOff>
      <xdr:row>2</xdr:row>
      <xdr:rowOff>438808</xdr:rowOff>
    </xdr:to>
    <xdr:pic>
      <xdr:nvPicPr>
        <xdr:cNvPr id="2" name="Picture 3" descr="logo-ede-20114">
          <a:extLst>
            <a:ext uri="{FF2B5EF4-FFF2-40B4-BE49-F238E27FC236}">
              <a16:creationId xmlns:a16="http://schemas.microsoft.com/office/drawing/2014/main" id="{B765A80B-A134-459E-963F-6E871E8C69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4625" y="584200"/>
          <a:ext cx="2698750" cy="864258"/>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127000</xdr:colOff>
      <xdr:row>0</xdr:row>
      <xdr:rowOff>142875</xdr:rowOff>
    </xdr:from>
    <xdr:to>
      <xdr:col>0</xdr:col>
      <xdr:colOff>3000375</xdr:colOff>
      <xdr:row>2</xdr:row>
      <xdr:rowOff>278862</xdr:rowOff>
    </xdr:to>
    <xdr:pic>
      <xdr:nvPicPr>
        <xdr:cNvPr id="2" name="Picture 3" descr="logo-ede-20114">
          <a:extLst>
            <a:ext uri="{FF2B5EF4-FFF2-40B4-BE49-F238E27FC236}">
              <a16:creationId xmlns:a16="http://schemas.microsoft.com/office/drawing/2014/main" id="{16D29BB3-F64A-46AD-A802-711D68369A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7000" y="142875"/>
          <a:ext cx="2873375" cy="926562"/>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absolute">
    <xdr:from>
      <xdr:col>0</xdr:col>
      <xdr:colOff>294154</xdr:colOff>
      <xdr:row>0</xdr:row>
      <xdr:rowOff>504265</xdr:rowOff>
    </xdr:from>
    <xdr:to>
      <xdr:col>0</xdr:col>
      <xdr:colOff>2909749</xdr:colOff>
      <xdr:row>2</xdr:row>
      <xdr:rowOff>321147</xdr:rowOff>
    </xdr:to>
    <xdr:pic>
      <xdr:nvPicPr>
        <xdr:cNvPr id="2" name="Picture 3" descr="logo-ede-20114">
          <a:extLst>
            <a:ext uri="{FF2B5EF4-FFF2-40B4-BE49-F238E27FC236}">
              <a16:creationId xmlns:a16="http://schemas.microsoft.com/office/drawing/2014/main" id="{605AFE77-2CC5-4560-8C74-36CD61AF6B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4154" y="504265"/>
          <a:ext cx="2615595" cy="864632"/>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3.%20DPF\13.%20Plan%20Operativo%20Anual%202022-Direcci&#243;n%20de%20Proyectos%20Financiados.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Planilla%20POA%202022%20Servicios%20General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ipimentels/OneDrive%20-%20Edenorte%20Dominicana,%20S.A/Escritorio/Planilla%20Plan%20Operativo%20Anual%202022%20-%20DGH.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Grupos\Gestion%20Humana\Desarrollo%20Organizacional\9.%20PLAN%20DE%20TRABAJO%20ANUAL\2019\POA%202019\Plan%20Operativo%202019%20-%20DO.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henriquezm/AppData/Local/Microsoft/Windows/INetCache/Content.MSO/POA%202021%20-%20Direcci&#243;n%20de%20Gesti&#243;n%20Humana%20Referenci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odtiburcio/Desktop/POA's%202022/RRLL.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P/POA%202022%20Y%20PRESUPUESTO/POA/POA%202021%20-%20Direcci&#243;n%20de%20Gesti&#243;n%20Humana%20Referencia.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20copia.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odtiburcio/Desktop/POA's%202022/R&amp;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Grupos\Gestion%20Humana\Desarrollo%20Organizacional\9.%20PLAN%20DE%20TRABAJO%20ANUAL\2022\Planificaci&#243;n%202022\INSUMOS\POA%202021%20-%20Direcci&#243;n%20de%20Gesti&#243;n%20Humana%20Referencia.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7.%20DGH\7.%20Plan%20Operativo%20Anual%202022-Direci&#243;n%20de%20Gesti&#243;n%20Huma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DN%2020180526/Informes%20Comerciales/Plan%20Estrategico%20Operativo%20Anual/Plan%20DC%202021/Recibido%20de%20Gerencias/Cooperativas/Plan%20Operativo%20Anual%202021%20-%20DC%20v5.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8.%20DGS\8.%20Plan%20Operativo%20Anual%202022%20Direcci&#243;n%20Gesti&#243;n%20Social.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ediloneg/Desktop/161/161/Plan%20Operativo%20Anual%202020%20-%20DC%20%20nuevo.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ediloneg/AppData/Local/Microsoft/Windows/INetCache/Content.Outlook/UP3ADQPU/Copia%20de%202%20%20Planilla%20Plan%20Operativo%20Anual%202019%20-%20DC%20v2%20(2).xlsx"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9.%20Plan%20Operativo%20Anual%202022%20-%20Direcci&#243;n%20Grandes%20Clientes%20y%20Ayuntamientos..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0.%20DLOG\10.%20Plan%20Operativo%20Anual%202022%20Direcci&#243;n%20de%20Log&#237;stica.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1.%20OAI\11.%20Plan%20Operativo%20Anual%202022-%20Oficina%20de%20%20Libre%20Acceso%20a%20la%20Informaci&#243;n.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Users/eperezc/Desktop/Plan%20Operativo%202019%20-%20OAI.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Users/rareyes/Desktop/POA/2022/Planilla%20Plan%20Operativo%20Anual%202022%20-%20DPCG%20(CG)%20-%20Entrega.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2.%20DPCG\12.%20Plan%20Operativo%20Anula%202022-Direcci&#243;n%20de%20Planificiaci&#243;n%20y%20Control.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EtavarezM/Desktop/DOCUMENTO%20PARA%20REVISAR/1-%20PROCESOS%20y%20CALIDAD/POA%20PROYECION%202022/P-Planilla%20Plan%20Operativo%20Anual%202022%20-%20DPCG%20Rev.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cabreras/Desktop/Planilla%20Proyectos/DC/Planilla%20para%20Solicitud%20de%20Proyectos%20-%20Gerencia%20T&#233;cnica%20Comercial.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Users\festevezc\AppData\Local\Microsoft\Windows\INetCache\Content.Outlook\CUKAVK8I\Planilla%20POA%202022%20-%20DRP%20RV1.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4.%20DRP\14.%20Plan%20Operativo%20Anual%20%202022%20-%20Direcci&#243;n%20de%20Reducci&#243;n%20de%20P&#233;rdidas..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C\PE2022\PO%202022\Recepciones%20PLAN%202022\Reducci&#243;n%20de%20P&#233;rdidas\POA%20%202021%20-%20Direcci&#243;n%20Reducci&#243;n%20de%20P&#233;rdidas%20Referencia.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5.%20DSF\15.%20Plan%20Operativo%20Anual%202022%20-Direcci&#243;n%20Seguridad%20F&#237;sica.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6.%20DSG\16.%20Plan%20Operativo%20Anual%20%202022-%20Servicios%20Generale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C\PE2022\PO%202022\Recepciones%20PLAN%202022\Gerencia%20de%20Servicios%20Generales\Solicitud%20de%20proyectos%202022%20-%20DGSSG%20para%20enviar..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P:\Users\gsanchezs\AppData\Local\Microsoft\Windows\INetCache\Content.Outlook\4Z1I2AR9\Planilla%20Plan%20Operativo%20Anual%202022%20-%20DLOG.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7.%20DSJ\17.%20Plan%20Operativo%20Anual%202022-Direcci&#243;n%20Servicios%20Jur&#237;dicos.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18.%20DTI\18.%20Plan%20Operativo%20Anual%202022%20-%20%20Direcci&#243;n%20de%20Tecnolog&#237;a%20de%20la%20Informaci&#243;n.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3.%20DCER\3.%20Plan%20Operativo%20Anual%20%202022%20-%20Direcci&#243;n%20Compra%20de%20Energ&#237;a%20y%20Regulaci&#243;n.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GRamosS/Desktop/Plan%20Operativo%20Anual%202021%20-%20Direcci&#243;n%20Comunicaci&#243;n%20Estrat&#233;gica%20(000000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DESARROLLO%20DE%20MERCAD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4.%20DCE\4.Plan%20Operativo%20Anual%202022%20-%20Direcci&#243;n%20Comunicaci&#243;n%20Estrat&#233;gic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5.%20DD\5.%20Plan%20Operativo%20Anual%202022%20-Direcci&#243;n%20de%20Distribuci&#243;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2-Gerencia%20de%20Planificacion%20y%20Presupuesto\3-%20GERENCIA%20PLANIFICACION%20Y%20PRESUPUESTOS\PLANES%20OPERATIVOS%202022-EDENORTE\6.%20DF\6.%20Plan%20Operativo%20Anual%202022%20-%20Direcci&#243;n%20de%20Finanz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022 DPF"/>
      <sheetName val="Por debajo 70%"/>
      <sheetName val="Hoja2"/>
      <sheetName val="Listas"/>
      <sheetName val="13"/>
    </sheetNames>
    <sheetDataSet>
      <sheetData sheetId="0" refreshError="1"/>
      <sheetData sheetId="1"/>
      <sheetData sheetId="2" refreshError="1"/>
      <sheetData sheetId="3" refreshError="1"/>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POR CUENTA"/>
      <sheetName val="POA DO- ORIGINAL"/>
      <sheetName val="POA 2019 - DEFINITIVO"/>
      <sheetName val="INFORME AGG"/>
      <sheetName val="INFORME AGG 2020"/>
      <sheetName val="Hoja1"/>
    </sheetNames>
    <sheetDataSet>
      <sheetData sheetId="0"/>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DGH - 2020"/>
      <sheetName val="Hoja1"/>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1"/>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 val="Hoja2"/>
      <sheetName val="POA 2019 - DCE"/>
      <sheetName val="POA 2019 - GMercadeo"/>
      <sheetName val="POA 2019 - GRelaciones Públicas"/>
    </sheetNames>
    <sheetDataSet>
      <sheetData sheetId="0"/>
      <sheetData sheetId="1"/>
      <sheetData sheetId="2"/>
      <sheetData sheetId="3"/>
      <sheetData sheetId="4"/>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1"/>
    </sheetNames>
    <sheetDataSet>
      <sheetData sheetId="0"/>
      <sheetData sheetId="1"/>
      <sheetData sheetId="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DGH - 2020"/>
      <sheetName val="Hoja1"/>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DGH"/>
      <sheetName val="por  debajo de un 70%"/>
      <sheetName val="Hoja2"/>
      <sheetName val="Hoja1"/>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DC"/>
      <sheetName val="POA 2020 Sectores"/>
      <sheetName val="Hoja1"/>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DGS"/>
      <sheetName val="Por debajo de 70%"/>
      <sheetName val="Hoja1"/>
    </sheetNames>
    <sheetDataSet>
      <sheetData sheetId="0"/>
      <sheetData sheetId="1"/>
      <sheetData sheetId="2"/>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DC"/>
      <sheetName val="POA 2020 Sectores"/>
      <sheetName val="Hoja1"/>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DC"/>
      <sheetName val="POA 2019 Sectores"/>
    </sheetNames>
    <sheetDataSet>
      <sheetData sheetId="0" refreshError="1"/>
      <sheetData sheetId="1"/>
      <sheetData sheetId="2"/>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1"/>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Valores"/>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 OAI"/>
    </sheetNames>
    <sheetDataSet>
      <sheetData sheetId="0"/>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
      <sheetName val="Hoja1"/>
    </sheetNames>
    <sheetDataSet>
      <sheetData sheetId="0"/>
      <sheetData sheetId="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2"/>
      <sheetName val="Actividades"/>
      <sheetName val="Hoja1"/>
    </sheetNames>
    <sheetDataSet>
      <sheetData sheetId="0"/>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DETALLE PROYECTO"/>
      <sheetName val="3. INDICADORES"/>
      <sheetName val="1.INFO BASE"/>
      <sheetName val="Datos"/>
      <sheetName val="Valores"/>
    </sheetNames>
    <sheetDataSet>
      <sheetData sheetId="0"/>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Por debajo de un 70%"/>
      <sheetName val="Hoja1"/>
    </sheetNames>
    <sheetDataSet>
      <sheetData sheetId="0"/>
      <sheetData sheetId="1"/>
      <sheetData sheetId="2"/>
      <sheetData sheetId="3"/>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1"/>
    </sheetNames>
    <sheetDataSet>
      <sheetData sheetId="0"/>
      <sheetData sheetId="1"/>
      <sheetData sheetId="2"/>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Por debajo de 70%"/>
      <sheetName val="Hoja1"/>
    </sheetNames>
    <sheetDataSet>
      <sheetData sheetId="0"/>
      <sheetData sheetId="1"/>
      <sheetData sheetId="2"/>
      <sheetData sheetId="3"/>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ller de Mecanica 2130"/>
      <sheetName val="Furgones Archivo y mensajeria"/>
      <sheetName val="CONTRATA DE CONSERJERIA"/>
      <sheetName val="2.DETALLE PROYECTO"/>
      <sheetName val="Cambios de Oficinas"/>
      <sheetName val="Archivo RRHH"/>
      <sheetName val="Reque. Menores Mao"/>
      <sheetName val="Reque. Menores San Fco"/>
      <sheetName val="Reque. Menores La Vega"/>
      <sheetName val="Reque. Menores Pto Pta"/>
      <sheetName val="Reque. Menores Stgo"/>
      <sheetName val="Platea Transformadores La Penda"/>
      <sheetName val="OC Fantino"/>
      <sheetName val="OC 2131 y CT 2131"/>
      <sheetName val="Ampliacion Cto. Equi. 2130"/>
      <sheetName val="OC Janico"/>
      <sheetName val="OC El Mamey"/>
      <sheetName val="OC Sabaneta de Yasica"/>
      <sheetName val="OC Maimon Pto Pta"/>
      <sheetName val="OC Beller"/>
      <sheetName val="OC La Isabela"/>
      <sheetName val="OC Maimon Bonao"/>
      <sheetName val="OC San Victor"/>
      <sheetName val="OC Castañuela"/>
      <sheetName val="OC 2132"/>
      <sheetName val="Datos"/>
      <sheetName val="Valores"/>
      <sheetName val="3. INDICA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
      <sheetName val="Valores"/>
    </sheetNames>
    <sheetDataSet>
      <sheetData sheetId="0"/>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SISTEMA"/>
      <sheetName val="Sol-proyectos 1."/>
      <sheetName val="Hoja1"/>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1"/>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2"/>
      <sheetName val="Valores"/>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Por debajo de 70%"/>
      <sheetName val="Hoja2"/>
      <sheetName val="Hoja1"/>
    </sheetNames>
    <sheetDataSet>
      <sheetData sheetId="0"/>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1. "/>
      <sheetName val="POA 2."/>
      <sheetName val="Hoja2"/>
      <sheetName val="Hoja1"/>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6.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7.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G1202"/>
  <sheetViews>
    <sheetView showGridLines="0" tabSelected="1" topLeftCell="L1" zoomScale="55" zoomScaleNormal="55" workbookViewId="0">
      <selection activeCell="Z9" sqref="Z9"/>
    </sheetView>
  </sheetViews>
  <sheetFormatPr baseColWidth="10" defaultRowHeight="15"/>
  <cols>
    <col min="1" max="1" width="50.85546875" style="97" customWidth="1"/>
    <col min="2" max="2" width="57.140625" style="97" customWidth="1"/>
    <col min="3" max="3" width="40.5703125" style="97" customWidth="1"/>
    <col min="4" max="4" width="58.140625" style="97" customWidth="1"/>
    <col min="5" max="5" width="53.5703125" style="97" customWidth="1"/>
    <col min="6" max="6" width="64" style="97" customWidth="1"/>
    <col min="7" max="7" width="31.5703125" style="97" customWidth="1"/>
    <col min="8" max="8" width="65.28515625" style="97" customWidth="1"/>
    <col min="9" max="9" width="37.42578125" style="98" customWidth="1"/>
    <col min="10" max="10" width="33.42578125" style="97" customWidth="1"/>
    <col min="11" max="11" width="32.28515625" style="97" customWidth="1"/>
    <col min="12" max="12" width="34" style="97" customWidth="1"/>
    <col min="13" max="13" width="32.42578125" style="97" customWidth="1"/>
    <col min="14" max="14" width="19.85546875" style="97" customWidth="1"/>
    <col min="15" max="15" width="17.28515625" style="97" bestFit="1" customWidth="1"/>
    <col min="16" max="16" width="13.5703125" style="97" customWidth="1"/>
    <col min="17" max="17" width="15.42578125" style="97" customWidth="1"/>
    <col min="18" max="18" width="14.7109375" style="97" customWidth="1"/>
    <col min="19" max="19" width="14.28515625" style="97" customWidth="1"/>
    <col min="20" max="20" width="14.7109375" style="97" customWidth="1"/>
    <col min="21" max="21" width="16.42578125" style="97" customWidth="1"/>
    <col min="22" max="22" width="15" style="97" customWidth="1"/>
    <col min="23" max="23" width="15.42578125" style="97" customWidth="1"/>
    <col min="24" max="24" width="14.7109375" style="97" customWidth="1"/>
    <col min="25" max="25" width="14.28515625" style="97" customWidth="1"/>
    <col min="26" max="26" width="14.7109375" style="97" customWidth="1"/>
    <col min="27" max="27" width="25.42578125" style="97" hidden="1" customWidth="1"/>
    <col min="28" max="28" width="16.28515625" style="97" hidden="1" customWidth="1"/>
    <col min="29" max="29" width="21.85546875" style="97" hidden="1" customWidth="1"/>
    <col min="30" max="30" width="34" style="99" customWidth="1"/>
    <col min="31" max="31" width="34" style="97" customWidth="1"/>
    <col min="32" max="32" width="39.28515625" style="97" customWidth="1"/>
    <col min="33" max="33" width="32.85546875" style="97" customWidth="1"/>
    <col min="34" max="34" width="30.85546875" style="98" customWidth="1"/>
    <col min="35" max="35" width="36.7109375" style="97" customWidth="1"/>
    <col min="36" max="16384" width="11.42578125" style="97"/>
  </cols>
  <sheetData>
    <row r="1" spans="1:85" ht="27" customHeight="1">
      <c r="N1" s="81"/>
    </row>
    <row r="2" spans="1:85" ht="45">
      <c r="B2" s="100" t="s">
        <v>0</v>
      </c>
      <c r="N2" s="81" t="s">
        <v>516</v>
      </c>
    </row>
    <row r="3" spans="1:85" ht="54.75" customHeight="1" thickBot="1">
      <c r="A3" s="101"/>
      <c r="B3" s="100" t="s">
        <v>17</v>
      </c>
      <c r="C3" s="101"/>
      <c r="D3" s="101"/>
      <c r="E3" s="101"/>
      <c r="F3" s="102"/>
      <c r="G3" s="102"/>
      <c r="H3" s="102"/>
      <c r="I3" s="102"/>
      <c r="J3" s="102"/>
      <c r="K3" s="102"/>
      <c r="L3" s="102"/>
      <c r="M3" s="102"/>
      <c r="N3" s="82">
        <f ca="1">EOMONTH(TODAY(),-1)-30</f>
        <v>44590</v>
      </c>
      <c r="O3" s="102"/>
      <c r="P3" s="102"/>
      <c r="Q3" s="102"/>
      <c r="R3" s="102"/>
      <c r="S3" s="102"/>
      <c r="T3" s="102"/>
      <c r="U3" s="102"/>
      <c r="V3" s="102"/>
      <c r="W3" s="102"/>
      <c r="X3" s="102"/>
      <c r="Y3" s="102"/>
      <c r="Z3" s="102"/>
      <c r="AA3" s="102"/>
      <c r="AB3" s="102"/>
      <c r="AC3" s="102"/>
      <c r="AD3" s="103"/>
      <c r="AE3" s="104"/>
      <c r="AF3" s="104"/>
      <c r="AG3" s="104"/>
      <c r="AH3" s="105"/>
    </row>
    <row r="4" spans="1:85" ht="66.75" customHeight="1">
      <c r="A4" s="1325" t="s">
        <v>1</v>
      </c>
      <c r="B4" s="1326"/>
      <c r="C4" s="1288" t="s">
        <v>2</v>
      </c>
      <c r="D4" s="1288" t="s">
        <v>3</v>
      </c>
      <c r="E4" s="1290" t="s">
        <v>4</v>
      </c>
      <c r="F4" s="1329" t="s">
        <v>5</v>
      </c>
      <c r="G4" s="1329" t="s">
        <v>6</v>
      </c>
      <c r="H4" s="1331" t="s">
        <v>18</v>
      </c>
      <c r="I4" s="1306" t="s">
        <v>19</v>
      </c>
      <c r="J4" s="1309" t="s">
        <v>20</v>
      </c>
      <c r="K4" s="1309" t="s">
        <v>7</v>
      </c>
      <c r="L4" s="1309" t="s">
        <v>21</v>
      </c>
      <c r="M4" s="1309" t="s">
        <v>22</v>
      </c>
      <c r="N4" s="1298" t="s">
        <v>8</v>
      </c>
      <c r="O4" s="1305" t="s">
        <v>9</v>
      </c>
      <c r="P4" s="1305"/>
      <c r="Q4" s="1305"/>
      <c r="R4" s="1305"/>
      <c r="S4" s="1305"/>
      <c r="T4" s="1305"/>
      <c r="U4" s="1305"/>
      <c r="V4" s="1305"/>
      <c r="W4" s="1305"/>
      <c r="X4" s="1305"/>
      <c r="Y4" s="1305"/>
      <c r="Z4" s="1305"/>
      <c r="AA4" s="1299" t="s">
        <v>559</v>
      </c>
      <c r="AB4" s="1302" t="s">
        <v>514</v>
      </c>
      <c r="AC4" s="1302" t="s">
        <v>515</v>
      </c>
      <c r="AD4" s="1296" t="s">
        <v>10</v>
      </c>
      <c r="AE4" s="1293" t="s">
        <v>520</v>
      </c>
      <c r="AF4" s="1293" t="s">
        <v>11</v>
      </c>
      <c r="AG4" s="1293" t="s">
        <v>12</v>
      </c>
      <c r="AH4" s="1322" t="s">
        <v>13</v>
      </c>
      <c r="AI4" s="1293" t="s">
        <v>14</v>
      </c>
      <c r="AJ4" s="106"/>
      <c r="AK4" s="107"/>
      <c r="AL4" s="107"/>
      <c r="AM4" s="107"/>
      <c r="AN4" s="107"/>
      <c r="AO4" s="107"/>
      <c r="AP4" s="107"/>
      <c r="AQ4" s="106"/>
      <c r="AR4" s="106"/>
      <c r="AS4" s="106"/>
      <c r="AT4" s="106"/>
      <c r="AU4" s="106"/>
      <c r="AV4" s="106"/>
      <c r="AW4" s="106"/>
      <c r="AX4" s="106"/>
      <c r="AY4" s="106"/>
      <c r="AZ4" s="106"/>
      <c r="BA4" s="106"/>
      <c r="BB4" s="106"/>
      <c r="BC4" s="106"/>
      <c r="BD4" s="106"/>
      <c r="BE4" s="106"/>
      <c r="BF4" s="106"/>
      <c r="BG4" s="106"/>
      <c r="BH4" s="106"/>
      <c r="BI4" s="106"/>
      <c r="BJ4" s="106"/>
      <c r="BK4" s="106"/>
      <c r="BL4" s="106"/>
      <c r="BM4" s="106"/>
      <c r="BN4" s="106"/>
      <c r="BO4" s="106"/>
      <c r="BP4" s="106"/>
      <c r="BQ4" s="106"/>
      <c r="BR4" s="106"/>
      <c r="BS4" s="106"/>
      <c r="BT4" s="106"/>
      <c r="BU4" s="106"/>
      <c r="BV4" s="106"/>
      <c r="BW4" s="106"/>
      <c r="BX4" s="106"/>
      <c r="BY4" s="106"/>
      <c r="BZ4" s="106"/>
      <c r="CA4" s="106"/>
      <c r="CB4" s="106"/>
      <c r="CC4" s="106"/>
      <c r="CD4" s="106"/>
      <c r="CE4" s="106"/>
      <c r="CF4" s="106"/>
      <c r="CG4" s="106"/>
    </row>
    <row r="5" spans="1:85" ht="66.75" customHeight="1">
      <c r="A5" s="1327"/>
      <c r="B5" s="1328"/>
      <c r="C5" s="1288"/>
      <c r="D5" s="1288"/>
      <c r="E5" s="1291"/>
      <c r="F5" s="1294"/>
      <c r="G5" s="1294"/>
      <c r="H5" s="1332"/>
      <c r="I5" s="1307"/>
      <c r="J5" s="1288"/>
      <c r="K5" s="1288"/>
      <c r="L5" s="1288"/>
      <c r="M5" s="1288"/>
      <c r="N5" s="1298"/>
      <c r="O5" s="1305" t="s">
        <v>560</v>
      </c>
      <c r="P5" s="1305"/>
      <c r="Q5" s="1305"/>
      <c r="R5" s="1305" t="s">
        <v>561</v>
      </c>
      <c r="S5" s="1305"/>
      <c r="T5" s="1305"/>
      <c r="U5" s="1305" t="s">
        <v>562</v>
      </c>
      <c r="V5" s="1305"/>
      <c r="W5" s="1305"/>
      <c r="X5" s="1305" t="s">
        <v>563</v>
      </c>
      <c r="Y5" s="1305"/>
      <c r="Z5" s="1305"/>
      <c r="AA5" s="1300"/>
      <c r="AB5" s="1303"/>
      <c r="AC5" s="1303"/>
      <c r="AD5" s="1291"/>
      <c r="AE5" s="1294"/>
      <c r="AF5" s="1294"/>
      <c r="AG5" s="1294"/>
      <c r="AH5" s="1323"/>
      <c r="AI5" s="1294"/>
      <c r="AJ5" s="106"/>
      <c r="AK5" s="107"/>
      <c r="AL5" s="107"/>
      <c r="AM5" s="107"/>
      <c r="AN5" s="107"/>
      <c r="AO5" s="107"/>
      <c r="AP5" s="107"/>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row>
    <row r="6" spans="1:85" ht="61.5" customHeight="1" thickBot="1">
      <c r="A6" s="108" t="s">
        <v>15</v>
      </c>
      <c r="B6" s="109" t="s">
        <v>16</v>
      </c>
      <c r="C6" s="1289"/>
      <c r="D6" s="1289"/>
      <c r="E6" s="1292"/>
      <c r="F6" s="1330"/>
      <c r="G6" s="1330"/>
      <c r="H6" s="1333"/>
      <c r="I6" s="1308"/>
      <c r="J6" s="1289"/>
      <c r="K6" s="1289"/>
      <c r="L6" s="1289"/>
      <c r="M6" s="1289"/>
      <c r="N6" s="1298"/>
      <c r="O6" s="194">
        <v>44562</v>
      </c>
      <c r="P6" s="194">
        <v>44593</v>
      </c>
      <c r="Q6" s="194">
        <v>44621</v>
      </c>
      <c r="R6" s="194">
        <v>44652</v>
      </c>
      <c r="S6" s="194">
        <v>44682</v>
      </c>
      <c r="T6" s="194">
        <v>44713</v>
      </c>
      <c r="U6" s="194">
        <v>44743</v>
      </c>
      <c r="V6" s="194">
        <v>44774</v>
      </c>
      <c r="W6" s="194">
        <v>44805</v>
      </c>
      <c r="X6" s="194">
        <v>44835</v>
      </c>
      <c r="Y6" s="194">
        <v>44866</v>
      </c>
      <c r="Z6" s="194">
        <v>44896</v>
      </c>
      <c r="AA6" s="1301"/>
      <c r="AB6" s="1304"/>
      <c r="AC6" s="1304"/>
      <c r="AD6" s="1297"/>
      <c r="AE6" s="1295"/>
      <c r="AF6" s="1295"/>
      <c r="AG6" s="1295"/>
      <c r="AH6" s="1324"/>
      <c r="AI6" s="1295"/>
      <c r="AJ6" s="107"/>
      <c r="AK6" s="110"/>
      <c r="AL6" s="107"/>
      <c r="AM6" s="107"/>
      <c r="AN6" s="107"/>
      <c r="AO6" s="107"/>
      <c r="AP6" s="107"/>
      <c r="AQ6" s="106"/>
      <c r="AR6" s="107"/>
      <c r="AS6" s="106"/>
      <c r="AT6" s="106"/>
      <c r="AU6" s="106"/>
      <c r="AV6" s="106"/>
      <c r="AW6" s="106"/>
      <c r="AX6" s="106"/>
      <c r="AY6" s="106"/>
      <c r="AZ6" s="106"/>
      <c r="BA6" s="106"/>
      <c r="BB6" s="106"/>
      <c r="BC6" s="106"/>
      <c r="BD6" s="106"/>
      <c r="BE6" s="106"/>
      <c r="BF6" s="106"/>
      <c r="BG6" s="106"/>
      <c r="BH6" s="106"/>
      <c r="BI6" s="106"/>
      <c r="BJ6" s="106"/>
      <c r="BK6" s="106"/>
      <c r="BL6" s="106"/>
      <c r="BM6" s="106"/>
      <c r="BN6" s="106"/>
      <c r="BO6" s="106"/>
      <c r="BP6" s="106"/>
      <c r="BQ6" s="106"/>
      <c r="BR6" s="106"/>
      <c r="BS6" s="106"/>
      <c r="BT6" s="106"/>
      <c r="BU6" s="106"/>
      <c r="BV6" s="106"/>
      <c r="BW6" s="106"/>
      <c r="BX6" s="106"/>
      <c r="BY6" s="106"/>
      <c r="BZ6" s="106"/>
      <c r="CA6" s="106"/>
      <c r="CB6" s="106"/>
      <c r="CC6" s="106"/>
      <c r="CD6" s="106"/>
      <c r="CE6" s="106"/>
      <c r="CF6" s="106"/>
      <c r="CG6" s="106"/>
    </row>
    <row r="7" spans="1:85" ht="140.25" thickTop="1">
      <c r="A7" s="51" t="s">
        <v>525</v>
      </c>
      <c r="B7" s="52" t="s">
        <v>166</v>
      </c>
      <c r="C7" s="123"/>
      <c r="D7" s="53" t="s">
        <v>193</v>
      </c>
      <c r="E7" s="124"/>
      <c r="F7" s="54" t="s">
        <v>188</v>
      </c>
      <c r="G7" s="55">
        <v>3</v>
      </c>
      <c r="H7" s="54" t="s">
        <v>94</v>
      </c>
      <c r="I7" s="65" t="s">
        <v>167</v>
      </c>
      <c r="J7" s="56" t="s">
        <v>29</v>
      </c>
      <c r="K7" s="56" t="s">
        <v>30</v>
      </c>
      <c r="L7" s="56" t="s">
        <v>31</v>
      </c>
      <c r="M7" s="56" t="s">
        <v>40</v>
      </c>
      <c r="N7" s="193">
        <f>+SUM(O7:Z7)</f>
        <v>12</v>
      </c>
      <c r="O7" s="191">
        <v>1</v>
      </c>
      <c r="P7" s="191">
        <v>1</v>
      </c>
      <c r="Q7" s="191">
        <v>1</v>
      </c>
      <c r="R7" s="191">
        <v>1</v>
      </c>
      <c r="S7" s="191">
        <v>1</v>
      </c>
      <c r="T7" s="191">
        <v>1</v>
      </c>
      <c r="U7" s="191">
        <v>1</v>
      </c>
      <c r="V7" s="191">
        <v>1</v>
      </c>
      <c r="W7" s="192">
        <v>1</v>
      </c>
      <c r="X7" s="191">
        <v>1</v>
      </c>
      <c r="Y7" s="191">
        <v>1</v>
      </c>
      <c r="Z7" s="191">
        <v>1</v>
      </c>
      <c r="AA7" s="79" t="e">
        <f ca="1">IF($L7 = "Acumulado",SUM(OFFSET(#REF!,0,0,1,MONTH($N$3))), _xlfn.MAXIFS(#REF!,fechas_resultados,$N$3))</f>
        <v>#REF!</v>
      </c>
      <c r="AB7" s="89" t="e">
        <f ca="1">IF(K7="Más es más", MIN(AA7/#REF!,1),MIN(#REF!/AA7,1))</f>
        <v>#REF!</v>
      </c>
      <c r="AC7" s="90" t="e">
        <f t="shared" ref="AC7:AC26" ca="1" si="0">+AB7*G7/VLOOKUP(AF7,$AF$74:$AH$80,3)</f>
        <v>#REF!</v>
      </c>
      <c r="AD7" s="54" t="s">
        <v>191</v>
      </c>
      <c r="AE7" s="56" t="s">
        <v>494</v>
      </c>
      <c r="AF7" s="56" t="s">
        <v>494</v>
      </c>
      <c r="AG7" s="54" t="s">
        <v>182</v>
      </c>
      <c r="AH7" s="126" t="s">
        <v>147</v>
      </c>
      <c r="AI7" s="58">
        <v>0</v>
      </c>
      <c r="AJ7" s="111"/>
      <c r="AK7" s="111"/>
      <c r="AL7" s="111"/>
      <c r="AM7" s="111"/>
      <c r="AN7" s="111"/>
      <c r="AO7" s="111"/>
      <c r="AP7" s="111"/>
      <c r="AQ7" s="112"/>
      <c r="AR7" s="112"/>
      <c r="AS7" s="112"/>
      <c r="AT7" s="112"/>
      <c r="AU7" s="112"/>
      <c r="AV7" s="112"/>
      <c r="AW7" s="112"/>
      <c r="AX7" s="112"/>
      <c r="AY7" s="112"/>
      <c r="AZ7" s="112"/>
      <c r="BA7" s="112"/>
      <c r="BB7" s="112"/>
      <c r="BC7" s="112"/>
      <c r="BD7" s="112"/>
      <c r="BE7" s="112"/>
      <c r="BF7" s="112"/>
      <c r="BG7" s="112"/>
      <c r="BH7" s="112"/>
      <c r="BI7" s="112"/>
      <c r="BJ7" s="112"/>
      <c r="BK7" s="112"/>
      <c r="BL7" s="112"/>
      <c r="BM7" s="112"/>
      <c r="BN7" s="112"/>
      <c r="BO7" s="112"/>
      <c r="BP7" s="112"/>
      <c r="BQ7" s="112"/>
      <c r="BR7" s="112"/>
      <c r="BS7" s="112"/>
      <c r="BT7" s="112"/>
      <c r="BU7" s="112"/>
      <c r="BV7" s="112"/>
      <c r="BW7" s="112"/>
      <c r="BX7" s="112"/>
      <c r="BY7" s="112"/>
      <c r="BZ7" s="112"/>
      <c r="CA7" s="112"/>
      <c r="CB7" s="112"/>
      <c r="CC7" s="112"/>
      <c r="CD7" s="112"/>
      <c r="CE7" s="112"/>
      <c r="CF7" s="112"/>
      <c r="CG7" s="112"/>
    </row>
    <row r="8" spans="1:85" ht="116.25">
      <c r="A8" s="51" t="s">
        <v>525</v>
      </c>
      <c r="B8" s="52" t="s">
        <v>166</v>
      </c>
      <c r="C8" s="1286" t="s">
        <v>590</v>
      </c>
      <c r="D8" s="53" t="s">
        <v>585</v>
      </c>
      <c r="E8" s="124"/>
      <c r="F8" s="54" t="s">
        <v>591</v>
      </c>
      <c r="G8" s="55">
        <v>3</v>
      </c>
      <c r="H8" s="54" t="s">
        <v>44</v>
      </c>
      <c r="I8" s="65" t="s">
        <v>592</v>
      </c>
      <c r="J8" s="56" t="s">
        <v>29</v>
      </c>
      <c r="K8" s="56" t="s">
        <v>30</v>
      </c>
      <c r="L8" s="56" t="s">
        <v>31</v>
      </c>
      <c r="M8" s="56" t="s">
        <v>32</v>
      </c>
      <c r="N8" s="193">
        <f t="shared" ref="N8:N14" si="1">+SUM(O8:Z8)</f>
        <v>864000</v>
      </c>
      <c r="O8" s="191">
        <v>72000</v>
      </c>
      <c r="P8" s="191">
        <v>72000</v>
      </c>
      <c r="Q8" s="191">
        <v>72000</v>
      </c>
      <c r="R8" s="191">
        <v>72000</v>
      </c>
      <c r="S8" s="191">
        <v>72000</v>
      </c>
      <c r="T8" s="191">
        <v>72000</v>
      </c>
      <c r="U8" s="191">
        <v>72000</v>
      </c>
      <c r="V8" s="191">
        <v>72000</v>
      </c>
      <c r="W8" s="192">
        <v>72000</v>
      </c>
      <c r="X8" s="191">
        <v>72000</v>
      </c>
      <c r="Y8" s="191">
        <v>72000</v>
      </c>
      <c r="Z8" s="191">
        <v>72000</v>
      </c>
      <c r="AA8" s="79" t="e">
        <f ca="1">IF($L8 = "Acumulado",SUM(OFFSET(#REF!,0,0,1,MONTH($N$3))), _xlfn.MAXIFS(#REF!,fechas_resultados,$N$3))</f>
        <v>#REF!</v>
      </c>
      <c r="AB8" s="89" t="e">
        <f ca="1">IF(K8="Más es más", MIN(AA8/#REF!,1),MIN(#REF!/AA8,1))</f>
        <v>#REF!</v>
      </c>
      <c r="AC8" s="90" t="e">
        <f t="shared" ca="1" si="0"/>
        <v>#REF!</v>
      </c>
      <c r="AD8" s="54" t="s">
        <v>256</v>
      </c>
      <c r="AE8" s="56" t="s">
        <v>158</v>
      </c>
      <c r="AF8" s="56" t="s">
        <v>158</v>
      </c>
      <c r="AG8" s="54" t="s">
        <v>593</v>
      </c>
      <c r="AH8" s="126" t="s">
        <v>594</v>
      </c>
      <c r="AI8" s="222">
        <v>212307995.89999998</v>
      </c>
      <c r="AJ8" s="111"/>
      <c r="AK8" s="111"/>
      <c r="AL8" s="111"/>
      <c r="AM8" s="111"/>
      <c r="AN8" s="111"/>
      <c r="AO8" s="111"/>
      <c r="AP8" s="111"/>
      <c r="AQ8" s="112"/>
      <c r="AR8" s="112"/>
      <c r="AS8" s="112"/>
      <c r="AT8" s="112"/>
      <c r="AU8" s="112"/>
      <c r="AV8" s="112"/>
      <c r="AW8" s="112"/>
      <c r="AX8" s="112"/>
      <c r="AY8" s="112"/>
      <c r="AZ8" s="112"/>
      <c r="BA8" s="112"/>
      <c r="BB8" s="112"/>
      <c r="BC8" s="112"/>
      <c r="BD8" s="112"/>
      <c r="BE8" s="112"/>
      <c r="BF8" s="112"/>
      <c r="BG8" s="112"/>
      <c r="BH8" s="112"/>
      <c r="BI8" s="112"/>
      <c r="BJ8" s="112"/>
      <c r="BK8" s="112"/>
      <c r="BL8" s="112"/>
      <c r="BM8" s="112"/>
      <c r="BN8" s="112"/>
      <c r="BO8" s="112"/>
      <c r="BP8" s="112"/>
      <c r="BQ8" s="112"/>
      <c r="BR8" s="112"/>
      <c r="BS8" s="112"/>
      <c r="BT8" s="112"/>
      <c r="BU8" s="112"/>
      <c r="BV8" s="112"/>
      <c r="BW8" s="112"/>
      <c r="BX8" s="112"/>
      <c r="BY8" s="112"/>
      <c r="BZ8" s="112"/>
      <c r="CA8" s="112"/>
      <c r="CB8" s="112"/>
      <c r="CC8" s="112"/>
      <c r="CD8" s="112"/>
      <c r="CE8" s="112"/>
      <c r="CF8" s="112"/>
      <c r="CG8" s="112"/>
    </row>
    <row r="9" spans="1:85" ht="116.25">
      <c r="A9" s="51" t="s">
        <v>525</v>
      </c>
      <c r="B9" s="52" t="s">
        <v>166</v>
      </c>
      <c r="C9" s="1287"/>
      <c r="D9" s="53" t="s">
        <v>586</v>
      </c>
      <c r="E9" s="124"/>
      <c r="F9" s="54" t="s">
        <v>591</v>
      </c>
      <c r="G9" s="55">
        <v>3</v>
      </c>
      <c r="H9" s="54" t="s">
        <v>44</v>
      </c>
      <c r="I9" s="65" t="s">
        <v>592</v>
      </c>
      <c r="J9" s="56" t="s">
        <v>29</v>
      </c>
      <c r="K9" s="56" t="s">
        <v>30</v>
      </c>
      <c r="L9" s="56" t="s">
        <v>31</v>
      </c>
      <c r="M9" s="56" t="s">
        <v>32</v>
      </c>
      <c r="N9" s="193">
        <f t="shared" si="1"/>
        <v>576000</v>
      </c>
      <c r="O9" s="191">
        <v>48000</v>
      </c>
      <c r="P9" s="191">
        <v>48000</v>
      </c>
      <c r="Q9" s="191">
        <v>48000</v>
      </c>
      <c r="R9" s="191">
        <v>48000</v>
      </c>
      <c r="S9" s="191">
        <v>48000</v>
      </c>
      <c r="T9" s="191">
        <v>48000</v>
      </c>
      <c r="U9" s="191">
        <v>48000</v>
      </c>
      <c r="V9" s="191">
        <v>48000</v>
      </c>
      <c r="W9" s="192">
        <v>48000</v>
      </c>
      <c r="X9" s="191">
        <v>48000</v>
      </c>
      <c r="Y9" s="191">
        <v>48000</v>
      </c>
      <c r="Z9" s="191">
        <v>48000</v>
      </c>
      <c r="AA9" s="79" t="e">
        <f ca="1">IF($L9 = "Acumulado",SUM(OFFSET(#REF!,0,0,1,MONTH($N$3))), _xlfn.MAXIFS(#REF!,fechas_resultados,$N$3))</f>
        <v>#REF!</v>
      </c>
      <c r="AB9" s="89" t="e">
        <f ca="1">IF(K9="Más es más", MIN(AA9/#REF!,1),MIN(#REF!/AA9,1))</f>
        <v>#REF!</v>
      </c>
      <c r="AC9" s="90" t="e">
        <f t="shared" ca="1" si="0"/>
        <v>#REF!</v>
      </c>
      <c r="AD9" s="54" t="s">
        <v>256</v>
      </c>
      <c r="AE9" s="56" t="s">
        <v>158</v>
      </c>
      <c r="AF9" s="56" t="s">
        <v>158</v>
      </c>
      <c r="AG9" s="54" t="s">
        <v>593</v>
      </c>
      <c r="AH9" s="126" t="s">
        <v>594</v>
      </c>
      <c r="AI9" s="222">
        <v>140236365.5</v>
      </c>
      <c r="AJ9" s="111"/>
      <c r="AK9" s="111"/>
      <c r="AL9" s="111"/>
      <c r="AM9" s="111"/>
      <c r="AN9" s="111"/>
      <c r="AO9" s="111"/>
      <c r="AP9" s="111"/>
      <c r="AQ9" s="112"/>
      <c r="AR9" s="112"/>
      <c r="AS9" s="112"/>
      <c r="AT9" s="112"/>
      <c r="AU9" s="112"/>
      <c r="AV9" s="112"/>
      <c r="AW9" s="112"/>
      <c r="AX9" s="112"/>
      <c r="AY9" s="112"/>
      <c r="AZ9" s="112"/>
      <c r="BA9" s="112"/>
      <c r="BB9" s="112"/>
      <c r="BC9" s="112"/>
      <c r="BD9" s="112"/>
      <c r="BE9" s="112"/>
      <c r="BF9" s="112"/>
      <c r="BG9" s="112"/>
      <c r="BH9" s="112"/>
      <c r="BI9" s="112"/>
      <c r="BJ9" s="112"/>
      <c r="BK9" s="112"/>
      <c r="BL9" s="112"/>
      <c r="BM9" s="112"/>
      <c r="BN9" s="112"/>
      <c r="BO9" s="112"/>
      <c r="BP9" s="112"/>
      <c r="BQ9" s="112"/>
      <c r="BR9" s="112"/>
      <c r="BS9" s="112"/>
      <c r="BT9" s="112"/>
      <c r="BU9" s="112"/>
      <c r="BV9" s="112"/>
      <c r="BW9" s="112"/>
      <c r="BX9" s="112"/>
      <c r="BY9" s="112"/>
      <c r="BZ9" s="112"/>
      <c r="CA9" s="112"/>
      <c r="CB9" s="112"/>
      <c r="CC9" s="112"/>
      <c r="CD9" s="112"/>
      <c r="CE9" s="112"/>
      <c r="CF9" s="112"/>
      <c r="CG9" s="112"/>
    </row>
    <row r="10" spans="1:85" ht="116.25">
      <c r="A10" s="51" t="s">
        <v>525</v>
      </c>
      <c r="B10" s="52" t="s">
        <v>166</v>
      </c>
      <c r="C10" s="1287"/>
      <c r="D10" s="53" t="s">
        <v>587</v>
      </c>
      <c r="E10" s="124"/>
      <c r="F10" s="54" t="s">
        <v>591</v>
      </c>
      <c r="G10" s="55">
        <v>3</v>
      </c>
      <c r="H10" s="54" t="s">
        <v>44</v>
      </c>
      <c r="I10" s="65" t="s">
        <v>592</v>
      </c>
      <c r="J10" s="56" t="s">
        <v>29</v>
      </c>
      <c r="K10" s="56" t="s">
        <v>30</v>
      </c>
      <c r="L10" s="56" t="s">
        <v>31</v>
      </c>
      <c r="M10" s="56" t="s">
        <v>32</v>
      </c>
      <c r="N10" s="193">
        <f t="shared" si="1"/>
        <v>564000</v>
      </c>
      <c r="O10" s="191">
        <v>47000</v>
      </c>
      <c r="P10" s="191">
        <v>47000</v>
      </c>
      <c r="Q10" s="191">
        <v>47000</v>
      </c>
      <c r="R10" s="191">
        <v>47000</v>
      </c>
      <c r="S10" s="191">
        <v>47000</v>
      </c>
      <c r="T10" s="191">
        <v>47000</v>
      </c>
      <c r="U10" s="191">
        <v>47000</v>
      </c>
      <c r="V10" s="191">
        <v>47000</v>
      </c>
      <c r="W10" s="192">
        <v>47000</v>
      </c>
      <c r="X10" s="191">
        <v>47000</v>
      </c>
      <c r="Y10" s="191">
        <v>47000</v>
      </c>
      <c r="Z10" s="191">
        <v>47000</v>
      </c>
      <c r="AA10" s="79" t="e">
        <f ca="1">IF($L10 = "Acumulado",SUM(OFFSET(#REF!,0,0,1,MONTH($N$3))), _xlfn.MAXIFS(#REF!,fechas_resultados,$N$3))</f>
        <v>#REF!</v>
      </c>
      <c r="AB10" s="89" t="e">
        <f ca="1">IF(K10="Más es más", MIN(AA10/#REF!,1),MIN(#REF!/AA10,1))</f>
        <v>#REF!</v>
      </c>
      <c r="AC10" s="90" t="e">
        <f t="shared" ca="1" si="0"/>
        <v>#REF!</v>
      </c>
      <c r="AD10" s="54" t="s">
        <v>256</v>
      </c>
      <c r="AE10" s="56" t="s">
        <v>158</v>
      </c>
      <c r="AF10" s="56" t="s">
        <v>158</v>
      </c>
      <c r="AG10" s="54" t="s">
        <v>593</v>
      </c>
      <c r="AH10" s="126" t="s">
        <v>594</v>
      </c>
      <c r="AI10" s="222">
        <v>136792359.19999999</v>
      </c>
      <c r="AJ10" s="111"/>
      <c r="AK10" s="111"/>
      <c r="AL10" s="111"/>
      <c r="AM10" s="111"/>
      <c r="AN10" s="111"/>
      <c r="AO10" s="111"/>
      <c r="AP10" s="111"/>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2"/>
      <c r="CF10" s="112"/>
      <c r="CG10" s="112"/>
    </row>
    <row r="11" spans="1:85" ht="116.25">
      <c r="A11" s="51" t="s">
        <v>525</v>
      </c>
      <c r="B11" s="52" t="s">
        <v>166</v>
      </c>
      <c r="C11" s="1287"/>
      <c r="D11" s="53" t="s">
        <v>588</v>
      </c>
      <c r="E11" s="124"/>
      <c r="F11" s="54" t="s">
        <v>591</v>
      </c>
      <c r="G11" s="55">
        <v>3</v>
      </c>
      <c r="H11" s="54" t="s">
        <v>44</v>
      </c>
      <c r="I11" s="65" t="s">
        <v>592</v>
      </c>
      <c r="J11" s="56" t="s">
        <v>29</v>
      </c>
      <c r="K11" s="56" t="s">
        <v>30</v>
      </c>
      <c r="L11" s="56" t="s">
        <v>31</v>
      </c>
      <c r="M11" s="56" t="s">
        <v>32</v>
      </c>
      <c r="N11" s="193">
        <f t="shared" si="1"/>
        <v>264000</v>
      </c>
      <c r="O11" s="191">
        <v>22000</v>
      </c>
      <c r="P11" s="191">
        <v>22000</v>
      </c>
      <c r="Q11" s="191">
        <v>22000</v>
      </c>
      <c r="R11" s="191">
        <v>22000</v>
      </c>
      <c r="S11" s="191">
        <v>22000</v>
      </c>
      <c r="T11" s="191">
        <v>22000</v>
      </c>
      <c r="U11" s="191">
        <v>22000</v>
      </c>
      <c r="V11" s="191">
        <v>22000</v>
      </c>
      <c r="W11" s="192">
        <v>22000</v>
      </c>
      <c r="X11" s="191">
        <v>22000</v>
      </c>
      <c r="Y11" s="191">
        <v>22000</v>
      </c>
      <c r="Z11" s="191">
        <v>22000</v>
      </c>
      <c r="AA11" s="79" t="e">
        <f ca="1">IF($L11 = "Acumulado",SUM(OFFSET(#REF!,0,0,1,MONTH($N$3))), _xlfn.MAXIFS(#REF!,fechas_resultados,$N$3))</f>
        <v>#REF!</v>
      </c>
      <c r="AB11" s="89" t="e">
        <f ca="1">IF(K11="Más es más", MIN(AA11/#REF!,1),MIN(#REF!/AA11,1))</f>
        <v>#REF!</v>
      </c>
      <c r="AC11" s="90" t="e">
        <f t="shared" ca="1" si="0"/>
        <v>#REF!</v>
      </c>
      <c r="AD11" s="54" t="s">
        <v>256</v>
      </c>
      <c r="AE11" s="56" t="s">
        <v>158</v>
      </c>
      <c r="AF11" s="56" t="s">
        <v>158</v>
      </c>
      <c r="AG11" s="54" t="s">
        <v>593</v>
      </c>
      <c r="AH11" s="126" t="s">
        <v>594</v>
      </c>
      <c r="AI11" s="222">
        <v>63894630.799999997</v>
      </c>
      <c r="AJ11" s="111"/>
      <c r="AK11" s="111"/>
      <c r="AL11" s="111"/>
      <c r="AM11" s="111"/>
      <c r="AN11" s="111"/>
      <c r="AO11" s="111"/>
      <c r="AP11" s="111"/>
      <c r="AQ11" s="112"/>
      <c r="AR11" s="112"/>
      <c r="AS11" s="112"/>
      <c r="AT11" s="112"/>
      <c r="AU11" s="112"/>
      <c r="AV11" s="112"/>
      <c r="AW11" s="112"/>
      <c r="AX11" s="112"/>
      <c r="AY11" s="112"/>
      <c r="AZ11" s="112"/>
      <c r="BA11" s="112"/>
      <c r="BB11" s="112"/>
      <c r="BC11" s="112"/>
      <c r="BD11" s="112"/>
      <c r="BE11" s="112"/>
      <c r="BF11" s="112"/>
      <c r="BG11" s="112"/>
      <c r="BH11" s="112"/>
      <c r="BI11" s="112"/>
      <c r="BJ11" s="112"/>
      <c r="BK11" s="112"/>
      <c r="BL11" s="112"/>
      <c r="BM11" s="112"/>
      <c r="BN11" s="112"/>
      <c r="BO11" s="112"/>
      <c r="BP11" s="112"/>
      <c r="BQ11" s="112"/>
      <c r="BR11" s="112"/>
      <c r="BS11" s="112"/>
      <c r="BT11" s="112"/>
      <c r="BU11" s="112"/>
      <c r="BV11" s="112"/>
      <c r="BW11" s="112"/>
      <c r="BX11" s="112"/>
      <c r="BY11" s="112"/>
      <c r="BZ11" s="112"/>
      <c r="CA11" s="112"/>
      <c r="CB11" s="112"/>
      <c r="CC11" s="112"/>
      <c r="CD11" s="112"/>
      <c r="CE11" s="112"/>
      <c r="CF11" s="112"/>
      <c r="CG11" s="112"/>
    </row>
    <row r="12" spans="1:85" ht="116.25">
      <c r="A12" s="51" t="s">
        <v>525</v>
      </c>
      <c r="B12" s="52" t="s">
        <v>166</v>
      </c>
      <c r="C12" s="1287"/>
      <c r="D12" s="53" t="s">
        <v>589</v>
      </c>
      <c r="E12" s="124"/>
      <c r="F12" s="54" t="s">
        <v>591</v>
      </c>
      <c r="G12" s="55">
        <v>3</v>
      </c>
      <c r="H12" s="54" t="s">
        <v>44</v>
      </c>
      <c r="I12" s="65" t="s">
        <v>592</v>
      </c>
      <c r="J12" s="56" t="s">
        <v>29</v>
      </c>
      <c r="K12" s="56" t="s">
        <v>30</v>
      </c>
      <c r="L12" s="56" t="s">
        <v>31</v>
      </c>
      <c r="M12" s="56" t="s">
        <v>32</v>
      </c>
      <c r="N12" s="193">
        <f t="shared" si="1"/>
        <v>288000</v>
      </c>
      <c r="O12" s="191">
        <v>24000</v>
      </c>
      <c r="P12" s="191">
        <v>24000</v>
      </c>
      <c r="Q12" s="191">
        <v>24000</v>
      </c>
      <c r="R12" s="191">
        <v>24000</v>
      </c>
      <c r="S12" s="191">
        <v>24000</v>
      </c>
      <c r="T12" s="191">
        <v>24000</v>
      </c>
      <c r="U12" s="191">
        <v>24000</v>
      </c>
      <c r="V12" s="191">
        <v>24000</v>
      </c>
      <c r="W12" s="192">
        <v>24000</v>
      </c>
      <c r="X12" s="191">
        <v>24000</v>
      </c>
      <c r="Y12" s="191">
        <v>24000</v>
      </c>
      <c r="Z12" s="191">
        <v>24000</v>
      </c>
      <c r="AA12" s="79" t="e">
        <f ca="1">IF($L12 = "Acumulado",SUM(OFFSET(#REF!,0,0,1,MONTH($N$3))), _xlfn.MAXIFS(#REF!,fechas_resultados,$N$3))</f>
        <v>#REF!</v>
      </c>
      <c r="AB12" s="89" t="e">
        <f ca="1">IF(K12="Más es más", MIN(AA12/#REF!,1),MIN(#REF!/AA12,1))</f>
        <v>#REF!</v>
      </c>
      <c r="AC12" s="90" t="e">
        <f t="shared" ca="1" si="0"/>
        <v>#REF!</v>
      </c>
      <c r="AD12" s="54" t="s">
        <v>256</v>
      </c>
      <c r="AE12" s="56" t="s">
        <v>158</v>
      </c>
      <c r="AF12" s="56" t="s">
        <v>158</v>
      </c>
      <c r="AG12" s="54" t="s">
        <v>593</v>
      </c>
      <c r="AH12" s="126" t="s">
        <v>594</v>
      </c>
      <c r="AI12" s="222">
        <v>69768648.599999994</v>
      </c>
      <c r="AJ12" s="111"/>
      <c r="AK12" s="111"/>
      <c r="AL12" s="111"/>
      <c r="AM12" s="111"/>
      <c r="AN12" s="111"/>
      <c r="AO12" s="111"/>
      <c r="AP12" s="111"/>
      <c r="AQ12" s="112"/>
      <c r="AR12" s="112"/>
      <c r="AS12" s="112"/>
      <c r="AT12" s="112"/>
      <c r="AU12" s="112"/>
      <c r="AV12" s="112"/>
      <c r="AW12" s="112"/>
      <c r="AX12" s="112"/>
      <c r="AY12" s="112"/>
      <c r="AZ12" s="112"/>
      <c r="BA12" s="112"/>
      <c r="BB12" s="112"/>
      <c r="BC12" s="112"/>
      <c r="BD12" s="112"/>
      <c r="BE12" s="112"/>
      <c r="BF12" s="112"/>
      <c r="BG12" s="112"/>
      <c r="BH12" s="112"/>
      <c r="BI12" s="112"/>
      <c r="BJ12" s="112"/>
      <c r="BK12" s="112"/>
      <c r="BL12" s="112"/>
      <c r="BM12" s="112"/>
      <c r="BN12" s="112"/>
      <c r="BO12" s="112"/>
      <c r="BP12" s="112"/>
      <c r="BQ12" s="112"/>
      <c r="BR12" s="112"/>
      <c r="BS12" s="112"/>
      <c r="BT12" s="112"/>
      <c r="BU12" s="112"/>
      <c r="BV12" s="112"/>
      <c r="BW12" s="112"/>
      <c r="BX12" s="112"/>
      <c r="BY12" s="112"/>
      <c r="BZ12" s="112"/>
      <c r="CA12" s="112"/>
      <c r="CB12" s="112"/>
      <c r="CC12" s="112"/>
      <c r="CD12" s="112"/>
      <c r="CE12" s="112"/>
      <c r="CF12" s="112"/>
      <c r="CG12" s="112"/>
    </row>
    <row r="13" spans="1:85" ht="69.75">
      <c r="A13" s="51" t="s">
        <v>525</v>
      </c>
      <c r="B13" s="52" t="s">
        <v>110</v>
      </c>
      <c r="C13" s="52"/>
      <c r="D13" s="53" t="s">
        <v>595</v>
      </c>
      <c r="E13" s="124"/>
      <c r="F13" s="54" t="s">
        <v>596</v>
      </c>
      <c r="G13" s="55">
        <v>1</v>
      </c>
      <c r="H13" s="54" t="s">
        <v>171</v>
      </c>
      <c r="I13" s="65" t="s">
        <v>598</v>
      </c>
      <c r="J13" s="56" t="s">
        <v>29</v>
      </c>
      <c r="K13" s="56" t="s">
        <v>30</v>
      </c>
      <c r="L13" s="56" t="s">
        <v>31</v>
      </c>
      <c r="M13" s="56" t="s">
        <v>32</v>
      </c>
      <c r="N13" s="193">
        <f t="shared" si="1"/>
        <v>0</v>
      </c>
      <c r="O13" s="191"/>
      <c r="P13" s="191"/>
      <c r="Q13" s="191"/>
      <c r="R13" s="191"/>
      <c r="S13" s="191"/>
      <c r="T13" s="191"/>
      <c r="U13" s="191"/>
      <c r="V13" s="191"/>
      <c r="W13" s="192"/>
      <c r="X13" s="191"/>
      <c r="Y13" s="191"/>
      <c r="Z13" s="191"/>
      <c r="AA13" s="79"/>
      <c r="AB13" s="89" t="e">
        <f>IF(K13="Más es más", MIN(AA13/#REF!,1),MIN(#REF!/AA13,1))</f>
        <v>#REF!</v>
      </c>
      <c r="AC13" s="90" t="e">
        <f t="shared" si="0"/>
        <v>#REF!</v>
      </c>
      <c r="AD13" s="54" t="s">
        <v>256</v>
      </c>
      <c r="AE13" s="56" t="s">
        <v>202</v>
      </c>
      <c r="AF13" s="56" t="s">
        <v>202</v>
      </c>
      <c r="AG13" s="54" t="s">
        <v>203</v>
      </c>
      <c r="AH13" s="126" t="s">
        <v>594</v>
      </c>
      <c r="AI13" s="222">
        <v>140000</v>
      </c>
      <c r="AJ13" s="111"/>
      <c r="AK13" s="111"/>
      <c r="AL13" s="111"/>
      <c r="AM13" s="111"/>
      <c r="AN13" s="111"/>
      <c r="AO13" s="111"/>
      <c r="AP13" s="111"/>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row>
    <row r="14" spans="1:85" ht="116.25">
      <c r="A14" s="51" t="s">
        <v>525</v>
      </c>
      <c r="B14" s="52" t="s">
        <v>99</v>
      </c>
      <c r="C14" s="52"/>
      <c r="D14" s="53" t="s">
        <v>599</v>
      </c>
      <c r="E14" s="124"/>
      <c r="F14" s="54" t="s">
        <v>600</v>
      </c>
      <c r="G14" s="55">
        <v>2</v>
      </c>
      <c r="H14" s="54" t="s">
        <v>44</v>
      </c>
      <c r="I14" s="65" t="s">
        <v>597</v>
      </c>
      <c r="J14" s="56" t="s">
        <v>29</v>
      </c>
      <c r="K14" s="56" t="s">
        <v>30</v>
      </c>
      <c r="L14" s="56" t="s">
        <v>31</v>
      </c>
      <c r="M14" s="56" t="s">
        <v>32</v>
      </c>
      <c r="N14" s="193">
        <f t="shared" si="1"/>
        <v>106</v>
      </c>
      <c r="O14" s="191"/>
      <c r="P14" s="191"/>
      <c r="Q14" s="191"/>
      <c r="R14" s="191"/>
      <c r="S14" s="191"/>
      <c r="T14" s="191">
        <v>53</v>
      </c>
      <c r="U14" s="191"/>
      <c r="V14" s="191"/>
      <c r="W14" s="192"/>
      <c r="X14" s="191">
        <v>53</v>
      </c>
      <c r="Y14" s="191"/>
      <c r="Z14" s="191"/>
      <c r="AA14" s="79"/>
      <c r="AB14" s="89" t="e">
        <f>IF(K14="Más es más", MIN(AA14/#REF!,1),MIN(#REF!/AA14,1))</f>
        <v>#REF!</v>
      </c>
      <c r="AC14" s="90" t="e">
        <f t="shared" si="0"/>
        <v>#REF!</v>
      </c>
      <c r="AD14" s="54" t="s">
        <v>256</v>
      </c>
      <c r="AE14" s="56" t="s">
        <v>202</v>
      </c>
      <c r="AF14" s="56" t="s">
        <v>202</v>
      </c>
      <c r="AG14" s="54" t="s">
        <v>203</v>
      </c>
      <c r="AH14" s="126" t="s">
        <v>594</v>
      </c>
      <c r="AI14" s="222">
        <v>100000</v>
      </c>
      <c r="AJ14" s="111"/>
      <c r="AK14" s="111"/>
      <c r="AL14" s="111"/>
      <c r="AM14" s="111"/>
      <c r="AN14" s="111"/>
      <c r="AO14" s="111"/>
      <c r="AP14" s="111"/>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row>
    <row r="15" spans="1:85" ht="162.75">
      <c r="A15" s="51" t="s">
        <v>47</v>
      </c>
      <c r="B15" s="52" t="s">
        <v>168</v>
      </c>
      <c r="C15" s="123"/>
      <c r="D15" s="59" t="s">
        <v>195</v>
      </c>
      <c r="E15" s="124"/>
      <c r="F15" s="53" t="s">
        <v>189</v>
      </c>
      <c r="G15" s="55">
        <v>3</v>
      </c>
      <c r="H15" s="54" t="s">
        <v>94</v>
      </c>
      <c r="I15" s="54" t="s">
        <v>169</v>
      </c>
      <c r="J15" s="56" t="s">
        <v>29</v>
      </c>
      <c r="K15" s="56" t="s">
        <v>30</v>
      </c>
      <c r="L15" s="56" t="s">
        <v>199</v>
      </c>
      <c r="M15" s="56" t="s">
        <v>40</v>
      </c>
      <c r="N15" s="125">
        <f t="shared" ref="N15" si="2">SUM(O15:Z15)</f>
        <v>4</v>
      </c>
      <c r="O15" s="60"/>
      <c r="P15" s="61"/>
      <c r="Q15" s="57">
        <v>1</v>
      </c>
      <c r="R15" s="61"/>
      <c r="S15" s="61"/>
      <c r="T15" s="57">
        <v>1</v>
      </c>
      <c r="U15" s="61"/>
      <c r="V15" s="61"/>
      <c r="W15" s="57">
        <v>1</v>
      </c>
      <c r="X15" s="61"/>
      <c r="Y15" s="61"/>
      <c r="Z15" s="57">
        <v>1</v>
      </c>
      <c r="AA15" s="79" t="e">
        <f ca="1">IF($L15 = "Acumulado",SUM(OFFSET(#REF!,0,0,1,MONTH($N$3))), _xlfn.MAXIFS(#REF!,fechas_resultados,$N$3))</f>
        <v>#REF!</v>
      </c>
      <c r="AB15" s="89" t="e">
        <f ca="1">IF(K15="Más es más", MIN(AA15/#REF!,1),MIN(#REF!/AA15,1))</f>
        <v>#REF!</v>
      </c>
      <c r="AC15" s="90" t="e">
        <f t="shared" ca="1" si="0"/>
        <v>#REF!</v>
      </c>
      <c r="AD15" s="54" t="s">
        <v>184</v>
      </c>
      <c r="AE15" s="56" t="s">
        <v>494</v>
      </c>
      <c r="AF15" s="56" t="s">
        <v>494</v>
      </c>
      <c r="AG15" s="54" t="s">
        <v>182</v>
      </c>
      <c r="AH15" s="126"/>
      <c r="AI15" s="58">
        <v>0</v>
      </c>
      <c r="AJ15" s="111"/>
      <c r="AK15" s="111"/>
      <c r="AL15" s="111"/>
      <c r="AM15" s="111"/>
      <c r="AN15" s="111"/>
      <c r="AO15" s="111"/>
      <c r="AP15" s="111"/>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row>
    <row r="16" spans="1:85" ht="186">
      <c r="A16" s="51" t="str">
        <f>A15</f>
        <v>Eficientizar las operaciones de la empresa</v>
      </c>
      <c r="B16" s="52" t="s">
        <v>170</v>
      </c>
      <c r="C16" s="123"/>
      <c r="D16" s="59" t="s">
        <v>196</v>
      </c>
      <c r="E16" s="124"/>
      <c r="F16" s="53" t="s">
        <v>190</v>
      </c>
      <c r="G16" s="55">
        <v>1</v>
      </c>
      <c r="H16" s="54" t="s">
        <v>171</v>
      </c>
      <c r="I16" s="65" t="s">
        <v>172</v>
      </c>
      <c r="J16" s="56" t="s">
        <v>81</v>
      </c>
      <c r="K16" s="56" t="s">
        <v>30</v>
      </c>
      <c r="L16" s="56" t="s">
        <v>199</v>
      </c>
      <c r="M16" s="56" t="s">
        <v>40</v>
      </c>
      <c r="N16" s="125">
        <v>1</v>
      </c>
      <c r="O16" s="61"/>
      <c r="P16" s="61"/>
      <c r="Q16" s="61">
        <v>0.25</v>
      </c>
      <c r="R16" s="61"/>
      <c r="S16" s="61"/>
      <c r="T16" s="61">
        <v>0.25</v>
      </c>
      <c r="U16" s="61"/>
      <c r="V16" s="61"/>
      <c r="W16" s="61">
        <v>0.25</v>
      </c>
      <c r="X16" s="61"/>
      <c r="Y16" s="61"/>
      <c r="Z16" s="61">
        <v>0.25</v>
      </c>
      <c r="AA16" s="79" t="e">
        <f ca="1">IF($L16 = "Acumulado",SUM(OFFSET(#REF!,0,0,1,MONTH($N$3))), _xlfn.MAXIFS(#REF!,fechas_resultados,$N$3))</f>
        <v>#REF!</v>
      </c>
      <c r="AB16" s="89" t="e">
        <f ca="1">IF(K16="Más es más", MIN(AA16/#REF!,1),MIN(#REF!/AA16,1))</f>
        <v>#REF!</v>
      </c>
      <c r="AC16" s="90" t="e">
        <f t="shared" ca="1" si="0"/>
        <v>#REF!</v>
      </c>
      <c r="AD16" s="76" t="s">
        <v>197</v>
      </c>
      <c r="AE16" s="56" t="s">
        <v>494</v>
      </c>
      <c r="AF16" s="56" t="s">
        <v>494</v>
      </c>
      <c r="AG16" s="54" t="s">
        <v>182</v>
      </c>
      <c r="AH16" s="126" t="s">
        <v>135</v>
      </c>
      <c r="AI16" s="58">
        <v>0</v>
      </c>
      <c r="AJ16" s="111"/>
      <c r="AK16" s="111"/>
      <c r="AL16" s="111"/>
      <c r="AM16" s="111"/>
      <c r="AN16" s="111"/>
      <c r="AO16" s="111"/>
      <c r="AP16" s="111"/>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row>
    <row r="17" spans="1:85" ht="93">
      <c r="A17" s="51" t="str">
        <f>A16</f>
        <v>Eficientizar las operaciones de la empresa</v>
      </c>
      <c r="B17" s="52" t="s">
        <v>164</v>
      </c>
      <c r="C17" s="123"/>
      <c r="D17" s="53" t="s">
        <v>194</v>
      </c>
      <c r="E17" s="124"/>
      <c r="F17" s="53" t="s">
        <v>173</v>
      </c>
      <c r="G17" s="63">
        <v>2</v>
      </c>
      <c r="H17" s="54" t="s">
        <v>49</v>
      </c>
      <c r="I17" s="65" t="s">
        <v>174</v>
      </c>
      <c r="J17" s="56" t="s">
        <v>29</v>
      </c>
      <c r="K17" s="56" t="s">
        <v>30</v>
      </c>
      <c r="L17" s="56" t="s">
        <v>39</v>
      </c>
      <c r="M17" s="56" t="s">
        <v>40</v>
      </c>
      <c r="N17" s="125">
        <v>36</v>
      </c>
      <c r="O17" s="57">
        <v>3</v>
      </c>
      <c r="P17" s="57">
        <v>3</v>
      </c>
      <c r="Q17" s="57">
        <v>3</v>
      </c>
      <c r="R17" s="57">
        <v>3</v>
      </c>
      <c r="S17" s="57">
        <v>3</v>
      </c>
      <c r="T17" s="57">
        <v>3</v>
      </c>
      <c r="U17" s="57">
        <v>3</v>
      </c>
      <c r="V17" s="57">
        <v>3</v>
      </c>
      <c r="W17" s="57">
        <v>3</v>
      </c>
      <c r="X17" s="57">
        <v>3</v>
      </c>
      <c r="Y17" s="57">
        <v>3</v>
      </c>
      <c r="Z17" s="57">
        <v>3</v>
      </c>
      <c r="AA17" s="79" t="e">
        <f ca="1">IF($L17 = "Acumulado",SUM(OFFSET(#REF!,0,0,1,MONTH($N$3))), _xlfn.MAXIFS(#REF!,fechas_resultados,$N$3))</f>
        <v>#REF!</v>
      </c>
      <c r="AB17" s="89" t="e">
        <f ca="1">IF(K17="Más es más", MIN(AA17/#REF!,1),MIN(#REF!/AA17,1))</f>
        <v>#REF!</v>
      </c>
      <c r="AC17" s="90" t="e">
        <f t="shared" ca="1" si="0"/>
        <v>#REF!</v>
      </c>
      <c r="AD17" s="54" t="s">
        <v>191</v>
      </c>
      <c r="AE17" s="56" t="s">
        <v>494</v>
      </c>
      <c r="AF17" s="56" t="s">
        <v>494</v>
      </c>
      <c r="AG17" s="54" t="s">
        <v>182</v>
      </c>
      <c r="AH17" s="126"/>
      <c r="AI17" s="58">
        <v>0</v>
      </c>
      <c r="AJ17" s="111"/>
      <c r="AK17" s="111"/>
      <c r="AL17" s="111"/>
      <c r="AM17" s="111"/>
      <c r="AN17" s="111"/>
      <c r="AO17" s="111"/>
      <c r="AP17" s="111"/>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row>
    <row r="18" spans="1:85" ht="93">
      <c r="A18" s="51" t="str">
        <f>A16</f>
        <v>Eficientizar las operaciones de la empresa</v>
      </c>
      <c r="B18" s="53" t="s">
        <v>164</v>
      </c>
      <c r="C18" s="126"/>
      <c r="D18" s="59" t="s">
        <v>185</v>
      </c>
      <c r="E18" s="53"/>
      <c r="F18" s="53" t="s">
        <v>175</v>
      </c>
      <c r="G18" s="63">
        <v>2</v>
      </c>
      <c r="H18" s="53" t="s">
        <v>49</v>
      </c>
      <c r="I18" s="66" t="s">
        <v>176</v>
      </c>
      <c r="J18" s="56" t="s">
        <v>29</v>
      </c>
      <c r="K18" s="56" t="s">
        <v>30</v>
      </c>
      <c r="L18" s="55" t="s">
        <v>39</v>
      </c>
      <c r="M18" s="55" t="s">
        <v>40</v>
      </c>
      <c r="N18" s="125">
        <v>12</v>
      </c>
      <c r="O18" s="64">
        <v>1</v>
      </c>
      <c r="P18" s="64">
        <v>1</v>
      </c>
      <c r="Q18" s="64">
        <v>1</v>
      </c>
      <c r="R18" s="64">
        <v>1</v>
      </c>
      <c r="S18" s="64">
        <v>1</v>
      </c>
      <c r="T18" s="64">
        <v>1</v>
      </c>
      <c r="U18" s="64">
        <v>1</v>
      </c>
      <c r="V18" s="64">
        <v>1</v>
      </c>
      <c r="W18" s="64">
        <v>1</v>
      </c>
      <c r="X18" s="64">
        <v>1</v>
      </c>
      <c r="Y18" s="64">
        <v>1</v>
      </c>
      <c r="Z18" s="64">
        <v>1</v>
      </c>
      <c r="AA18" s="79" t="e">
        <f ca="1">IF($L18 = "Acumulado",SUM(OFFSET(#REF!,0,0,1,MONTH($N$3))), _xlfn.MAXIFS(#REF!,fechas_resultados,$N$3))</f>
        <v>#REF!</v>
      </c>
      <c r="AB18" s="89" t="e">
        <f ca="1">IF(K18="Más es más", MIN(AA18/#REF!,1),MIN(#REF!/AA18,1))</f>
        <v>#REF!</v>
      </c>
      <c r="AC18" s="90" t="e">
        <f t="shared" ca="1" si="0"/>
        <v>#REF!</v>
      </c>
      <c r="AD18" s="54" t="s">
        <v>191</v>
      </c>
      <c r="AE18" s="56" t="s">
        <v>494</v>
      </c>
      <c r="AF18" s="56" t="s">
        <v>494</v>
      </c>
      <c r="AG18" s="53" t="s">
        <v>182</v>
      </c>
      <c r="AH18" s="126"/>
      <c r="AI18" s="58">
        <v>0</v>
      </c>
      <c r="AJ18" s="111"/>
      <c r="AK18" s="111"/>
      <c r="AL18" s="111"/>
      <c r="AM18" s="111"/>
      <c r="AN18" s="111"/>
      <c r="AO18" s="111"/>
      <c r="AP18" s="111"/>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row>
    <row r="19" spans="1:85" ht="93">
      <c r="A19" s="51" t="str">
        <f>A18</f>
        <v>Eficientizar las operaciones de la empresa</v>
      </c>
      <c r="B19" s="52" t="s">
        <v>164</v>
      </c>
      <c r="C19" s="71"/>
      <c r="D19" s="59" t="s">
        <v>187</v>
      </c>
      <c r="E19" s="124"/>
      <c r="F19" s="53" t="s">
        <v>177</v>
      </c>
      <c r="G19" s="55">
        <v>3</v>
      </c>
      <c r="H19" s="54" t="s">
        <v>49</v>
      </c>
      <c r="I19" s="65" t="s">
        <v>522</v>
      </c>
      <c r="J19" s="56" t="s">
        <v>29</v>
      </c>
      <c r="K19" s="56" t="s">
        <v>30</v>
      </c>
      <c r="L19" s="55" t="s">
        <v>39</v>
      </c>
      <c r="M19" s="55" t="s">
        <v>40</v>
      </c>
      <c r="N19" s="125">
        <v>12</v>
      </c>
      <c r="O19" s="64">
        <v>1</v>
      </c>
      <c r="P19" s="64">
        <v>1</v>
      </c>
      <c r="Q19" s="64">
        <v>1</v>
      </c>
      <c r="R19" s="64">
        <v>1</v>
      </c>
      <c r="S19" s="64">
        <v>1</v>
      </c>
      <c r="T19" s="64">
        <v>1</v>
      </c>
      <c r="U19" s="64">
        <v>1</v>
      </c>
      <c r="V19" s="64">
        <v>1</v>
      </c>
      <c r="W19" s="64">
        <v>1</v>
      </c>
      <c r="X19" s="64">
        <v>1</v>
      </c>
      <c r="Y19" s="64">
        <v>1</v>
      </c>
      <c r="Z19" s="64">
        <v>1</v>
      </c>
      <c r="AA19" s="79" t="e">
        <f ca="1">IF($L19 = "Acumulado",SUM(OFFSET(#REF!,0,0,1,MONTH($N$3))), _xlfn.MAXIFS(#REF!,fechas_resultados,$N$3))</f>
        <v>#REF!</v>
      </c>
      <c r="AB19" s="89" t="e">
        <f ca="1">IF(K19="Más es más", MIN(AA19/#REF!,1),MIN(#REF!/AA19,1))</f>
        <v>#REF!</v>
      </c>
      <c r="AC19" s="90" t="e">
        <f t="shared" ca="1" si="0"/>
        <v>#REF!</v>
      </c>
      <c r="AD19" s="54" t="s">
        <v>191</v>
      </c>
      <c r="AE19" s="56" t="s">
        <v>494</v>
      </c>
      <c r="AF19" s="56" t="s">
        <v>494</v>
      </c>
      <c r="AG19" s="54" t="s">
        <v>182</v>
      </c>
      <c r="AH19" s="126"/>
      <c r="AI19" s="58">
        <v>0</v>
      </c>
      <c r="AJ19" s="112"/>
      <c r="AK19" s="112"/>
      <c r="AL19" s="112"/>
      <c r="AM19" s="112"/>
      <c r="AN19" s="112"/>
      <c r="AO19" s="112"/>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row>
    <row r="20" spans="1:85" ht="93">
      <c r="A20" s="51" t="s">
        <v>47</v>
      </c>
      <c r="B20" s="52" t="s">
        <v>164</v>
      </c>
      <c r="C20" s="71"/>
      <c r="D20" s="59" t="s">
        <v>186</v>
      </c>
      <c r="E20" s="127"/>
      <c r="F20" s="53" t="s">
        <v>178</v>
      </c>
      <c r="G20" s="63">
        <v>2</v>
      </c>
      <c r="H20" s="54" t="s">
        <v>49</v>
      </c>
      <c r="I20" s="66" t="s">
        <v>179</v>
      </c>
      <c r="J20" s="56" t="s">
        <v>29</v>
      </c>
      <c r="K20" s="56" t="s">
        <v>30</v>
      </c>
      <c r="L20" s="55" t="s">
        <v>39</v>
      </c>
      <c r="M20" s="55" t="s">
        <v>40</v>
      </c>
      <c r="N20" s="125">
        <v>12</v>
      </c>
      <c r="O20" s="67">
        <v>1</v>
      </c>
      <c r="P20" s="67">
        <v>1</v>
      </c>
      <c r="Q20" s="67">
        <v>1</v>
      </c>
      <c r="R20" s="67">
        <v>1</v>
      </c>
      <c r="S20" s="67">
        <v>1</v>
      </c>
      <c r="T20" s="67">
        <v>1</v>
      </c>
      <c r="U20" s="67">
        <v>1</v>
      </c>
      <c r="V20" s="67">
        <v>1</v>
      </c>
      <c r="W20" s="67">
        <v>1</v>
      </c>
      <c r="X20" s="67">
        <v>1</v>
      </c>
      <c r="Y20" s="67">
        <v>1</v>
      </c>
      <c r="Z20" s="67">
        <v>1</v>
      </c>
      <c r="AA20" s="79" t="e">
        <f ca="1">IF($L20 = "Acumulado",SUM(OFFSET(#REF!,0,0,1,MONTH($N$3))), _xlfn.MAXIFS(#REF!,fechas_resultados,$N$3))</f>
        <v>#REF!</v>
      </c>
      <c r="AB20" s="89" t="e">
        <f ca="1">IF(K20="Más es más", MIN(AA20/#REF!,1),MIN(#REF!/AA20,1))</f>
        <v>#REF!</v>
      </c>
      <c r="AC20" s="90" t="e">
        <f t="shared" ca="1" si="0"/>
        <v>#REF!</v>
      </c>
      <c r="AD20" s="54" t="s">
        <v>192</v>
      </c>
      <c r="AE20" s="56" t="s">
        <v>494</v>
      </c>
      <c r="AF20" s="56" t="s">
        <v>494</v>
      </c>
      <c r="AG20" s="54" t="s">
        <v>182</v>
      </c>
      <c r="AH20" s="126"/>
      <c r="AI20" s="58">
        <v>0</v>
      </c>
      <c r="AJ20" s="112"/>
      <c r="AK20" s="112"/>
      <c r="AL20" s="112"/>
      <c r="AM20" s="112"/>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row>
    <row r="21" spans="1:85" ht="93">
      <c r="A21" s="51" t="s">
        <v>47</v>
      </c>
      <c r="B21" s="52" t="s">
        <v>168</v>
      </c>
      <c r="C21" s="71"/>
      <c r="D21" s="53" t="s">
        <v>180</v>
      </c>
      <c r="E21" s="127"/>
      <c r="F21" s="53" t="s">
        <v>181</v>
      </c>
      <c r="G21" s="55">
        <v>3</v>
      </c>
      <c r="H21" s="54" t="s">
        <v>49</v>
      </c>
      <c r="I21" s="66" t="s">
        <v>523</v>
      </c>
      <c r="J21" s="56" t="s">
        <v>81</v>
      </c>
      <c r="K21" s="56" t="s">
        <v>30</v>
      </c>
      <c r="L21" s="55" t="s">
        <v>31</v>
      </c>
      <c r="M21" s="55" t="s">
        <v>40</v>
      </c>
      <c r="N21" s="128">
        <f>SUM(O21:Z21)</f>
        <v>0.99999999999999989</v>
      </c>
      <c r="O21" s="68"/>
      <c r="P21" s="68"/>
      <c r="Q21" s="68"/>
      <c r="R21" s="68"/>
      <c r="S21" s="68"/>
      <c r="T21" s="68"/>
      <c r="U21" s="68"/>
      <c r="V21" s="68">
        <v>0.2</v>
      </c>
      <c r="W21" s="68">
        <v>0.5</v>
      </c>
      <c r="X21" s="68">
        <v>0.1</v>
      </c>
      <c r="Y21" s="68">
        <v>0.1</v>
      </c>
      <c r="Z21" s="68">
        <v>0.1</v>
      </c>
      <c r="AA21" s="79" t="e">
        <f ca="1">IF($L21 = "Acumulado",SUM(OFFSET(#REF!,0,0,1,MONTH($N$3))), _xlfn.MAXIFS(#REF!,fechas_resultados,$N$3))</f>
        <v>#REF!</v>
      </c>
      <c r="AB21" s="89" t="e">
        <f ca="1">IF(K21="Más es más", MIN(AA21/#REF!,1),MIN(#REF!/AA21,1))</f>
        <v>#REF!</v>
      </c>
      <c r="AC21" s="90" t="e">
        <f t="shared" ca="1" si="0"/>
        <v>#REF!</v>
      </c>
      <c r="AD21" s="54" t="s">
        <v>198</v>
      </c>
      <c r="AE21" s="56" t="s">
        <v>494</v>
      </c>
      <c r="AF21" s="56" t="s">
        <v>494</v>
      </c>
      <c r="AG21" s="54" t="s">
        <v>182</v>
      </c>
      <c r="AH21" s="126" t="s">
        <v>140</v>
      </c>
      <c r="AI21" s="58">
        <v>0</v>
      </c>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c r="CD21" s="106"/>
      <c r="CE21" s="106"/>
      <c r="CF21" s="106"/>
      <c r="CG21" s="106"/>
    </row>
    <row r="22" spans="1:85" ht="139.5">
      <c r="A22" s="1313" t="s">
        <v>57</v>
      </c>
      <c r="B22" s="1310" t="s">
        <v>99</v>
      </c>
      <c r="C22" s="1310" t="s">
        <v>487</v>
      </c>
      <c r="D22" s="1319" t="s">
        <v>501</v>
      </c>
      <c r="E22" s="53" t="s">
        <v>526</v>
      </c>
      <c r="F22" s="63"/>
      <c r="G22" s="1316">
        <v>3</v>
      </c>
      <c r="H22" s="54" t="s">
        <v>88</v>
      </c>
      <c r="I22" s="69" t="s">
        <v>490</v>
      </c>
      <c r="J22" s="56" t="s">
        <v>29</v>
      </c>
      <c r="K22" s="56" t="s">
        <v>30</v>
      </c>
      <c r="L22" s="55" t="s">
        <v>39</v>
      </c>
      <c r="M22" s="55" t="s">
        <v>40</v>
      </c>
      <c r="N22" s="125">
        <v>1</v>
      </c>
      <c r="O22" s="68"/>
      <c r="P22" s="67">
        <v>1</v>
      </c>
      <c r="Q22" s="68"/>
      <c r="R22" s="68"/>
      <c r="S22" s="68"/>
      <c r="T22" s="68"/>
      <c r="U22" s="68"/>
      <c r="V22" s="68"/>
      <c r="W22" s="68"/>
      <c r="X22" s="68"/>
      <c r="Y22" s="68"/>
      <c r="Z22" s="68"/>
      <c r="AA22" s="79" t="e">
        <f ca="1">IF($L22 = "Acumulado",SUM(OFFSET(#REF!,0,0,1,MONTH($N$3))), _xlfn.MAXIFS(#REF!,fechas_resultados,$N$3))</f>
        <v>#REF!</v>
      </c>
      <c r="AB22" s="89" t="e">
        <f ca="1">IF(K22="Más es más", MIN(AA22/#REF!,1),MIN(#REF!/AA22,1))</f>
        <v>#REF!</v>
      </c>
      <c r="AC22" s="90" t="e">
        <f t="shared" ca="1" si="0"/>
        <v>#REF!</v>
      </c>
      <c r="AD22" s="54" t="s">
        <v>527</v>
      </c>
      <c r="AE22" s="70" t="s">
        <v>202</v>
      </c>
      <c r="AF22" s="70" t="s">
        <v>202</v>
      </c>
      <c r="AG22" s="52" t="s">
        <v>203</v>
      </c>
      <c r="AH22" s="65" t="s">
        <v>92</v>
      </c>
      <c r="AI22" s="58">
        <v>0</v>
      </c>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c r="CD22" s="106"/>
      <c r="CE22" s="106"/>
      <c r="CF22" s="106"/>
      <c r="CG22" s="106"/>
    </row>
    <row r="23" spans="1:85" ht="116.25">
      <c r="A23" s="1314"/>
      <c r="B23" s="1311"/>
      <c r="C23" s="1311"/>
      <c r="D23" s="1320"/>
      <c r="E23" s="53" t="s">
        <v>489</v>
      </c>
      <c r="F23" s="63"/>
      <c r="G23" s="1318"/>
      <c r="H23" s="54" t="s">
        <v>44</v>
      </c>
      <c r="I23" s="69" t="s">
        <v>491</v>
      </c>
      <c r="J23" s="56" t="s">
        <v>29</v>
      </c>
      <c r="K23" s="56" t="s">
        <v>30</v>
      </c>
      <c r="L23" s="55" t="s">
        <v>39</v>
      </c>
      <c r="M23" s="55" t="s">
        <v>40</v>
      </c>
      <c r="N23" s="125">
        <v>1</v>
      </c>
      <c r="O23" s="68"/>
      <c r="P23" s="68"/>
      <c r="Q23" s="67">
        <v>1</v>
      </c>
      <c r="R23" s="68"/>
      <c r="S23" s="68"/>
      <c r="T23" s="68"/>
      <c r="U23" s="68"/>
      <c r="V23" s="68"/>
      <c r="W23" s="68"/>
      <c r="X23" s="68"/>
      <c r="Y23" s="68"/>
      <c r="Z23" s="68"/>
      <c r="AA23" s="79" t="e">
        <f ca="1">IF($L23 = "Acumulado",SUM(OFFSET(#REF!,0,0,1,MONTH($N$3))), _xlfn.MAXIFS(#REF!,fechas_resultados,$N$3))</f>
        <v>#REF!</v>
      </c>
      <c r="AB23" s="89" t="e">
        <f ca="1">IF(K23="Más es más", MIN(AA23/#REF!,1),MIN(#REF!/AA23,1))</f>
        <v>#REF!</v>
      </c>
      <c r="AC23" s="90" t="e">
        <f t="shared" ca="1" si="0"/>
        <v>#REF!</v>
      </c>
      <c r="AD23" s="54" t="s">
        <v>528</v>
      </c>
      <c r="AE23" s="70" t="s">
        <v>202</v>
      </c>
      <c r="AF23" s="70" t="s">
        <v>202</v>
      </c>
      <c r="AG23" s="52" t="s">
        <v>203</v>
      </c>
      <c r="AH23" s="65" t="s">
        <v>92</v>
      </c>
      <c r="AI23" s="58">
        <v>0</v>
      </c>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c r="CD23" s="106"/>
      <c r="CE23" s="106"/>
      <c r="CF23" s="106"/>
      <c r="CG23" s="106"/>
    </row>
    <row r="24" spans="1:85" ht="116.25">
      <c r="A24" s="1314"/>
      <c r="B24" s="1311"/>
      <c r="C24" s="1311"/>
      <c r="D24" s="1321"/>
      <c r="E24" s="53" t="s">
        <v>529</v>
      </c>
      <c r="F24" s="63"/>
      <c r="G24" s="1317"/>
      <c r="H24" s="54" t="s">
        <v>59</v>
      </c>
      <c r="I24" s="69" t="s">
        <v>172</v>
      </c>
      <c r="J24" s="56" t="s">
        <v>81</v>
      </c>
      <c r="K24" s="56" t="s">
        <v>30</v>
      </c>
      <c r="L24" s="55" t="s">
        <v>31</v>
      </c>
      <c r="M24" s="55" t="s">
        <v>40</v>
      </c>
      <c r="N24" s="128">
        <f>SUM(O24:Z24)</f>
        <v>1</v>
      </c>
      <c r="O24" s="68"/>
      <c r="P24" s="68"/>
      <c r="Q24" s="68">
        <v>0.1</v>
      </c>
      <c r="R24" s="68">
        <v>0.15</v>
      </c>
      <c r="S24" s="68">
        <v>0.15</v>
      </c>
      <c r="T24" s="68">
        <v>0.15</v>
      </c>
      <c r="U24" s="68">
        <v>0.15</v>
      </c>
      <c r="V24" s="68">
        <v>0.15</v>
      </c>
      <c r="W24" s="68">
        <v>0.15</v>
      </c>
      <c r="X24" s="68"/>
      <c r="Y24" s="68"/>
      <c r="Z24" s="68"/>
      <c r="AA24" s="79" t="e">
        <f ca="1">IF($L24 = "Acumulado",SUM(OFFSET(#REF!,0,0,1,MONTH($N$3))), _xlfn.MAXIFS(#REF!,fechas_resultados,$N$3))</f>
        <v>#REF!</v>
      </c>
      <c r="AB24" s="89" t="e">
        <f ca="1">IF(K24="Más es más", MIN(AA24/#REF!,1),MIN(#REF!/AA24,1))</f>
        <v>#REF!</v>
      </c>
      <c r="AC24" s="90" t="e">
        <f t="shared" ca="1" si="0"/>
        <v>#REF!</v>
      </c>
      <c r="AD24" s="54" t="s">
        <v>530</v>
      </c>
      <c r="AE24" s="70" t="s">
        <v>202</v>
      </c>
      <c r="AF24" s="70" t="s">
        <v>202</v>
      </c>
      <c r="AG24" s="52" t="s">
        <v>203</v>
      </c>
      <c r="AH24" s="65" t="s">
        <v>92</v>
      </c>
      <c r="AI24" s="58">
        <v>0</v>
      </c>
      <c r="AJ24" s="106"/>
      <c r="AK24" s="106"/>
      <c r="AL24" s="106"/>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row>
    <row r="25" spans="1:85" ht="93">
      <c r="A25" s="1314"/>
      <c r="B25" s="1311"/>
      <c r="C25" s="1311"/>
      <c r="D25" s="1316" t="s">
        <v>488</v>
      </c>
      <c r="E25" s="66" t="s">
        <v>531</v>
      </c>
      <c r="F25" s="63"/>
      <c r="G25" s="1316">
        <v>2</v>
      </c>
      <c r="H25" s="54" t="s">
        <v>44</v>
      </c>
      <c r="I25" s="69" t="s">
        <v>319</v>
      </c>
      <c r="J25" s="56" t="s">
        <v>29</v>
      </c>
      <c r="K25" s="56" t="s">
        <v>30</v>
      </c>
      <c r="L25" s="55" t="s">
        <v>39</v>
      </c>
      <c r="M25" s="55" t="s">
        <v>40</v>
      </c>
      <c r="N25" s="125">
        <v>1</v>
      </c>
      <c r="O25" s="68"/>
      <c r="P25" s="68"/>
      <c r="Q25" s="68"/>
      <c r="R25" s="68"/>
      <c r="S25" s="68"/>
      <c r="T25" s="68"/>
      <c r="U25" s="68"/>
      <c r="V25" s="68"/>
      <c r="W25" s="68"/>
      <c r="X25" s="68"/>
      <c r="Y25" s="67">
        <v>1</v>
      </c>
      <c r="Z25" s="68"/>
      <c r="AA25" s="79" t="e">
        <f ca="1">IF($L25 = "Acumulado",SUM(OFFSET(#REF!,0,0,1,MONTH($N$3))), _xlfn.MAXIFS(#REF!,fechas_resultados,$N$3))</f>
        <v>#REF!</v>
      </c>
      <c r="AB25" s="89" t="e">
        <f ca="1">IF(K25="Más es más", MIN(AA25/#REF!,1),MIN(#REF!/AA25,1))</f>
        <v>#REF!</v>
      </c>
      <c r="AC25" s="90" t="e">
        <f t="shared" ca="1" si="0"/>
        <v>#REF!</v>
      </c>
      <c r="AD25" s="54" t="s">
        <v>532</v>
      </c>
      <c r="AE25" s="70" t="s">
        <v>202</v>
      </c>
      <c r="AF25" s="70" t="s">
        <v>202</v>
      </c>
      <c r="AG25" s="52" t="s">
        <v>203</v>
      </c>
      <c r="AH25" s="65" t="s">
        <v>92</v>
      </c>
      <c r="AI25" s="58">
        <v>0</v>
      </c>
      <c r="AJ25" s="106"/>
      <c r="AK25" s="106"/>
      <c r="AL25" s="106"/>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6"/>
      <c r="BI25" s="106"/>
      <c r="BJ25" s="106"/>
      <c r="BK25" s="106"/>
      <c r="BL25" s="106"/>
      <c r="BM25" s="106"/>
      <c r="BN25" s="106"/>
      <c r="BO25" s="106"/>
      <c r="BP25" s="106"/>
      <c r="BQ25" s="106"/>
      <c r="BR25" s="106"/>
      <c r="BS25" s="106"/>
      <c r="BT25" s="106"/>
      <c r="BU25" s="106"/>
      <c r="BV25" s="106"/>
      <c r="BW25" s="106"/>
      <c r="BX25" s="106"/>
      <c r="BY25" s="106"/>
      <c r="BZ25" s="106"/>
      <c r="CA25" s="106"/>
      <c r="CB25" s="106"/>
      <c r="CC25" s="106"/>
      <c r="CD25" s="106"/>
      <c r="CE25" s="106"/>
      <c r="CF25" s="106"/>
      <c r="CG25" s="106"/>
    </row>
    <row r="26" spans="1:85" ht="93">
      <c r="A26" s="1315"/>
      <c r="B26" s="1312"/>
      <c r="C26" s="1312"/>
      <c r="D26" s="1317"/>
      <c r="E26" s="53" t="s">
        <v>521</v>
      </c>
      <c r="F26" s="63"/>
      <c r="G26" s="1317"/>
      <c r="H26" s="54" t="s">
        <v>88</v>
      </c>
      <c r="I26" s="69" t="s">
        <v>174</v>
      </c>
      <c r="J26" s="56" t="s">
        <v>29</v>
      </c>
      <c r="K26" s="56" t="s">
        <v>30</v>
      </c>
      <c r="L26" s="55" t="s">
        <v>39</v>
      </c>
      <c r="M26" s="55" t="s">
        <v>40</v>
      </c>
      <c r="N26" s="125">
        <v>1</v>
      </c>
      <c r="O26" s="68"/>
      <c r="P26" s="68"/>
      <c r="Q26" s="68"/>
      <c r="R26" s="68"/>
      <c r="S26" s="68"/>
      <c r="T26" s="68"/>
      <c r="U26" s="68"/>
      <c r="V26" s="68"/>
      <c r="W26" s="68"/>
      <c r="X26" s="68"/>
      <c r="Y26" s="68"/>
      <c r="Z26" s="67">
        <v>1</v>
      </c>
      <c r="AA26" s="79" t="e">
        <f ca="1">IF($L26 = "Acumulado",SUM(OFFSET(#REF!,0,0,1,MONTH($N$3))), _xlfn.MAXIFS(#REF!,fechas_resultados,$N$3))</f>
        <v>#REF!</v>
      </c>
      <c r="AB26" s="89" t="e">
        <f ca="1">IF(K26="Más es más", MIN(AA26/#REF!,1),MIN(#REF!/AA26,1))</f>
        <v>#REF!</v>
      </c>
      <c r="AC26" s="90" t="e">
        <f t="shared" ca="1" si="0"/>
        <v>#REF!</v>
      </c>
      <c r="AD26" s="54" t="s">
        <v>492</v>
      </c>
      <c r="AE26" s="70" t="s">
        <v>202</v>
      </c>
      <c r="AF26" s="70" t="s">
        <v>202</v>
      </c>
      <c r="AG26" s="52" t="s">
        <v>203</v>
      </c>
      <c r="AH26" s="65" t="s">
        <v>92</v>
      </c>
      <c r="AI26" s="58">
        <v>0</v>
      </c>
      <c r="AJ26" s="106"/>
      <c r="AK26" s="106"/>
      <c r="AL26" s="106"/>
      <c r="AM26" s="106"/>
      <c r="AN26" s="106"/>
      <c r="AO26" s="106"/>
      <c r="AP26" s="106"/>
      <c r="AQ26" s="106"/>
      <c r="AR26" s="106"/>
      <c r="AS26" s="106"/>
      <c r="AT26" s="106"/>
      <c r="AU26" s="106"/>
      <c r="AV26" s="106"/>
      <c r="AW26" s="106"/>
      <c r="AX26" s="106"/>
      <c r="AY26" s="106"/>
      <c r="AZ26" s="106"/>
      <c r="BA26" s="106"/>
      <c r="BB26" s="106"/>
      <c r="BC26" s="106"/>
      <c r="BD26" s="106"/>
      <c r="BE26" s="106"/>
      <c r="BF26" s="106"/>
      <c r="BG26" s="106"/>
      <c r="BH26" s="106"/>
      <c r="BI26" s="106"/>
      <c r="BJ26" s="106"/>
      <c r="BK26" s="106"/>
      <c r="BL26" s="106"/>
      <c r="BM26" s="106"/>
      <c r="BN26" s="106"/>
      <c r="BO26" s="106"/>
      <c r="BP26" s="106"/>
      <c r="BQ26" s="106"/>
      <c r="BR26" s="106"/>
      <c r="BS26" s="106"/>
      <c r="BT26" s="106"/>
      <c r="BU26" s="106"/>
      <c r="BV26" s="106"/>
      <c r="BW26" s="106"/>
      <c r="BX26" s="106"/>
      <c r="BY26" s="106"/>
      <c r="BZ26" s="106"/>
      <c r="CA26" s="106"/>
      <c r="CB26" s="106"/>
      <c r="CC26" s="106"/>
      <c r="CD26" s="106"/>
      <c r="CE26" s="106"/>
      <c r="CF26" s="106"/>
      <c r="CG26" s="106"/>
    </row>
    <row r="27" spans="1:85" ht="186">
      <c r="A27" s="51" t="s">
        <v>57</v>
      </c>
      <c r="B27" s="52" t="s">
        <v>93</v>
      </c>
      <c r="C27" s="52"/>
      <c r="D27" s="52" t="s">
        <v>533</v>
      </c>
      <c r="E27" s="52"/>
      <c r="F27" s="52" t="s">
        <v>497</v>
      </c>
      <c r="G27" s="70">
        <v>3</v>
      </c>
      <c r="H27" s="52" t="s">
        <v>88</v>
      </c>
      <c r="I27" s="71" t="s">
        <v>200</v>
      </c>
      <c r="J27" s="52" t="s">
        <v>81</v>
      </c>
      <c r="K27" s="56" t="s">
        <v>30</v>
      </c>
      <c r="L27" s="70" t="s">
        <v>39</v>
      </c>
      <c r="M27" s="70" t="s">
        <v>40</v>
      </c>
      <c r="N27" s="125">
        <v>36</v>
      </c>
      <c r="O27" s="67">
        <v>6</v>
      </c>
      <c r="P27" s="67">
        <v>6</v>
      </c>
      <c r="Q27" s="67">
        <v>6</v>
      </c>
      <c r="R27" s="67">
        <v>6</v>
      </c>
      <c r="S27" s="67">
        <v>6</v>
      </c>
      <c r="T27" s="67">
        <v>6</v>
      </c>
      <c r="U27" s="67">
        <v>6</v>
      </c>
      <c r="V27" s="67">
        <v>6</v>
      </c>
      <c r="W27" s="67">
        <v>6</v>
      </c>
      <c r="X27" s="67">
        <v>6</v>
      </c>
      <c r="Y27" s="67">
        <v>6</v>
      </c>
      <c r="Z27" s="67">
        <v>6</v>
      </c>
      <c r="AA27" s="79" t="e">
        <f ca="1">IF($L27 = "Acumulado",SUM(OFFSET(#REF!,0,0,1,MONTH($N$3))), _xlfn.MAXIFS(#REF!,fechas_resultados,$N$3))</f>
        <v>#REF!</v>
      </c>
      <c r="AB27" s="89" t="e">
        <f ca="1">IF(K27="Más es más", MIN(AA27/#REF!,1),MIN(#REF!/AA27,1))</f>
        <v>#REF!</v>
      </c>
      <c r="AC27" s="90" t="e">
        <f ca="1">+AB27*G27/VLOOKUP(AE27,$AF$74:$AH$85,3)</f>
        <v>#REF!</v>
      </c>
      <c r="AD27" s="54" t="s">
        <v>201</v>
      </c>
      <c r="AE27" s="70" t="s">
        <v>202</v>
      </c>
      <c r="AF27" s="70" t="s">
        <v>202</v>
      </c>
      <c r="AG27" s="52" t="s">
        <v>203</v>
      </c>
      <c r="AH27" s="71"/>
      <c r="AI27" s="58">
        <v>0</v>
      </c>
      <c r="AJ27" s="113"/>
      <c r="AK27" s="113"/>
      <c r="AL27" s="113"/>
      <c r="AM27" s="113"/>
      <c r="AN27" s="113"/>
      <c r="AO27" s="113"/>
      <c r="AP27" s="113"/>
      <c r="AQ27" s="114"/>
      <c r="AR27" s="114"/>
      <c r="AS27" s="114"/>
      <c r="AT27" s="114"/>
      <c r="AU27" s="114"/>
      <c r="AV27" s="114"/>
      <c r="AW27" s="114"/>
      <c r="AX27" s="114"/>
      <c r="AY27" s="114"/>
      <c r="AZ27" s="114"/>
      <c r="BA27" s="114"/>
      <c r="BB27" s="114"/>
      <c r="BC27" s="114"/>
      <c r="BD27" s="114"/>
      <c r="BE27" s="114"/>
      <c r="BF27" s="114"/>
      <c r="BG27" s="114"/>
      <c r="BH27" s="114"/>
      <c r="BI27" s="114"/>
      <c r="BJ27" s="114"/>
      <c r="BK27" s="114"/>
      <c r="BL27" s="114"/>
      <c r="BM27" s="114"/>
      <c r="BN27" s="114"/>
      <c r="BO27" s="114"/>
      <c r="BP27" s="114"/>
      <c r="BQ27" s="114"/>
      <c r="BR27" s="114"/>
      <c r="BS27" s="114"/>
      <c r="BT27" s="114"/>
      <c r="BU27" s="114"/>
      <c r="BV27" s="114"/>
      <c r="BW27" s="114"/>
      <c r="BX27" s="114"/>
      <c r="BY27" s="114"/>
      <c r="BZ27" s="114"/>
      <c r="CA27" s="114"/>
      <c r="CB27" s="114"/>
      <c r="CC27" s="114"/>
      <c r="CD27" s="114"/>
      <c r="CE27" s="114"/>
      <c r="CF27" s="114"/>
      <c r="CG27" s="114"/>
    </row>
    <row r="28" spans="1:85" ht="139.5">
      <c r="A28" s="51" t="s">
        <v>57</v>
      </c>
      <c r="B28" s="52" t="s">
        <v>99</v>
      </c>
      <c r="C28" s="52"/>
      <c r="D28" s="52" t="s">
        <v>500</v>
      </c>
      <c r="E28" s="52" t="s">
        <v>204</v>
      </c>
      <c r="F28" s="52" t="s">
        <v>205</v>
      </c>
      <c r="G28" s="70">
        <v>2</v>
      </c>
      <c r="H28" s="52" t="s">
        <v>88</v>
      </c>
      <c r="I28" s="71" t="s">
        <v>206</v>
      </c>
      <c r="J28" s="52" t="s">
        <v>29</v>
      </c>
      <c r="K28" s="56" t="s">
        <v>30</v>
      </c>
      <c r="L28" s="70" t="s">
        <v>31</v>
      </c>
      <c r="M28" s="70" t="s">
        <v>40</v>
      </c>
      <c r="N28" s="125">
        <f>+SUM(O28:Z28)</f>
        <v>3</v>
      </c>
      <c r="O28" s="67"/>
      <c r="P28" s="67"/>
      <c r="Q28" s="67">
        <v>1</v>
      </c>
      <c r="R28" s="67"/>
      <c r="S28" s="67"/>
      <c r="T28" s="67">
        <v>1</v>
      </c>
      <c r="U28" s="67"/>
      <c r="V28" s="67"/>
      <c r="W28" s="67"/>
      <c r="X28" s="67">
        <v>1</v>
      </c>
      <c r="Y28" s="67"/>
      <c r="Z28" s="67"/>
      <c r="AA28" s="79" t="e">
        <f ca="1">IF($L28 = "Acumulado",SUM(OFFSET(#REF!,0,0,1,MONTH($N$3))), _xlfn.MAXIFS(#REF!,fechas_resultados,$N$3))</f>
        <v>#REF!</v>
      </c>
      <c r="AB28" s="89"/>
      <c r="AC28" s="90"/>
      <c r="AD28" s="54" t="s">
        <v>207</v>
      </c>
      <c r="AE28" s="70" t="s">
        <v>202</v>
      </c>
      <c r="AF28" s="70" t="s">
        <v>202</v>
      </c>
      <c r="AG28" s="52" t="s">
        <v>203</v>
      </c>
      <c r="AH28" s="71" t="s">
        <v>95</v>
      </c>
      <c r="AI28" s="58">
        <v>0</v>
      </c>
      <c r="AJ28" s="115"/>
      <c r="AK28" s="115"/>
      <c r="AL28" s="115"/>
      <c r="AM28" s="115"/>
      <c r="AN28" s="115"/>
      <c r="AO28" s="115"/>
      <c r="AP28" s="115"/>
    </row>
    <row r="29" spans="1:85" ht="255.75">
      <c r="A29" s="51" t="s">
        <v>62</v>
      </c>
      <c r="B29" s="52" t="s">
        <v>110</v>
      </c>
      <c r="C29" s="52"/>
      <c r="D29" s="52" t="s">
        <v>577</v>
      </c>
      <c r="E29" s="52"/>
      <c r="F29" s="52" t="s">
        <v>579</v>
      </c>
      <c r="G29" s="70">
        <v>2</v>
      </c>
      <c r="H29" s="52" t="s">
        <v>44</v>
      </c>
      <c r="I29" s="71" t="s">
        <v>534</v>
      </c>
      <c r="J29" s="52" t="s">
        <v>81</v>
      </c>
      <c r="K29" s="56" t="s">
        <v>30</v>
      </c>
      <c r="L29" s="70" t="s">
        <v>39</v>
      </c>
      <c r="M29" s="70" t="s">
        <v>40</v>
      </c>
      <c r="N29" s="224">
        <f>AVERAGE(O29:Z29)</f>
        <v>0.82</v>
      </c>
      <c r="O29" s="61"/>
      <c r="P29" s="61"/>
      <c r="Q29" s="61">
        <v>0.82</v>
      </c>
      <c r="R29" s="61"/>
      <c r="S29" s="61"/>
      <c r="T29" s="61">
        <v>0.82</v>
      </c>
      <c r="U29" s="61"/>
      <c r="V29" s="61"/>
      <c r="W29" s="61">
        <v>0.82</v>
      </c>
      <c r="X29" s="61"/>
      <c r="Y29" s="61"/>
      <c r="Z29" s="61">
        <v>0.82</v>
      </c>
      <c r="AA29" s="79" t="e">
        <f ca="1">IF($L29 = "Acumulado",SUM(OFFSET(#REF!,0,0,1,MONTH($N$3))), _xlfn.MAXIFS(#REF!,fechas_resultados,$N$3))</f>
        <v>#REF!</v>
      </c>
      <c r="AB29" s="89"/>
      <c r="AC29" s="90"/>
      <c r="AD29" s="54" t="s">
        <v>582</v>
      </c>
      <c r="AE29" s="70" t="s">
        <v>202</v>
      </c>
      <c r="AF29" s="70" t="s">
        <v>202</v>
      </c>
      <c r="AG29" s="52" t="s">
        <v>203</v>
      </c>
      <c r="AH29" s="71" t="s">
        <v>107</v>
      </c>
      <c r="AI29" s="58">
        <v>0</v>
      </c>
      <c r="AJ29" s="115"/>
      <c r="AK29" s="115"/>
      <c r="AL29" s="115"/>
      <c r="AM29" s="115"/>
      <c r="AN29" s="115"/>
      <c r="AO29" s="115"/>
      <c r="AP29" s="115"/>
    </row>
    <row r="30" spans="1:85" ht="136.5" customHeight="1">
      <c r="A30" s="51" t="s">
        <v>57</v>
      </c>
      <c r="B30" s="52" t="s">
        <v>316</v>
      </c>
      <c r="C30" s="52"/>
      <c r="D30" s="52" t="s">
        <v>578</v>
      </c>
      <c r="E30" s="52"/>
      <c r="F30" s="52" t="s">
        <v>580</v>
      </c>
      <c r="G30" s="70">
        <v>2</v>
      </c>
      <c r="H30" s="52" t="s">
        <v>44</v>
      </c>
      <c r="I30" s="71" t="s">
        <v>581</v>
      </c>
      <c r="J30" s="52" t="s">
        <v>29</v>
      </c>
      <c r="K30" s="56" t="s">
        <v>30</v>
      </c>
      <c r="L30" s="70" t="s">
        <v>39</v>
      </c>
      <c r="M30" s="70" t="s">
        <v>40</v>
      </c>
      <c r="N30" s="221">
        <f>+SUM(O30:Z30)</f>
        <v>1</v>
      </c>
      <c r="O30" s="61"/>
      <c r="P30" s="61"/>
      <c r="Q30" s="61"/>
      <c r="R30" s="61"/>
      <c r="S30" s="61"/>
      <c r="T30" s="61"/>
      <c r="U30" s="61"/>
      <c r="V30" s="61"/>
      <c r="W30" s="61"/>
      <c r="X30" s="61"/>
      <c r="Y30" s="61"/>
      <c r="Z30" s="130">
        <v>1</v>
      </c>
      <c r="AA30" s="79"/>
      <c r="AB30" s="89"/>
      <c r="AC30" s="90"/>
      <c r="AD30" s="54" t="s">
        <v>583</v>
      </c>
      <c r="AE30" s="70" t="s">
        <v>202</v>
      </c>
      <c r="AF30" s="70" t="s">
        <v>202</v>
      </c>
      <c r="AG30" s="52" t="s">
        <v>203</v>
      </c>
      <c r="AH30" s="70" t="s">
        <v>107</v>
      </c>
      <c r="AI30" s="58">
        <v>0</v>
      </c>
      <c r="AJ30" s="115"/>
      <c r="AK30" s="115"/>
      <c r="AL30" s="115"/>
      <c r="AM30" s="115"/>
      <c r="AN30" s="115"/>
      <c r="AO30" s="115"/>
      <c r="AP30" s="115"/>
    </row>
    <row r="31" spans="1:85" ht="116.25">
      <c r="A31" s="51" t="s">
        <v>57</v>
      </c>
      <c r="B31" s="52" t="s">
        <v>99</v>
      </c>
      <c r="C31" s="52"/>
      <c r="D31" s="52" t="s">
        <v>535</v>
      </c>
      <c r="E31" s="223"/>
      <c r="F31" s="223" t="s">
        <v>208</v>
      </c>
      <c r="G31" s="220">
        <v>2</v>
      </c>
      <c r="H31" s="223" t="s">
        <v>88</v>
      </c>
      <c r="I31" s="123" t="s">
        <v>534</v>
      </c>
      <c r="J31" s="223" t="s">
        <v>81</v>
      </c>
      <c r="K31" s="56" t="s">
        <v>30</v>
      </c>
      <c r="L31" s="220" t="s">
        <v>39</v>
      </c>
      <c r="M31" s="220" t="s">
        <v>40</v>
      </c>
      <c r="N31" s="125">
        <v>1</v>
      </c>
      <c r="O31" s="130"/>
      <c r="P31" s="130"/>
      <c r="Q31" s="130"/>
      <c r="R31" s="130"/>
      <c r="S31" s="130"/>
      <c r="T31" s="130"/>
      <c r="U31" s="130">
        <v>1</v>
      </c>
      <c r="V31" s="130"/>
      <c r="W31" s="130"/>
      <c r="X31" s="130"/>
      <c r="Y31" s="130"/>
      <c r="Z31" s="130"/>
      <c r="AA31" s="79" t="e">
        <f ca="1">IF($L31 = "Acumulado",SUM(OFFSET(#REF!,0,0,1,MONTH($N$3))), _xlfn.MAXIFS(#REF!,fechas_resultados,$N$3))</f>
        <v>#REF!</v>
      </c>
      <c r="AB31" s="89"/>
      <c r="AC31" s="90"/>
      <c r="AD31" s="54" t="s">
        <v>495</v>
      </c>
      <c r="AE31" s="70" t="s">
        <v>202</v>
      </c>
      <c r="AF31" s="70" t="s">
        <v>202</v>
      </c>
      <c r="AG31" s="52" t="s">
        <v>203</v>
      </c>
      <c r="AH31" s="71" t="s">
        <v>107</v>
      </c>
      <c r="AI31" s="58">
        <v>0</v>
      </c>
      <c r="AJ31" s="115"/>
      <c r="AK31" s="115"/>
      <c r="AL31" s="115"/>
      <c r="AM31" s="115"/>
      <c r="AN31" s="115"/>
      <c r="AO31" s="115"/>
      <c r="AP31" s="115"/>
    </row>
    <row r="32" spans="1:85" ht="186">
      <c r="A32" s="51" t="s">
        <v>47</v>
      </c>
      <c r="B32" s="52" t="s">
        <v>130</v>
      </c>
      <c r="C32" s="52"/>
      <c r="D32" s="52" t="s">
        <v>499</v>
      </c>
      <c r="E32" s="52"/>
      <c r="F32" s="52" t="s">
        <v>498</v>
      </c>
      <c r="G32" s="70">
        <v>2</v>
      </c>
      <c r="H32" s="52" t="s">
        <v>88</v>
      </c>
      <c r="I32" s="71" t="s">
        <v>536</v>
      </c>
      <c r="J32" s="52" t="s">
        <v>29</v>
      </c>
      <c r="K32" s="56" t="s">
        <v>30</v>
      </c>
      <c r="L32" s="70" t="s">
        <v>39</v>
      </c>
      <c r="M32" s="70" t="s">
        <v>40</v>
      </c>
      <c r="N32" s="125">
        <f>+SUM(O32:Z32)</f>
        <v>84</v>
      </c>
      <c r="O32" s="67">
        <v>7</v>
      </c>
      <c r="P32" s="67">
        <v>7</v>
      </c>
      <c r="Q32" s="67">
        <v>7</v>
      </c>
      <c r="R32" s="67">
        <v>7</v>
      </c>
      <c r="S32" s="67">
        <v>7</v>
      </c>
      <c r="T32" s="67">
        <v>7</v>
      </c>
      <c r="U32" s="67">
        <v>7</v>
      </c>
      <c r="V32" s="67">
        <v>7</v>
      </c>
      <c r="W32" s="67">
        <v>7</v>
      </c>
      <c r="X32" s="67">
        <v>7</v>
      </c>
      <c r="Y32" s="67">
        <v>7</v>
      </c>
      <c r="Z32" s="67">
        <v>7</v>
      </c>
      <c r="AA32" s="79" t="e">
        <f ca="1">IF($L32 = "Acumulado",SUM(OFFSET(#REF!,0,0,1,MONTH($N$3))), _xlfn.MAXIFS(#REF!,fechas_resultados,$N$3))</f>
        <v>#REF!</v>
      </c>
      <c r="AB32" s="89" t="e">
        <f ca="1">IF(K32="Más es más", MIN(AA32/#REF!,1),MIN(#REF!/AA32,1))</f>
        <v>#REF!</v>
      </c>
      <c r="AC32" s="90" t="e">
        <f ca="1">+AB32*G32/VLOOKUP(AE32,$AF$74:$AH$85,3)</f>
        <v>#REF!</v>
      </c>
      <c r="AD32" s="54" t="s">
        <v>209</v>
      </c>
      <c r="AE32" s="70" t="s">
        <v>202</v>
      </c>
      <c r="AF32" s="70" t="s">
        <v>202</v>
      </c>
      <c r="AG32" s="52" t="s">
        <v>203</v>
      </c>
      <c r="AH32" s="71"/>
      <c r="AI32" s="58">
        <v>0</v>
      </c>
      <c r="AJ32" s="115"/>
      <c r="AK32" s="115"/>
      <c r="AL32" s="115"/>
      <c r="AM32" s="115"/>
      <c r="AN32" s="115"/>
      <c r="AO32" s="115"/>
      <c r="AP32" s="115"/>
    </row>
    <row r="33" spans="1:42" ht="209.25">
      <c r="A33" s="51" t="s">
        <v>26</v>
      </c>
      <c r="B33" s="131" t="s">
        <v>210</v>
      </c>
      <c r="C33" s="132"/>
      <c r="D33" s="53" t="s">
        <v>211</v>
      </c>
      <c r="E33" s="133"/>
      <c r="F33" s="95" t="s">
        <v>212</v>
      </c>
      <c r="G33" s="134">
        <v>3</v>
      </c>
      <c r="H33" s="134" t="s">
        <v>213</v>
      </c>
      <c r="I33" s="66" t="s">
        <v>524</v>
      </c>
      <c r="J33" s="135" t="s">
        <v>29</v>
      </c>
      <c r="K33" s="56" t="s">
        <v>30</v>
      </c>
      <c r="L33" s="135" t="s">
        <v>31</v>
      </c>
      <c r="M33" s="135" t="s">
        <v>40</v>
      </c>
      <c r="N33" s="80">
        <f>+SUM(O33:Z33)</f>
        <v>200</v>
      </c>
      <c r="O33" s="67"/>
      <c r="P33" s="67">
        <v>20</v>
      </c>
      <c r="Q33" s="67">
        <v>20</v>
      </c>
      <c r="R33" s="67">
        <v>20</v>
      </c>
      <c r="S33" s="67">
        <v>20</v>
      </c>
      <c r="T33" s="67">
        <v>20</v>
      </c>
      <c r="U33" s="67">
        <v>20</v>
      </c>
      <c r="V33" s="67">
        <v>20</v>
      </c>
      <c r="W33" s="67">
        <v>20</v>
      </c>
      <c r="X33" s="67">
        <v>20</v>
      </c>
      <c r="Y33" s="67">
        <v>20</v>
      </c>
      <c r="Z33" s="67"/>
      <c r="AA33" s="79" t="e">
        <f ca="1">IF($L33 = "Acumulado",SUM(OFFSET(#REF!,0,0,1,MONTH($N$3))), _xlfn.MAXIFS(#REF!,fechas_resultados,$N$3))</f>
        <v>#REF!</v>
      </c>
      <c r="AB33" s="89"/>
      <c r="AC33" s="90"/>
      <c r="AD33" s="54" t="s">
        <v>214</v>
      </c>
      <c r="AE33" s="75" t="s">
        <v>158</v>
      </c>
      <c r="AF33" s="75" t="s">
        <v>158</v>
      </c>
      <c r="AG33" s="185" t="s">
        <v>215</v>
      </c>
      <c r="AH33" s="95" t="s">
        <v>149</v>
      </c>
      <c r="AI33" s="58">
        <v>0</v>
      </c>
      <c r="AJ33" s="115"/>
      <c r="AK33" s="115"/>
      <c r="AL33" s="115"/>
      <c r="AM33" s="115"/>
      <c r="AN33" s="115"/>
      <c r="AO33" s="115"/>
      <c r="AP33" s="115"/>
    </row>
    <row r="34" spans="1:42" ht="162.75">
      <c r="A34" s="51" t="s">
        <v>34</v>
      </c>
      <c r="B34" s="131" t="s">
        <v>216</v>
      </c>
      <c r="C34" s="132"/>
      <c r="D34" s="53" t="s">
        <v>217</v>
      </c>
      <c r="E34" s="133"/>
      <c r="F34" s="95" t="s">
        <v>537</v>
      </c>
      <c r="G34" s="134">
        <v>2</v>
      </c>
      <c r="H34" s="134" t="s">
        <v>171</v>
      </c>
      <c r="I34" s="66" t="s">
        <v>218</v>
      </c>
      <c r="J34" s="135" t="s">
        <v>29</v>
      </c>
      <c r="K34" s="56" t="s">
        <v>30</v>
      </c>
      <c r="L34" s="135" t="s">
        <v>31</v>
      </c>
      <c r="M34" s="135" t="s">
        <v>40</v>
      </c>
      <c r="N34" s="80">
        <f t="shared" ref="N34:N35" si="3">+SUM(O34:Z34)</f>
        <v>40</v>
      </c>
      <c r="O34" s="67"/>
      <c r="P34" s="67">
        <v>4</v>
      </c>
      <c r="Q34" s="67">
        <v>4</v>
      </c>
      <c r="R34" s="67">
        <v>4</v>
      </c>
      <c r="S34" s="67">
        <v>4</v>
      </c>
      <c r="T34" s="67">
        <v>4</v>
      </c>
      <c r="U34" s="67">
        <v>4</v>
      </c>
      <c r="V34" s="67">
        <v>4</v>
      </c>
      <c r="W34" s="67">
        <v>4</v>
      </c>
      <c r="X34" s="67">
        <v>4</v>
      </c>
      <c r="Y34" s="67">
        <v>4</v>
      </c>
      <c r="Z34" s="67"/>
      <c r="AA34" s="79" t="e">
        <f ca="1">IF($L34 = "Acumulado",SUM(OFFSET(#REF!,0,0,1,MONTH($N$3))), _xlfn.MAXIFS(#REF!,fechas_resultados,$N$3))</f>
        <v>#REF!</v>
      </c>
      <c r="AB34" s="89"/>
      <c r="AC34" s="90"/>
      <c r="AD34" s="54" t="s">
        <v>219</v>
      </c>
      <c r="AE34" s="75" t="s">
        <v>158</v>
      </c>
      <c r="AF34" s="75" t="s">
        <v>158</v>
      </c>
      <c r="AG34" s="185" t="s">
        <v>215</v>
      </c>
      <c r="AH34" s="95" t="s">
        <v>149</v>
      </c>
      <c r="AI34" s="58">
        <v>0</v>
      </c>
      <c r="AJ34" s="115"/>
      <c r="AK34" s="115"/>
      <c r="AL34" s="115"/>
      <c r="AM34" s="115"/>
      <c r="AN34" s="115"/>
      <c r="AO34" s="115"/>
      <c r="AP34" s="115"/>
    </row>
    <row r="35" spans="1:42" ht="93">
      <c r="A35" s="51" t="s">
        <v>47</v>
      </c>
      <c r="B35" s="131" t="s">
        <v>220</v>
      </c>
      <c r="C35" s="132"/>
      <c r="D35" s="53" t="s">
        <v>221</v>
      </c>
      <c r="E35" s="133"/>
      <c r="F35" s="95" t="s">
        <v>222</v>
      </c>
      <c r="G35" s="134">
        <v>2</v>
      </c>
      <c r="H35" s="134" t="s">
        <v>171</v>
      </c>
      <c r="I35" s="66" t="s">
        <v>223</v>
      </c>
      <c r="J35" s="135" t="s">
        <v>29</v>
      </c>
      <c r="K35" s="56" t="s">
        <v>30</v>
      </c>
      <c r="L35" s="135" t="s">
        <v>31</v>
      </c>
      <c r="M35" s="135" t="s">
        <v>40</v>
      </c>
      <c r="N35" s="80">
        <f t="shared" si="3"/>
        <v>50</v>
      </c>
      <c r="O35" s="67"/>
      <c r="P35" s="67">
        <v>10</v>
      </c>
      <c r="Q35" s="67"/>
      <c r="R35" s="67">
        <v>5</v>
      </c>
      <c r="S35" s="67"/>
      <c r="T35" s="67">
        <v>5</v>
      </c>
      <c r="U35" s="67"/>
      <c r="V35" s="67">
        <v>10</v>
      </c>
      <c r="W35" s="67">
        <v>5</v>
      </c>
      <c r="X35" s="67">
        <v>5</v>
      </c>
      <c r="Y35" s="67">
        <v>10</v>
      </c>
      <c r="Z35" s="67"/>
      <c r="AA35" s="79" t="e">
        <f ca="1">IF($L35 = "Acumulado",SUM(OFFSET(#REF!,0,0,1,MONTH($N$3))), _xlfn.MAXIFS(#REF!,fechas_resultados,$N$3))</f>
        <v>#REF!</v>
      </c>
      <c r="AB35" s="89"/>
      <c r="AC35" s="90"/>
      <c r="AD35" s="54" t="s">
        <v>224</v>
      </c>
      <c r="AE35" s="75" t="s">
        <v>158</v>
      </c>
      <c r="AF35" s="75" t="s">
        <v>158</v>
      </c>
      <c r="AG35" s="185" t="s">
        <v>215</v>
      </c>
      <c r="AH35" s="95" t="s">
        <v>149</v>
      </c>
      <c r="AI35" s="58">
        <v>0</v>
      </c>
      <c r="AJ35" s="115"/>
      <c r="AK35" s="115"/>
      <c r="AL35" s="115"/>
      <c r="AM35" s="115"/>
      <c r="AN35" s="115"/>
      <c r="AO35" s="115"/>
      <c r="AP35" s="115"/>
    </row>
    <row r="36" spans="1:42" ht="116.25">
      <c r="A36" s="51" t="s">
        <v>47</v>
      </c>
      <c r="B36" s="131" t="s">
        <v>168</v>
      </c>
      <c r="C36" s="132"/>
      <c r="D36" s="53" t="s">
        <v>225</v>
      </c>
      <c r="E36" s="133"/>
      <c r="F36" s="95" t="s">
        <v>226</v>
      </c>
      <c r="G36" s="134">
        <v>2</v>
      </c>
      <c r="H36" s="134" t="s">
        <v>49</v>
      </c>
      <c r="I36" s="66" t="s">
        <v>227</v>
      </c>
      <c r="J36" s="135" t="s">
        <v>29</v>
      </c>
      <c r="K36" s="56" t="s">
        <v>30</v>
      </c>
      <c r="L36" s="136" t="s">
        <v>199</v>
      </c>
      <c r="M36" s="135" t="s">
        <v>40</v>
      </c>
      <c r="N36" s="125">
        <f t="shared" ref="N36:N38" si="4">+O36+P36+Q36+R36+S36+U36+V36+W36+X36+Y36+Z36+T36</f>
        <v>5</v>
      </c>
      <c r="O36" s="67"/>
      <c r="P36" s="67">
        <v>1</v>
      </c>
      <c r="Q36" s="67"/>
      <c r="R36" s="67">
        <v>1</v>
      </c>
      <c r="S36" s="67"/>
      <c r="T36" s="67">
        <v>1</v>
      </c>
      <c r="U36" s="67"/>
      <c r="V36" s="67">
        <v>1</v>
      </c>
      <c r="W36" s="67"/>
      <c r="X36" s="67">
        <v>1</v>
      </c>
      <c r="Y36" s="67"/>
      <c r="Z36" s="67"/>
      <c r="AA36" s="79" t="e">
        <f ca="1">IF($L36 = "Acumulado",SUM(OFFSET(#REF!,0,0,1,MONTH($N$3))), _xlfn.MAXIFS(#REF!,fechas_resultados,$N$3))</f>
        <v>#REF!</v>
      </c>
      <c r="AB36" s="89"/>
      <c r="AC36" s="90"/>
      <c r="AD36" s="54" t="s">
        <v>228</v>
      </c>
      <c r="AE36" s="75" t="s">
        <v>158</v>
      </c>
      <c r="AF36" s="75" t="s">
        <v>158</v>
      </c>
      <c r="AG36" s="185" t="s">
        <v>215</v>
      </c>
      <c r="AH36" s="95" t="s">
        <v>149</v>
      </c>
      <c r="AI36" s="58">
        <v>0</v>
      </c>
      <c r="AJ36" s="115"/>
      <c r="AK36" s="115"/>
      <c r="AL36" s="115"/>
      <c r="AM36" s="115"/>
      <c r="AN36" s="115"/>
      <c r="AO36" s="115"/>
      <c r="AP36" s="115"/>
    </row>
    <row r="37" spans="1:42" ht="162.75">
      <c r="A37" s="51" t="s">
        <v>229</v>
      </c>
      <c r="B37" s="131" t="s">
        <v>230</v>
      </c>
      <c r="C37" s="132"/>
      <c r="D37" s="72" t="s">
        <v>231</v>
      </c>
      <c r="E37" s="133"/>
      <c r="F37" s="95" t="s">
        <v>232</v>
      </c>
      <c r="G37" s="134">
        <v>2</v>
      </c>
      <c r="H37" s="134" t="s">
        <v>68</v>
      </c>
      <c r="I37" s="127" t="s">
        <v>233</v>
      </c>
      <c r="J37" s="135" t="s">
        <v>29</v>
      </c>
      <c r="K37" s="56" t="s">
        <v>30</v>
      </c>
      <c r="L37" s="136" t="s">
        <v>199</v>
      </c>
      <c r="M37" s="135" t="s">
        <v>40</v>
      </c>
      <c r="N37" s="125">
        <v>6</v>
      </c>
      <c r="O37" s="67"/>
      <c r="P37" s="67">
        <v>1</v>
      </c>
      <c r="Q37" s="67"/>
      <c r="R37" s="67">
        <v>1</v>
      </c>
      <c r="S37" s="67"/>
      <c r="T37" s="67">
        <v>1</v>
      </c>
      <c r="U37" s="67"/>
      <c r="V37" s="67">
        <v>1</v>
      </c>
      <c r="W37" s="67"/>
      <c r="X37" s="67">
        <v>1</v>
      </c>
      <c r="Y37" s="67">
        <v>1</v>
      </c>
      <c r="Z37" s="67"/>
      <c r="AA37" s="79" t="e">
        <f ca="1">IF($L37 = "Acumulado",SUM(OFFSET(#REF!,0,0,1,MONTH($N$3))), _xlfn.MAXIFS(#REF!,fechas_resultados,$N$3))</f>
        <v>#REF!</v>
      </c>
      <c r="AB37" s="89"/>
      <c r="AC37" s="90"/>
      <c r="AD37" s="54" t="s">
        <v>234</v>
      </c>
      <c r="AE37" s="75" t="s">
        <v>158</v>
      </c>
      <c r="AF37" s="75" t="s">
        <v>158</v>
      </c>
      <c r="AG37" s="185" t="s">
        <v>215</v>
      </c>
      <c r="AH37" s="95" t="s">
        <v>149</v>
      </c>
      <c r="AI37" s="58">
        <v>0</v>
      </c>
      <c r="AJ37" s="115"/>
      <c r="AK37" s="115"/>
      <c r="AL37" s="115"/>
      <c r="AM37" s="115"/>
      <c r="AN37" s="115"/>
      <c r="AO37" s="115"/>
      <c r="AP37" s="115"/>
    </row>
    <row r="38" spans="1:42" ht="90" customHeight="1">
      <c r="A38" s="51" t="s">
        <v>229</v>
      </c>
      <c r="B38" s="131" t="s">
        <v>230</v>
      </c>
      <c r="C38" s="132"/>
      <c r="D38" s="53" t="s">
        <v>235</v>
      </c>
      <c r="E38" s="133"/>
      <c r="F38" s="95" t="s">
        <v>236</v>
      </c>
      <c r="G38" s="134">
        <v>2</v>
      </c>
      <c r="H38" s="134" t="s">
        <v>68</v>
      </c>
      <c r="I38" s="127" t="s">
        <v>237</v>
      </c>
      <c r="J38" s="135" t="s">
        <v>29</v>
      </c>
      <c r="K38" s="56" t="s">
        <v>30</v>
      </c>
      <c r="L38" s="136" t="s">
        <v>199</v>
      </c>
      <c r="M38" s="135" t="s">
        <v>40</v>
      </c>
      <c r="N38" s="125">
        <f t="shared" si="4"/>
        <v>6</v>
      </c>
      <c r="O38" s="67">
        <v>1</v>
      </c>
      <c r="P38" s="67"/>
      <c r="Q38" s="67">
        <v>1</v>
      </c>
      <c r="R38" s="67"/>
      <c r="S38" s="67">
        <v>1</v>
      </c>
      <c r="T38" s="67"/>
      <c r="U38" s="67">
        <v>1</v>
      </c>
      <c r="V38" s="67"/>
      <c r="W38" s="67">
        <v>1</v>
      </c>
      <c r="X38" s="67"/>
      <c r="Y38" s="67">
        <v>1</v>
      </c>
      <c r="Z38" s="67"/>
      <c r="AA38" s="79" t="e">
        <f ca="1">IF($L38 = "Acumulado",SUM(OFFSET(#REF!,0,0,1,MONTH($N$3))), _xlfn.MAXIFS(#REF!,fechas_resultados,$N$3))</f>
        <v>#REF!</v>
      </c>
      <c r="AB38" s="89" t="e">
        <f ca="1">IF(K38="Más es más", MIN(AA38/#REF!,1),MIN(#REF!/AA38,1))</f>
        <v>#REF!</v>
      </c>
      <c r="AC38" s="90" t="e">
        <f ca="1">+AB38*G38/VLOOKUP(AF38,$AF$74:$AH$80,3)</f>
        <v>#REF!</v>
      </c>
      <c r="AD38" s="54" t="s">
        <v>238</v>
      </c>
      <c r="AE38" s="75" t="s">
        <v>158</v>
      </c>
      <c r="AF38" s="75" t="s">
        <v>158</v>
      </c>
      <c r="AG38" s="185" t="s">
        <v>215</v>
      </c>
      <c r="AH38" s="95" t="s">
        <v>149</v>
      </c>
      <c r="AI38" s="58">
        <v>0</v>
      </c>
      <c r="AJ38" s="115"/>
      <c r="AK38" s="115"/>
      <c r="AL38" s="115"/>
      <c r="AM38" s="115"/>
      <c r="AN38" s="115"/>
      <c r="AO38" s="115"/>
      <c r="AP38" s="115"/>
    </row>
    <row r="39" spans="1:42" ht="139.5">
      <c r="A39" s="51" t="s">
        <v>229</v>
      </c>
      <c r="B39" s="131" t="s">
        <v>230</v>
      </c>
      <c r="C39" s="132"/>
      <c r="D39" s="72" t="s">
        <v>239</v>
      </c>
      <c r="E39" s="133"/>
      <c r="F39" s="95" t="s">
        <v>240</v>
      </c>
      <c r="G39" s="134">
        <v>2</v>
      </c>
      <c r="H39" s="134" t="s">
        <v>68</v>
      </c>
      <c r="I39" s="66" t="s">
        <v>241</v>
      </c>
      <c r="J39" s="135" t="s">
        <v>29</v>
      </c>
      <c r="K39" s="56" t="s">
        <v>30</v>
      </c>
      <c r="L39" s="135" t="s">
        <v>31</v>
      </c>
      <c r="M39" s="135" t="s">
        <v>40</v>
      </c>
      <c r="N39" s="80">
        <f t="shared" ref="N39:N48" si="5">+SUM(O39:Z39)</f>
        <v>1000</v>
      </c>
      <c r="O39" s="67"/>
      <c r="P39" s="67">
        <v>100</v>
      </c>
      <c r="Q39" s="67">
        <v>100</v>
      </c>
      <c r="R39" s="67">
        <v>100</v>
      </c>
      <c r="S39" s="67">
        <v>100</v>
      </c>
      <c r="T39" s="67">
        <v>150</v>
      </c>
      <c r="U39" s="67">
        <v>100</v>
      </c>
      <c r="V39" s="67">
        <v>100</v>
      </c>
      <c r="W39" s="67">
        <v>100</v>
      </c>
      <c r="X39" s="67">
        <v>100</v>
      </c>
      <c r="Y39" s="67">
        <v>50</v>
      </c>
      <c r="Z39" s="67"/>
      <c r="AA39" s="79" t="e">
        <f ca="1">IF($L39 = "Acumulado",SUM(OFFSET(#REF!,0,0,1,MONTH($N$3))), _xlfn.MAXIFS(#REF!,fechas_resultados,$N$3))</f>
        <v>#REF!</v>
      </c>
      <c r="AB39" s="89"/>
      <c r="AC39" s="90"/>
      <c r="AD39" s="54" t="s">
        <v>184</v>
      </c>
      <c r="AE39" s="75" t="s">
        <v>158</v>
      </c>
      <c r="AF39" s="75" t="s">
        <v>158</v>
      </c>
      <c r="AG39" s="185" t="s">
        <v>215</v>
      </c>
      <c r="AH39" s="95" t="s">
        <v>149</v>
      </c>
      <c r="AI39" s="58">
        <v>0</v>
      </c>
      <c r="AJ39" s="115"/>
      <c r="AK39" s="115"/>
      <c r="AL39" s="115"/>
      <c r="AM39" s="115"/>
      <c r="AN39" s="115"/>
      <c r="AO39" s="115"/>
      <c r="AP39" s="115"/>
    </row>
    <row r="40" spans="1:42" ht="83.25" customHeight="1">
      <c r="A40" s="51" t="s">
        <v>229</v>
      </c>
      <c r="B40" s="131" t="s">
        <v>230</v>
      </c>
      <c r="C40" s="132"/>
      <c r="D40" s="53" t="s">
        <v>242</v>
      </c>
      <c r="E40" s="133"/>
      <c r="F40" s="66" t="s">
        <v>538</v>
      </c>
      <c r="G40" s="134">
        <v>2</v>
      </c>
      <c r="H40" s="134" t="s">
        <v>68</v>
      </c>
      <c r="I40" s="66" t="s">
        <v>241</v>
      </c>
      <c r="J40" s="135" t="s">
        <v>29</v>
      </c>
      <c r="K40" s="56" t="s">
        <v>30</v>
      </c>
      <c r="L40" s="135" t="s">
        <v>31</v>
      </c>
      <c r="M40" s="135" t="s">
        <v>40</v>
      </c>
      <c r="N40" s="80">
        <f t="shared" si="5"/>
        <v>4500</v>
      </c>
      <c r="O40" s="137"/>
      <c r="P40" s="137">
        <v>450</v>
      </c>
      <c r="Q40" s="137">
        <v>500</v>
      </c>
      <c r="R40" s="137">
        <v>450</v>
      </c>
      <c r="S40" s="137">
        <v>500</v>
      </c>
      <c r="T40" s="137">
        <v>450</v>
      </c>
      <c r="U40" s="137">
        <v>500</v>
      </c>
      <c r="V40" s="137">
        <v>450</v>
      </c>
      <c r="W40" s="137">
        <v>500</v>
      </c>
      <c r="X40" s="137">
        <v>400</v>
      </c>
      <c r="Y40" s="137">
        <v>300</v>
      </c>
      <c r="Z40" s="137"/>
      <c r="AA40" s="79" t="e">
        <f ca="1">IF($L40 = "Acumulado",SUM(OFFSET(#REF!,0,0,1,MONTH($N$3))), _xlfn.MAXIFS(#REF!,fechas_resultados,$N$3))</f>
        <v>#REF!</v>
      </c>
      <c r="AB40" s="89"/>
      <c r="AC40" s="90"/>
      <c r="AD40" s="54" t="s">
        <v>184</v>
      </c>
      <c r="AE40" s="75" t="s">
        <v>158</v>
      </c>
      <c r="AF40" s="75" t="s">
        <v>158</v>
      </c>
      <c r="AG40" s="185" t="s">
        <v>215</v>
      </c>
      <c r="AH40" s="95" t="s">
        <v>149</v>
      </c>
      <c r="AI40" s="58">
        <v>0</v>
      </c>
      <c r="AJ40" s="115"/>
      <c r="AK40" s="115"/>
      <c r="AL40" s="115"/>
      <c r="AM40" s="115"/>
      <c r="AN40" s="115"/>
      <c r="AO40" s="115"/>
      <c r="AP40" s="115"/>
    </row>
    <row r="41" spans="1:42" ht="162.75">
      <c r="A41" s="51" t="s">
        <v>229</v>
      </c>
      <c r="B41" s="138" t="s">
        <v>230</v>
      </c>
      <c r="C41" s="139"/>
      <c r="D41" s="66" t="s">
        <v>243</v>
      </c>
      <c r="E41" s="140"/>
      <c r="F41" s="141" t="s">
        <v>244</v>
      </c>
      <c r="G41" s="142">
        <v>2</v>
      </c>
      <c r="H41" s="142" t="s">
        <v>171</v>
      </c>
      <c r="I41" s="141" t="s">
        <v>245</v>
      </c>
      <c r="J41" s="143" t="s">
        <v>29</v>
      </c>
      <c r="K41" s="56" t="s">
        <v>30</v>
      </c>
      <c r="L41" s="143" t="s">
        <v>31</v>
      </c>
      <c r="M41" s="143" t="s">
        <v>40</v>
      </c>
      <c r="N41" s="80">
        <f t="shared" si="5"/>
        <v>100</v>
      </c>
      <c r="O41" s="144"/>
      <c r="P41" s="144">
        <v>10</v>
      </c>
      <c r="Q41" s="144">
        <v>10</v>
      </c>
      <c r="R41" s="144">
        <v>10</v>
      </c>
      <c r="S41" s="144">
        <v>10</v>
      </c>
      <c r="T41" s="144">
        <v>10</v>
      </c>
      <c r="U41" s="144">
        <v>10</v>
      </c>
      <c r="V41" s="144">
        <v>10</v>
      </c>
      <c r="W41" s="144">
        <v>10</v>
      </c>
      <c r="X41" s="144">
        <v>10</v>
      </c>
      <c r="Y41" s="144">
        <v>10</v>
      </c>
      <c r="Z41" s="144"/>
      <c r="AA41" s="79" t="e">
        <f ca="1">IF($L41 = "Acumulado",SUM(OFFSET(#REF!,0,0,1,MONTH($N$3))), _xlfn.MAXIFS(#REF!,fechas_resultados,$N$3))</f>
        <v>#REF!</v>
      </c>
      <c r="AB41" s="89"/>
      <c r="AC41" s="90"/>
      <c r="AD41" s="54" t="s">
        <v>246</v>
      </c>
      <c r="AE41" s="75" t="s">
        <v>158</v>
      </c>
      <c r="AF41" s="75" t="s">
        <v>158</v>
      </c>
      <c r="AG41" s="185" t="s">
        <v>215</v>
      </c>
      <c r="AH41" s="95" t="s">
        <v>149</v>
      </c>
      <c r="AI41" s="58">
        <v>0</v>
      </c>
      <c r="AJ41" s="115"/>
      <c r="AK41" s="115"/>
      <c r="AL41" s="115"/>
      <c r="AM41" s="115"/>
      <c r="AN41" s="115"/>
      <c r="AO41" s="115"/>
      <c r="AP41" s="115"/>
    </row>
    <row r="42" spans="1:42" ht="139.5">
      <c r="A42" s="51" t="s">
        <v>229</v>
      </c>
      <c r="B42" s="145" t="s">
        <v>230</v>
      </c>
      <c r="C42" s="145"/>
      <c r="D42" s="66" t="s">
        <v>247</v>
      </c>
      <c r="E42" s="146"/>
      <c r="F42" s="147" t="s">
        <v>248</v>
      </c>
      <c r="G42" s="148">
        <v>2</v>
      </c>
      <c r="H42" s="148" t="s">
        <v>171</v>
      </c>
      <c r="I42" s="147" t="s">
        <v>249</v>
      </c>
      <c r="J42" s="149" t="s">
        <v>29</v>
      </c>
      <c r="K42" s="56" t="s">
        <v>30</v>
      </c>
      <c r="L42" s="149" t="s">
        <v>31</v>
      </c>
      <c r="M42" s="149" t="s">
        <v>40</v>
      </c>
      <c r="N42" s="80">
        <f t="shared" si="5"/>
        <v>100</v>
      </c>
      <c r="O42" s="144"/>
      <c r="P42" s="144">
        <v>10</v>
      </c>
      <c r="Q42" s="144">
        <v>10</v>
      </c>
      <c r="R42" s="144">
        <v>10</v>
      </c>
      <c r="S42" s="144">
        <v>10</v>
      </c>
      <c r="T42" s="144">
        <v>10</v>
      </c>
      <c r="U42" s="144">
        <v>10</v>
      </c>
      <c r="V42" s="144">
        <v>10</v>
      </c>
      <c r="W42" s="144">
        <v>10</v>
      </c>
      <c r="X42" s="144">
        <v>10</v>
      </c>
      <c r="Y42" s="144">
        <v>10</v>
      </c>
      <c r="Z42" s="144"/>
      <c r="AA42" s="79" t="e">
        <f ca="1">IF($L42 = "Acumulado",SUM(OFFSET(#REF!,0,0,1,MONTH($N$3))), _xlfn.MAXIFS(#REF!,fechas_resultados,$N$3))</f>
        <v>#REF!</v>
      </c>
      <c r="AB42" s="89"/>
      <c r="AC42" s="90"/>
      <c r="AD42" s="54" t="s">
        <v>246</v>
      </c>
      <c r="AE42" s="75" t="s">
        <v>158</v>
      </c>
      <c r="AF42" s="75" t="s">
        <v>158</v>
      </c>
      <c r="AG42" s="185" t="s">
        <v>215</v>
      </c>
      <c r="AH42" s="95" t="s">
        <v>149</v>
      </c>
      <c r="AI42" s="58">
        <v>0</v>
      </c>
      <c r="AJ42" s="115"/>
      <c r="AK42" s="115"/>
      <c r="AL42" s="115"/>
      <c r="AM42" s="115"/>
      <c r="AN42" s="115"/>
      <c r="AO42" s="115"/>
      <c r="AP42" s="115"/>
    </row>
    <row r="43" spans="1:42" ht="69.75">
      <c r="A43" s="51" t="s">
        <v>26</v>
      </c>
      <c r="B43" s="145" t="s">
        <v>355</v>
      </c>
      <c r="C43" s="145"/>
      <c r="D43" s="66" t="s">
        <v>566</v>
      </c>
      <c r="E43" s="146"/>
      <c r="F43" s="147" t="s">
        <v>569</v>
      </c>
      <c r="G43" s="148">
        <v>3</v>
      </c>
      <c r="H43" s="148" t="s">
        <v>410</v>
      </c>
      <c r="I43" s="148" t="s">
        <v>572</v>
      </c>
      <c r="J43" s="148" t="s">
        <v>29</v>
      </c>
      <c r="K43" s="56" t="s">
        <v>30</v>
      </c>
      <c r="L43" s="148" t="s">
        <v>31</v>
      </c>
      <c r="M43" s="148" t="s">
        <v>40</v>
      </c>
      <c r="N43" s="80">
        <v>120</v>
      </c>
      <c r="O43" s="144"/>
      <c r="P43" s="144"/>
      <c r="Q43" s="144">
        <v>30</v>
      </c>
      <c r="R43" s="144"/>
      <c r="S43" s="144"/>
      <c r="T43" s="144">
        <v>30</v>
      </c>
      <c r="U43" s="144"/>
      <c r="V43" s="144"/>
      <c r="W43" s="144">
        <v>30</v>
      </c>
      <c r="X43" s="144"/>
      <c r="Y43" s="144"/>
      <c r="Z43" s="144">
        <v>30</v>
      </c>
      <c r="AA43" s="79" t="e">
        <f ca="1">IF($L43 = "Acumulado",SUM(OFFSET(#REF!,0,0,1,MONTH($N$3))), _xlfn.MAXIFS(#REF!,fechas_resultados,$N$3))</f>
        <v>#REF!</v>
      </c>
      <c r="AB43" s="89" t="e">
        <f ca="1">IF(K43="Menos es más", MIN(#REF!/AA43,1),MIN(AA43/#REF!,1))</f>
        <v>#REF!</v>
      </c>
      <c r="AC43" s="90" t="e">
        <f ca="1">+AB43*G43/VLOOKUP(AE43,$AE$131:$AG$141,3)</f>
        <v>#REF!</v>
      </c>
      <c r="AD43" s="54" t="s">
        <v>184</v>
      </c>
      <c r="AE43" s="54" t="s">
        <v>575</v>
      </c>
      <c r="AF43" s="54" t="s">
        <v>575</v>
      </c>
      <c r="AG43" s="72" t="s">
        <v>584</v>
      </c>
      <c r="AH43" s="95" t="s">
        <v>576</v>
      </c>
      <c r="AI43" s="58">
        <v>0</v>
      </c>
      <c r="AJ43" s="115"/>
      <c r="AK43" s="115"/>
      <c r="AL43" s="115"/>
      <c r="AM43" s="115"/>
      <c r="AN43" s="115"/>
      <c r="AO43" s="115"/>
      <c r="AP43" s="115"/>
    </row>
    <row r="44" spans="1:42" ht="93">
      <c r="A44" s="51" t="s">
        <v>34</v>
      </c>
      <c r="B44" s="145" t="s">
        <v>216</v>
      </c>
      <c r="C44" s="145"/>
      <c r="D44" s="66" t="s">
        <v>567</v>
      </c>
      <c r="E44" s="146"/>
      <c r="F44" s="147" t="s">
        <v>570</v>
      </c>
      <c r="G44" s="148">
        <v>3</v>
      </c>
      <c r="H44" s="148" t="s">
        <v>76</v>
      </c>
      <c r="I44" s="148" t="s">
        <v>573</v>
      </c>
      <c r="J44" s="148" t="s">
        <v>77</v>
      </c>
      <c r="K44" s="56" t="s">
        <v>30</v>
      </c>
      <c r="L44" s="148" t="s">
        <v>31</v>
      </c>
      <c r="M44" s="148" t="s">
        <v>40</v>
      </c>
      <c r="N44" s="80">
        <v>30000</v>
      </c>
      <c r="O44" s="144"/>
      <c r="P44" s="144"/>
      <c r="Q44" s="144">
        <v>7500</v>
      </c>
      <c r="R44" s="144"/>
      <c r="S44" s="144"/>
      <c r="T44" s="144">
        <v>7500</v>
      </c>
      <c r="U44" s="144"/>
      <c r="V44" s="144"/>
      <c r="W44" s="144">
        <v>7500</v>
      </c>
      <c r="X44" s="144"/>
      <c r="Y44" s="144"/>
      <c r="Z44" s="144">
        <v>7500</v>
      </c>
      <c r="AA44" s="79" t="e">
        <f ca="1">IF($L44 = "Acumulado",SUM(OFFSET(#REF!,0,0,1,MONTH($N$3))), _xlfn.MAXIFS(#REF!,fechas_resultados,$N$3))</f>
        <v>#REF!</v>
      </c>
      <c r="AB44" s="89" t="e">
        <f ca="1">IF(K44="Menos es más", MIN(#REF!/AA44,1),MIN(AA44/#REF!,1))</f>
        <v>#REF!</v>
      </c>
      <c r="AC44" s="90" t="e">
        <f ca="1">+AB44*G44/VLOOKUP(AE44,$AE$131:$AG$141,3)</f>
        <v>#REF!</v>
      </c>
      <c r="AD44" s="54" t="s">
        <v>184</v>
      </c>
      <c r="AE44" s="54" t="s">
        <v>575</v>
      </c>
      <c r="AF44" s="54" t="s">
        <v>575</v>
      </c>
      <c r="AG44" s="72" t="s">
        <v>584</v>
      </c>
      <c r="AH44" s="215"/>
      <c r="AI44" s="58">
        <v>0</v>
      </c>
      <c r="AJ44" s="115"/>
      <c r="AK44" s="115"/>
      <c r="AL44" s="115"/>
      <c r="AM44" s="115"/>
      <c r="AN44" s="115"/>
      <c r="AO44" s="115"/>
      <c r="AP44" s="115"/>
    </row>
    <row r="45" spans="1:42" ht="93">
      <c r="A45" s="51" t="s">
        <v>62</v>
      </c>
      <c r="B45" s="145" t="s">
        <v>386</v>
      </c>
      <c r="C45" s="145"/>
      <c r="D45" s="66" t="s">
        <v>568</v>
      </c>
      <c r="E45" s="146"/>
      <c r="F45" s="147" t="s">
        <v>571</v>
      </c>
      <c r="G45" s="148">
        <v>2</v>
      </c>
      <c r="H45" s="148" t="s">
        <v>310</v>
      </c>
      <c r="I45" s="148" t="s">
        <v>574</v>
      </c>
      <c r="J45" s="148" t="s">
        <v>29</v>
      </c>
      <c r="K45" s="56" t="s">
        <v>30</v>
      </c>
      <c r="L45" s="148" t="s">
        <v>31</v>
      </c>
      <c r="M45" s="148" t="s">
        <v>40</v>
      </c>
      <c r="N45" s="80">
        <v>6</v>
      </c>
      <c r="O45" s="144"/>
      <c r="P45" s="144"/>
      <c r="Q45" s="144">
        <v>2</v>
      </c>
      <c r="R45" s="144"/>
      <c r="S45" s="144"/>
      <c r="T45" s="144">
        <v>2</v>
      </c>
      <c r="U45" s="144"/>
      <c r="V45" s="144"/>
      <c r="W45" s="144">
        <v>2</v>
      </c>
      <c r="X45" s="144"/>
      <c r="Y45" s="144"/>
      <c r="Z45" s="144">
        <v>2</v>
      </c>
      <c r="AA45" s="79" t="e">
        <f ca="1">IF($L45 = "Acumulado",SUM(OFFSET(#REF!,0,0,1,MONTH($N$3))), _xlfn.MAXIFS(#REF!,fechas_resultados,$N$3))</f>
        <v>#REF!</v>
      </c>
      <c r="AB45" s="89" t="e">
        <f ca="1">IF(K45="Menos es más", MIN(#REF!/AA45,1),MIN(AA45/#REF!,1))</f>
        <v>#REF!</v>
      </c>
      <c r="AC45" s="90" t="e">
        <f ca="1">+AB45*G45/VLOOKUP(AE45,$AE$131:$AG$141,3)</f>
        <v>#REF!</v>
      </c>
      <c r="AD45" s="54" t="s">
        <v>184</v>
      </c>
      <c r="AE45" s="54" t="s">
        <v>575</v>
      </c>
      <c r="AF45" s="54" t="s">
        <v>575</v>
      </c>
      <c r="AG45" s="72" t="s">
        <v>584</v>
      </c>
      <c r="AH45" s="215"/>
      <c r="AI45" s="58">
        <v>0</v>
      </c>
      <c r="AJ45" s="115"/>
      <c r="AK45" s="115"/>
      <c r="AL45" s="115"/>
      <c r="AM45" s="115"/>
      <c r="AN45" s="115"/>
      <c r="AO45" s="115"/>
      <c r="AP45" s="115"/>
    </row>
    <row r="46" spans="1:42" ht="116.25">
      <c r="A46" s="51" t="s">
        <v>34</v>
      </c>
      <c r="B46" s="131" t="s">
        <v>53</v>
      </c>
      <c r="C46" s="150"/>
      <c r="D46" s="66" t="s">
        <v>250</v>
      </c>
      <c r="E46" s="151"/>
      <c r="F46" s="54" t="s">
        <v>251</v>
      </c>
      <c r="G46" s="135">
        <v>2</v>
      </c>
      <c r="H46" s="54" t="s">
        <v>76</v>
      </c>
      <c r="I46" s="152" t="s">
        <v>252</v>
      </c>
      <c r="J46" s="153" t="s">
        <v>29</v>
      </c>
      <c r="K46" s="56" t="s">
        <v>30</v>
      </c>
      <c r="L46" s="153" t="s">
        <v>31</v>
      </c>
      <c r="M46" s="153" t="s">
        <v>40</v>
      </c>
      <c r="N46" s="80">
        <f t="shared" si="5"/>
        <v>30000</v>
      </c>
      <c r="O46" s="144">
        <v>2500</v>
      </c>
      <c r="P46" s="144">
        <v>2500</v>
      </c>
      <c r="Q46" s="144">
        <v>2500</v>
      </c>
      <c r="R46" s="144">
        <v>2500</v>
      </c>
      <c r="S46" s="144">
        <v>2500</v>
      </c>
      <c r="T46" s="144">
        <v>2500</v>
      </c>
      <c r="U46" s="144">
        <v>2500</v>
      </c>
      <c r="V46" s="144">
        <v>2500</v>
      </c>
      <c r="W46" s="144">
        <v>2500</v>
      </c>
      <c r="X46" s="144">
        <v>2500</v>
      </c>
      <c r="Y46" s="144">
        <v>2500</v>
      </c>
      <c r="Z46" s="144">
        <v>2500</v>
      </c>
      <c r="AA46" s="79" t="e">
        <f ca="1">IF($L46 = "Acumulado",SUM(OFFSET(#REF!,0,0,1,MONTH($N$3))), _xlfn.MAXIFS(#REF!,fechas_resultados,$N$3))</f>
        <v>#REF!</v>
      </c>
      <c r="AB46" s="89" t="e">
        <f ca="1">IF(K46="Más es más", MIN(AA46/#REF!,1),MIN(#REF!/AA46,1))</f>
        <v>#REF!</v>
      </c>
      <c r="AC46" s="90" t="e">
        <f ca="1">+AB46*G46/VLOOKUP(AE46,$AF$74:$AH$80,3)</f>
        <v>#REF!</v>
      </c>
      <c r="AD46" s="54" t="s">
        <v>253</v>
      </c>
      <c r="AE46" s="134" t="s">
        <v>145</v>
      </c>
      <c r="AF46" s="134" t="s">
        <v>145</v>
      </c>
      <c r="AG46" s="186" t="s">
        <v>254</v>
      </c>
      <c r="AH46" s="126"/>
      <c r="AI46" s="58">
        <v>0</v>
      </c>
      <c r="AJ46" s="115"/>
      <c r="AK46" s="115"/>
      <c r="AL46" s="115"/>
      <c r="AM46" s="115"/>
      <c r="AN46" s="115"/>
      <c r="AO46" s="115"/>
      <c r="AP46" s="115"/>
    </row>
    <row r="47" spans="1:42" ht="139.5">
      <c r="A47" s="51" t="s">
        <v>34</v>
      </c>
      <c r="B47" s="154" t="s">
        <v>53</v>
      </c>
      <c r="C47" s="155"/>
      <c r="D47" s="66" t="s">
        <v>539</v>
      </c>
      <c r="E47" s="156"/>
      <c r="F47" s="54" t="s">
        <v>540</v>
      </c>
      <c r="G47" s="157">
        <v>2</v>
      </c>
      <c r="H47" s="54" t="s">
        <v>88</v>
      </c>
      <c r="I47" s="158" t="s">
        <v>255</v>
      </c>
      <c r="J47" s="159" t="s">
        <v>29</v>
      </c>
      <c r="K47" s="56" t="s">
        <v>30</v>
      </c>
      <c r="L47" s="159" t="s">
        <v>31</v>
      </c>
      <c r="M47" s="159" t="s">
        <v>40</v>
      </c>
      <c r="N47" s="80">
        <f t="shared" si="5"/>
        <v>25200</v>
      </c>
      <c r="O47" s="144">
        <v>2100</v>
      </c>
      <c r="P47" s="144">
        <v>2100</v>
      </c>
      <c r="Q47" s="144">
        <v>2100</v>
      </c>
      <c r="R47" s="144">
        <v>2100</v>
      </c>
      <c r="S47" s="144">
        <v>2100</v>
      </c>
      <c r="T47" s="144">
        <v>2100</v>
      </c>
      <c r="U47" s="144">
        <v>2100</v>
      </c>
      <c r="V47" s="144">
        <v>2100</v>
      </c>
      <c r="W47" s="144">
        <v>2100</v>
      </c>
      <c r="X47" s="144">
        <v>2100</v>
      </c>
      <c r="Y47" s="144">
        <v>2100</v>
      </c>
      <c r="Z47" s="144">
        <v>2100</v>
      </c>
      <c r="AA47" s="79" t="e">
        <f ca="1">IF($L47 = "Acumulado",SUM(OFFSET(#REF!,0,0,1,MONTH($N$3))), _xlfn.MAXIFS(#REF!,fechas_resultados,$N$3))</f>
        <v>#REF!</v>
      </c>
      <c r="AB47" s="89" t="e">
        <f ca="1">IF(K47="Más es más", MIN(AA47/#REF!,1),MIN(#REF!/AA47,1))</f>
        <v>#REF!</v>
      </c>
      <c r="AC47" s="90" t="e">
        <f ca="1">+AB47*G47/VLOOKUP(AE47,$AF$74:$AH$80,3)</f>
        <v>#REF!</v>
      </c>
      <c r="AD47" s="54" t="s">
        <v>541</v>
      </c>
      <c r="AE47" s="134" t="s">
        <v>145</v>
      </c>
      <c r="AF47" s="134" t="s">
        <v>145</v>
      </c>
      <c r="AG47" s="186" t="s">
        <v>254</v>
      </c>
      <c r="AH47" s="126"/>
      <c r="AI47" s="58">
        <v>0</v>
      </c>
      <c r="AJ47" s="115"/>
      <c r="AK47" s="115"/>
      <c r="AL47" s="115"/>
      <c r="AM47" s="115"/>
      <c r="AN47" s="115"/>
      <c r="AO47" s="115"/>
      <c r="AP47" s="115"/>
    </row>
    <row r="48" spans="1:42" ht="93">
      <c r="A48" s="51" t="s">
        <v>34</v>
      </c>
      <c r="B48" s="131" t="s">
        <v>53</v>
      </c>
      <c r="C48" s="160"/>
      <c r="D48" s="216" t="s">
        <v>542</v>
      </c>
      <c r="E48" s="161"/>
      <c r="F48" s="162" t="s">
        <v>543</v>
      </c>
      <c r="G48" s="163">
        <v>3</v>
      </c>
      <c r="H48" s="162" t="s">
        <v>76</v>
      </c>
      <c r="I48" s="164" t="s">
        <v>252</v>
      </c>
      <c r="J48" s="165" t="s">
        <v>29</v>
      </c>
      <c r="K48" s="56" t="s">
        <v>30</v>
      </c>
      <c r="L48" s="165" t="s">
        <v>31</v>
      </c>
      <c r="M48" s="165" t="s">
        <v>40</v>
      </c>
      <c r="N48" s="80">
        <f t="shared" si="5"/>
        <v>13200</v>
      </c>
      <c r="O48" s="144">
        <v>1100</v>
      </c>
      <c r="P48" s="144">
        <v>1100</v>
      </c>
      <c r="Q48" s="144">
        <v>1100</v>
      </c>
      <c r="R48" s="144">
        <v>1100</v>
      </c>
      <c r="S48" s="144">
        <v>1100</v>
      </c>
      <c r="T48" s="144">
        <v>1100</v>
      </c>
      <c r="U48" s="144">
        <v>1100</v>
      </c>
      <c r="V48" s="144">
        <v>1100</v>
      </c>
      <c r="W48" s="144">
        <v>1100</v>
      </c>
      <c r="X48" s="144">
        <v>1100</v>
      </c>
      <c r="Y48" s="144">
        <v>1100</v>
      </c>
      <c r="Z48" s="144">
        <v>1100</v>
      </c>
      <c r="AA48" s="79" t="e">
        <f ca="1">IF($L48 = "Acumulado",SUM(OFFSET(#REF!,0,0,1,MONTH($N$3))), _xlfn.MAXIFS(#REF!,fechas_resultados,$N$3))</f>
        <v>#REF!</v>
      </c>
      <c r="AB48" s="89" t="e">
        <f ca="1">IF(K48="Más es más", MIN(AA48/#REF!,1),MIN(#REF!/AA48,1))</f>
        <v>#REF!</v>
      </c>
      <c r="AC48" s="90" t="e">
        <f ca="1">+AB48*G48/VLOOKUP(AE48,$AF$74:$AH$85,3)</f>
        <v>#REF!</v>
      </c>
      <c r="AD48" s="54" t="s">
        <v>256</v>
      </c>
      <c r="AE48" s="134" t="s">
        <v>145</v>
      </c>
      <c r="AF48" s="134" t="s">
        <v>145</v>
      </c>
      <c r="AG48" s="186" t="s">
        <v>254</v>
      </c>
      <c r="AH48" s="126"/>
      <c r="AI48" s="58">
        <v>0</v>
      </c>
      <c r="AJ48" s="115"/>
      <c r="AK48" s="115"/>
      <c r="AL48" s="115"/>
      <c r="AM48" s="115"/>
      <c r="AN48" s="115"/>
      <c r="AO48" s="115"/>
      <c r="AP48" s="115"/>
    </row>
    <row r="49" spans="1:42" ht="90" customHeight="1">
      <c r="A49" s="51" t="s">
        <v>47</v>
      </c>
      <c r="B49" s="72" t="s">
        <v>220</v>
      </c>
      <c r="C49" s="132"/>
      <c r="D49" s="95" t="s">
        <v>257</v>
      </c>
      <c r="E49" s="133"/>
      <c r="F49" s="54" t="s">
        <v>258</v>
      </c>
      <c r="G49" s="135">
        <v>3</v>
      </c>
      <c r="H49" s="54" t="s">
        <v>68</v>
      </c>
      <c r="I49" s="65" t="s">
        <v>259</v>
      </c>
      <c r="J49" s="135" t="s">
        <v>73</v>
      </c>
      <c r="K49" s="135" t="s">
        <v>38</v>
      </c>
      <c r="L49" s="135" t="s">
        <v>39</v>
      </c>
      <c r="M49" s="135" t="s">
        <v>40</v>
      </c>
      <c r="N49" s="209">
        <v>0.75486111111111109</v>
      </c>
      <c r="O49" s="208">
        <v>0.15972222222222224</v>
      </c>
      <c r="P49" s="208">
        <v>0.15972222222222224</v>
      </c>
      <c r="Q49" s="208">
        <v>0.15972222222222224</v>
      </c>
      <c r="R49" s="208">
        <v>0.15972222222222224</v>
      </c>
      <c r="S49" s="208">
        <v>0.15972222222222224</v>
      </c>
      <c r="T49" s="208">
        <v>0.15972222222222224</v>
      </c>
      <c r="U49" s="208">
        <v>0.15972222222222224</v>
      </c>
      <c r="V49" s="208">
        <v>0.15972222222222224</v>
      </c>
      <c r="W49" s="208">
        <v>0.15972222222222224</v>
      </c>
      <c r="X49" s="208">
        <v>0.15972222222222224</v>
      </c>
      <c r="Y49" s="208">
        <v>0.15972222222222224</v>
      </c>
      <c r="Z49" s="208">
        <v>0.15972222222222224</v>
      </c>
      <c r="AA49" s="79" t="e">
        <f ca="1">IF($L49 = "Acumulado",SUM(OFFSET(#REF!,0,0,1,MONTH($N$3))), _xlfn.MAXIFS(#REF!,fechas_resultados,$N$3))</f>
        <v>#REF!</v>
      </c>
      <c r="AB49" s="89" t="e">
        <f ca="1">IF(K49="Menos es más", MIN(#REF!/AA49,1),MIN(AA49/#REF!,1))</f>
        <v>#REF!</v>
      </c>
      <c r="AC49" s="90" t="e">
        <f ca="1">+AB49*G49/VLOOKUP(AE49,$AF$74:$AH$80,3)</f>
        <v>#REF!</v>
      </c>
      <c r="AD49" s="54" t="s">
        <v>260</v>
      </c>
      <c r="AE49" s="134" t="s">
        <v>145</v>
      </c>
      <c r="AF49" s="134" t="s">
        <v>145</v>
      </c>
      <c r="AG49" s="186" t="s">
        <v>254</v>
      </c>
      <c r="AH49" s="126"/>
      <c r="AI49" s="58">
        <v>0</v>
      </c>
      <c r="AJ49" s="115"/>
      <c r="AK49" s="115"/>
      <c r="AL49" s="115"/>
      <c r="AM49" s="115"/>
      <c r="AN49" s="115"/>
      <c r="AO49" s="115"/>
      <c r="AP49" s="115"/>
    </row>
    <row r="50" spans="1:42" ht="102" customHeight="1">
      <c r="A50" s="51" t="s">
        <v>47</v>
      </c>
      <c r="B50" s="131" t="s">
        <v>122</v>
      </c>
      <c r="C50" s="132"/>
      <c r="D50" s="66" t="s">
        <v>261</v>
      </c>
      <c r="E50" s="133"/>
      <c r="F50" s="74" t="s">
        <v>262</v>
      </c>
      <c r="G50" s="135">
        <v>3</v>
      </c>
      <c r="H50" s="54" t="s">
        <v>64</v>
      </c>
      <c r="I50" s="65" t="s">
        <v>263</v>
      </c>
      <c r="J50" s="135" t="s">
        <v>81</v>
      </c>
      <c r="K50" s="56" t="s">
        <v>30</v>
      </c>
      <c r="L50" s="135" t="s">
        <v>39</v>
      </c>
      <c r="M50" s="135" t="s">
        <v>40</v>
      </c>
      <c r="N50" s="129">
        <v>0.97</v>
      </c>
      <c r="O50" s="166">
        <v>0.97</v>
      </c>
      <c r="P50" s="166">
        <v>0.97</v>
      </c>
      <c r="Q50" s="166">
        <v>0.97</v>
      </c>
      <c r="R50" s="166">
        <v>0.97</v>
      </c>
      <c r="S50" s="166">
        <v>0.97</v>
      </c>
      <c r="T50" s="166">
        <v>0.97</v>
      </c>
      <c r="U50" s="166">
        <v>0.97</v>
      </c>
      <c r="V50" s="166">
        <v>0.97</v>
      </c>
      <c r="W50" s="166">
        <v>0.97</v>
      </c>
      <c r="X50" s="166">
        <v>0.97</v>
      </c>
      <c r="Y50" s="166">
        <v>0.97</v>
      </c>
      <c r="Z50" s="166">
        <v>0.97</v>
      </c>
      <c r="AA50" s="79" t="e">
        <f ca="1">IF($L50 = "Acumulado",SUM(OFFSET(#REF!,0,0,1,MONTH($N$3))), _xlfn.MAXIFS(#REF!,fechas_resultados,$N$3))</f>
        <v>#REF!</v>
      </c>
      <c r="AB50" s="89" t="e">
        <f ca="1">IF(K50="Menos es más", MIN(#REF!/AA50,1),MIN(AA50/#REF!,1))</f>
        <v>#REF!</v>
      </c>
      <c r="AC50" s="90" t="e">
        <f ca="1">+AB50*G50/VLOOKUP(AE50,$AF$74:$AH$80,3)</f>
        <v>#REF!</v>
      </c>
      <c r="AD50" s="54" t="s">
        <v>264</v>
      </c>
      <c r="AE50" s="134" t="s">
        <v>145</v>
      </c>
      <c r="AF50" s="134" t="s">
        <v>145</v>
      </c>
      <c r="AG50" s="186" t="s">
        <v>254</v>
      </c>
      <c r="AH50" s="126"/>
      <c r="AI50" s="58">
        <v>0</v>
      </c>
      <c r="AJ50" s="115"/>
      <c r="AK50" s="115"/>
      <c r="AL50" s="115"/>
      <c r="AM50" s="115"/>
      <c r="AN50" s="115"/>
      <c r="AO50" s="115"/>
      <c r="AP50" s="115"/>
    </row>
    <row r="51" spans="1:42" ht="90" customHeight="1">
      <c r="A51" s="51" t="s">
        <v>47</v>
      </c>
      <c r="B51" s="131" t="s">
        <v>122</v>
      </c>
      <c r="C51" s="132"/>
      <c r="D51" s="72" t="s">
        <v>265</v>
      </c>
      <c r="E51" s="133"/>
      <c r="F51" s="54" t="s">
        <v>544</v>
      </c>
      <c r="G51" s="135">
        <v>3</v>
      </c>
      <c r="H51" s="54" t="s">
        <v>68</v>
      </c>
      <c r="I51" s="65" t="s">
        <v>259</v>
      </c>
      <c r="J51" s="135" t="s">
        <v>73</v>
      </c>
      <c r="K51" s="135" t="s">
        <v>38</v>
      </c>
      <c r="L51" s="135" t="s">
        <v>39</v>
      </c>
      <c r="M51" s="135" t="s">
        <v>40</v>
      </c>
      <c r="N51" s="125">
        <v>6.5</v>
      </c>
      <c r="O51" s="137">
        <v>6.5</v>
      </c>
      <c r="P51" s="137">
        <v>6.5</v>
      </c>
      <c r="Q51" s="137">
        <v>6.5</v>
      </c>
      <c r="R51" s="137">
        <v>6.5</v>
      </c>
      <c r="S51" s="137">
        <v>6.5</v>
      </c>
      <c r="T51" s="137">
        <v>6.5</v>
      </c>
      <c r="U51" s="137">
        <v>6.5</v>
      </c>
      <c r="V51" s="137">
        <v>6.5</v>
      </c>
      <c r="W51" s="137">
        <v>6.5</v>
      </c>
      <c r="X51" s="137">
        <v>6.5</v>
      </c>
      <c r="Y51" s="137">
        <v>6.5</v>
      </c>
      <c r="Z51" s="137">
        <v>6.5</v>
      </c>
      <c r="AA51" s="79" t="e">
        <f ca="1">IF($L51 = "Acumulado",SUM(OFFSET(#REF!,0,0,1,MONTH($N$3))), _xlfn.MAXIFS(#REF!,fechas_resultados,$N$3))</f>
        <v>#REF!</v>
      </c>
      <c r="AB51" s="89" t="e">
        <f ca="1">IF(K51="Menos es más", MIN(#REF!/AA51,1),MIN(AA51/#REF!,1))</f>
        <v>#REF!</v>
      </c>
      <c r="AC51" s="90" t="e">
        <f ca="1">+AB51*G51/VLOOKUP(AE51,$AF$74:$AH$80,3)</f>
        <v>#REF!</v>
      </c>
      <c r="AD51" s="54" t="s">
        <v>266</v>
      </c>
      <c r="AE51" s="134" t="s">
        <v>145</v>
      </c>
      <c r="AF51" s="134" t="s">
        <v>145</v>
      </c>
      <c r="AG51" s="186" t="s">
        <v>254</v>
      </c>
      <c r="AH51" s="126"/>
      <c r="AI51" s="58">
        <v>0</v>
      </c>
      <c r="AJ51" s="115"/>
      <c r="AK51" s="115"/>
      <c r="AL51" s="115"/>
      <c r="AM51" s="115"/>
      <c r="AN51" s="115"/>
      <c r="AO51" s="115"/>
      <c r="AP51" s="115"/>
    </row>
    <row r="52" spans="1:42" ht="83.25" customHeight="1">
      <c r="A52" s="151" t="s">
        <v>34</v>
      </c>
      <c r="B52" s="131" t="s">
        <v>63</v>
      </c>
      <c r="C52" s="150"/>
      <c r="D52" s="167" t="s">
        <v>267</v>
      </c>
      <c r="E52" s="168" t="s">
        <v>268</v>
      </c>
      <c r="F52" s="169" t="s">
        <v>269</v>
      </c>
      <c r="G52" s="135">
        <v>2</v>
      </c>
      <c r="H52" s="134" t="s">
        <v>94</v>
      </c>
      <c r="I52" s="151" t="s">
        <v>270</v>
      </c>
      <c r="J52" s="170" t="s">
        <v>29</v>
      </c>
      <c r="K52" s="56" t="s">
        <v>30</v>
      </c>
      <c r="L52" s="171" t="s">
        <v>199</v>
      </c>
      <c r="M52" s="153" t="s">
        <v>40</v>
      </c>
      <c r="N52" s="172">
        <v>17</v>
      </c>
      <c r="O52" s="173"/>
      <c r="P52" s="174"/>
      <c r="Q52" s="174">
        <v>4</v>
      </c>
      <c r="R52" s="174"/>
      <c r="S52" s="175"/>
      <c r="T52" s="175">
        <v>4</v>
      </c>
      <c r="U52" s="175"/>
      <c r="V52" s="175"/>
      <c r="W52" s="175">
        <v>4</v>
      </c>
      <c r="X52" s="174"/>
      <c r="Y52" s="174"/>
      <c r="Z52" s="175">
        <v>5</v>
      </c>
      <c r="AA52" s="79" t="e">
        <f ca="1">IF($L52 = "Acumulado",SUM(OFFSET(#REF!,0,0,1,MONTH($N$3))), _xlfn.MAXIFS(#REF!,fechas_resultados,$N$3))</f>
        <v>#REF!</v>
      </c>
      <c r="AB52" s="89"/>
      <c r="AC52" s="90"/>
      <c r="AD52" s="54" t="s">
        <v>545</v>
      </c>
      <c r="AE52" s="214" t="s">
        <v>98</v>
      </c>
      <c r="AF52" s="214" t="s">
        <v>98</v>
      </c>
      <c r="AG52" s="186" t="s">
        <v>271</v>
      </c>
      <c r="AH52" s="161" t="s">
        <v>107</v>
      </c>
      <c r="AI52" s="58">
        <v>0</v>
      </c>
      <c r="AJ52" s="115"/>
      <c r="AK52" s="115"/>
      <c r="AL52" s="115"/>
      <c r="AM52" s="115"/>
      <c r="AN52" s="115"/>
      <c r="AO52" s="115"/>
      <c r="AP52" s="115"/>
    </row>
    <row r="53" spans="1:42" ht="90" customHeight="1">
      <c r="A53" s="156" t="s">
        <v>57</v>
      </c>
      <c r="B53" s="168" t="s">
        <v>273</v>
      </c>
      <c r="C53" s="155"/>
      <c r="D53" s="167" t="s">
        <v>274</v>
      </c>
      <c r="E53" s="168" t="s">
        <v>546</v>
      </c>
      <c r="F53" s="223" t="s">
        <v>275</v>
      </c>
      <c r="G53" s="157">
        <v>2</v>
      </c>
      <c r="H53" s="134" t="s">
        <v>88</v>
      </c>
      <c r="I53" s="151" t="s">
        <v>270</v>
      </c>
      <c r="J53" s="159" t="s">
        <v>29</v>
      </c>
      <c r="K53" s="135" t="s">
        <v>38</v>
      </c>
      <c r="L53" s="159" t="s">
        <v>39</v>
      </c>
      <c r="M53" s="159" t="s">
        <v>40</v>
      </c>
      <c r="N53" s="172">
        <v>5</v>
      </c>
      <c r="O53" s="130"/>
      <c r="P53" s="176">
        <v>1</v>
      </c>
      <c r="Q53" s="176"/>
      <c r="R53" s="176">
        <v>1</v>
      </c>
      <c r="S53" s="176"/>
      <c r="T53" s="176">
        <v>1</v>
      </c>
      <c r="U53" s="176"/>
      <c r="V53" s="176">
        <v>1</v>
      </c>
      <c r="W53" s="176"/>
      <c r="X53" s="176">
        <v>1</v>
      </c>
      <c r="Y53" s="176"/>
      <c r="Z53" s="176"/>
      <c r="AA53" s="79" t="e">
        <f ca="1">IF($L53 = "Acumulado",SUM(OFFSET(#REF!,0,0,1,MONTH($N$3))), _xlfn.MAXIFS(#REF!,fechas_resultados,$N$3))</f>
        <v>#REF!</v>
      </c>
      <c r="AB53" s="89"/>
      <c r="AC53" s="89"/>
      <c r="AD53" s="54" t="s">
        <v>545</v>
      </c>
      <c r="AE53" s="214" t="s">
        <v>98</v>
      </c>
      <c r="AF53" s="214" t="s">
        <v>98</v>
      </c>
      <c r="AG53" s="186" t="s">
        <v>271</v>
      </c>
      <c r="AH53" s="161" t="s">
        <v>149</v>
      </c>
      <c r="AI53" s="58">
        <v>0</v>
      </c>
      <c r="AJ53" s="115"/>
      <c r="AK53" s="115"/>
      <c r="AL53" s="115"/>
      <c r="AM53" s="115"/>
      <c r="AN53" s="115"/>
      <c r="AO53" s="115"/>
      <c r="AP53" s="115"/>
    </row>
    <row r="54" spans="1:42" ht="99" customHeight="1">
      <c r="A54" s="156" t="s">
        <v>57</v>
      </c>
      <c r="B54" s="168" t="s">
        <v>547</v>
      </c>
      <c r="C54" s="160"/>
      <c r="D54" s="168" t="s">
        <v>276</v>
      </c>
      <c r="E54" s="168" t="s">
        <v>277</v>
      </c>
      <c r="F54" s="177" t="s">
        <v>548</v>
      </c>
      <c r="G54" s="163">
        <v>3</v>
      </c>
      <c r="H54" s="134" t="s">
        <v>88</v>
      </c>
      <c r="I54" s="151" t="s">
        <v>278</v>
      </c>
      <c r="J54" s="178" t="s">
        <v>29</v>
      </c>
      <c r="K54" s="56" t="s">
        <v>30</v>
      </c>
      <c r="L54" s="165" t="s">
        <v>39</v>
      </c>
      <c r="M54" s="165" t="s">
        <v>40</v>
      </c>
      <c r="N54" s="172">
        <v>5</v>
      </c>
      <c r="O54" s="179"/>
      <c r="P54" s="180">
        <v>1</v>
      </c>
      <c r="Q54" s="180"/>
      <c r="R54" s="180">
        <v>1</v>
      </c>
      <c r="S54" s="179"/>
      <c r="T54" s="180">
        <v>1</v>
      </c>
      <c r="U54" s="180"/>
      <c r="V54" s="180">
        <v>1</v>
      </c>
      <c r="W54" s="180"/>
      <c r="X54" s="180">
        <v>1</v>
      </c>
      <c r="Y54" s="180"/>
      <c r="Z54" s="179"/>
      <c r="AA54" s="79" t="e">
        <f ca="1">IF($L54 = "Acumulado",SUM(OFFSET(#REF!,0,0,1,MONTH($N$3))), _xlfn.MAXIFS(#REF!,fechas_resultados,$N$3))</f>
        <v>#REF!</v>
      </c>
      <c r="AB54" s="89"/>
      <c r="AC54" s="90"/>
      <c r="AD54" s="54" t="s">
        <v>545</v>
      </c>
      <c r="AE54" s="214" t="s">
        <v>98</v>
      </c>
      <c r="AF54" s="214" t="s">
        <v>98</v>
      </c>
      <c r="AG54" s="186" t="s">
        <v>271</v>
      </c>
      <c r="AH54" s="161" t="s">
        <v>149</v>
      </c>
      <c r="AI54" s="58">
        <v>0</v>
      </c>
      <c r="AJ54" s="115"/>
      <c r="AK54" s="115"/>
      <c r="AL54" s="115"/>
      <c r="AM54" s="115"/>
      <c r="AN54" s="115"/>
      <c r="AO54" s="115"/>
      <c r="AP54" s="115"/>
    </row>
    <row r="55" spans="1:42" ht="76.5" customHeight="1">
      <c r="A55" s="156" t="s">
        <v>57</v>
      </c>
      <c r="B55" s="131" t="s">
        <v>58</v>
      </c>
      <c r="C55" s="132"/>
      <c r="D55" s="95" t="s">
        <v>279</v>
      </c>
      <c r="E55" s="72" t="s">
        <v>280</v>
      </c>
      <c r="F55" s="168" t="s">
        <v>269</v>
      </c>
      <c r="G55" s="135">
        <v>2</v>
      </c>
      <c r="H55" s="134" t="s">
        <v>88</v>
      </c>
      <c r="I55" s="151" t="s">
        <v>281</v>
      </c>
      <c r="J55" s="135" t="s">
        <v>29</v>
      </c>
      <c r="K55" s="56" t="s">
        <v>30</v>
      </c>
      <c r="L55" s="153" t="s">
        <v>31</v>
      </c>
      <c r="M55" s="165" t="s">
        <v>40</v>
      </c>
      <c r="N55" s="80">
        <f t="shared" ref="N55:N57" si="6">+SUM(O55:Z55)</f>
        <v>13</v>
      </c>
      <c r="O55" s="174"/>
      <c r="P55" s="180">
        <v>1</v>
      </c>
      <c r="Q55" s="180"/>
      <c r="R55" s="180">
        <v>12</v>
      </c>
      <c r="S55" s="174"/>
      <c r="T55" s="175"/>
      <c r="U55" s="174"/>
      <c r="V55" s="174"/>
      <c r="W55" s="174"/>
      <c r="X55" s="174"/>
      <c r="Y55" s="174"/>
      <c r="Z55" s="181"/>
      <c r="AA55" s="79" t="e">
        <f ca="1">IF($L55 = "Acumulado",SUM(OFFSET(#REF!,0,0,1,MONTH($N$3))), _xlfn.MAXIFS(#REF!,fechas_resultados,$N$3))</f>
        <v>#REF!</v>
      </c>
      <c r="AB55" s="89"/>
      <c r="AC55" s="90"/>
      <c r="AD55" s="54" t="s">
        <v>545</v>
      </c>
      <c r="AE55" s="214" t="s">
        <v>98</v>
      </c>
      <c r="AF55" s="214" t="s">
        <v>98</v>
      </c>
      <c r="AG55" s="186" t="s">
        <v>271</v>
      </c>
      <c r="AH55" s="161" t="s">
        <v>41</v>
      </c>
      <c r="AI55" s="58">
        <v>0</v>
      </c>
      <c r="AJ55" s="115"/>
      <c r="AK55" s="115"/>
      <c r="AL55" s="115"/>
      <c r="AM55" s="115"/>
      <c r="AN55" s="115"/>
      <c r="AO55" s="115"/>
      <c r="AP55" s="115"/>
    </row>
    <row r="56" spans="1:42" ht="76.5" customHeight="1">
      <c r="A56" s="156" t="s">
        <v>57</v>
      </c>
      <c r="B56" s="168" t="s">
        <v>282</v>
      </c>
      <c r="C56" s="132"/>
      <c r="D56" s="95" t="s">
        <v>283</v>
      </c>
      <c r="E56" s="72" t="s">
        <v>549</v>
      </c>
      <c r="F56" s="168" t="s">
        <v>284</v>
      </c>
      <c r="G56" s="135">
        <v>2</v>
      </c>
      <c r="H56" s="134" t="s">
        <v>88</v>
      </c>
      <c r="I56" s="151" t="s">
        <v>281</v>
      </c>
      <c r="J56" s="135" t="s">
        <v>29</v>
      </c>
      <c r="K56" s="56" t="s">
        <v>30</v>
      </c>
      <c r="L56" s="153" t="s">
        <v>31</v>
      </c>
      <c r="M56" s="165" t="s">
        <v>40</v>
      </c>
      <c r="N56" s="80">
        <f t="shared" si="6"/>
        <v>1</v>
      </c>
      <c r="O56" s="182"/>
      <c r="P56" s="180">
        <v>1</v>
      </c>
      <c r="Q56" s="182"/>
      <c r="R56" s="182"/>
      <c r="S56" s="182"/>
      <c r="T56" s="182"/>
      <c r="U56" s="166"/>
      <c r="V56" s="182"/>
      <c r="W56" s="182"/>
      <c r="X56" s="182"/>
      <c r="Y56" s="182"/>
      <c r="Z56" s="182"/>
      <c r="AA56" s="79" t="e">
        <f ca="1">IF($L56 = "Acumulado",SUM(OFFSET(#REF!,0,0,1,MONTH($N$3))), _xlfn.MAXIFS(#REF!,fechas_resultados,$N$3))</f>
        <v>#REF!</v>
      </c>
      <c r="AB56" s="89"/>
      <c r="AC56" s="90"/>
      <c r="AD56" s="54" t="s">
        <v>545</v>
      </c>
      <c r="AE56" s="214" t="s">
        <v>98</v>
      </c>
      <c r="AF56" s="214" t="s">
        <v>98</v>
      </c>
      <c r="AG56" s="186" t="s">
        <v>271</v>
      </c>
      <c r="AH56" s="161" t="s">
        <v>41</v>
      </c>
      <c r="AI56" s="58">
        <v>0</v>
      </c>
      <c r="AJ56" s="115"/>
      <c r="AK56" s="115"/>
      <c r="AL56" s="115"/>
      <c r="AM56" s="115"/>
      <c r="AN56" s="115"/>
      <c r="AO56" s="115"/>
      <c r="AP56" s="115"/>
    </row>
    <row r="57" spans="1:42" ht="71.25" customHeight="1">
      <c r="A57" s="156" t="s">
        <v>57</v>
      </c>
      <c r="B57" s="168" t="s">
        <v>282</v>
      </c>
      <c r="C57" s="132"/>
      <c r="D57" s="66" t="s">
        <v>285</v>
      </c>
      <c r="E57" s="72" t="s">
        <v>286</v>
      </c>
      <c r="F57" s="168" t="s">
        <v>284</v>
      </c>
      <c r="G57" s="135">
        <v>2</v>
      </c>
      <c r="H57" s="134" t="s">
        <v>88</v>
      </c>
      <c r="I57" s="151" t="s">
        <v>281</v>
      </c>
      <c r="J57" s="135" t="s">
        <v>29</v>
      </c>
      <c r="K57" s="56" t="s">
        <v>30</v>
      </c>
      <c r="L57" s="153" t="s">
        <v>31</v>
      </c>
      <c r="M57" s="165" t="s">
        <v>40</v>
      </c>
      <c r="N57" s="80">
        <f t="shared" si="6"/>
        <v>1</v>
      </c>
      <c r="O57" s="182"/>
      <c r="P57" s="180">
        <v>1</v>
      </c>
      <c r="Q57" s="182"/>
      <c r="R57" s="182"/>
      <c r="S57" s="182"/>
      <c r="T57" s="182"/>
      <c r="U57" s="166"/>
      <c r="V57" s="182"/>
      <c r="W57" s="182"/>
      <c r="X57" s="182"/>
      <c r="Y57" s="182"/>
      <c r="Z57" s="182"/>
      <c r="AA57" s="79" t="e">
        <f ca="1">IF($L57 = "Acumulado",SUM(OFFSET(#REF!,0,0,1,MONTH($N$3))), _xlfn.MAXIFS(#REF!,fechas_resultados,$N$3))</f>
        <v>#REF!</v>
      </c>
      <c r="AB57" s="89"/>
      <c r="AC57" s="90"/>
      <c r="AD57" s="54" t="s">
        <v>545</v>
      </c>
      <c r="AE57" s="214" t="s">
        <v>98</v>
      </c>
      <c r="AF57" s="214" t="s">
        <v>98</v>
      </c>
      <c r="AG57" s="186" t="s">
        <v>271</v>
      </c>
      <c r="AH57" s="161" t="s">
        <v>41</v>
      </c>
      <c r="AI57" s="58">
        <v>0</v>
      </c>
      <c r="AJ57" s="115"/>
      <c r="AK57" s="115"/>
      <c r="AL57" s="115"/>
      <c r="AM57" s="115"/>
      <c r="AN57" s="115"/>
      <c r="AO57" s="115"/>
      <c r="AP57" s="115"/>
    </row>
    <row r="58" spans="1:42" ht="93">
      <c r="A58" s="91" t="s">
        <v>34</v>
      </c>
      <c r="B58" s="73" t="s">
        <v>216</v>
      </c>
      <c r="C58" s="150"/>
      <c r="D58" s="53" t="s">
        <v>287</v>
      </c>
      <c r="E58" s="151"/>
      <c r="F58" s="54" t="s">
        <v>288</v>
      </c>
      <c r="G58" s="55">
        <v>3</v>
      </c>
      <c r="H58" s="54" t="s">
        <v>64</v>
      </c>
      <c r="I58" s="65" t="s">
        <v>289</v>
      </c>
      <c r="J58" s="56" t="s">
        <v>81</v>
      </c>
      <c r="K58" s="56" t="s">
        <v>30</v>
      </c>
      <c r="L58" s="56" t="s">
        <v>39</v>
      </c>
      <c r="M58" s="56" t="s">
        <v>40</v>
      </c>
      <c r="N58" s="78">
        <v>0.9900000000000001</v>
      </c>
      <c r="O58" s="61">
        <v>0.99</v>
      </c>
      <c r="P58" s="61">
        <v>0.99</v>
      </c>
      <c r="Q58" s="61">
        <v>0.99</v>
      </c>
      <c r="R58" s="61">
        <v>0.99</v>
      </c>
      <c r="S58" s="61">
        <v>0.99</v>
      </c>
      <c r="T58" s="61">
        <v>0.99</v>
      </c>
      <c r="U58" s="61">
        <v>0.99</v>
      </c>
      <c r="V58" s="61">
        <v>0.99</v>
      </c>
      <c r="W58" s="61">
        <v>0.99</v>
      </c>
      <c r="X58" s="61">
        <v>0.99</v>
      </c>
      <c r="Y58" s="61">
        <v>0.99</v>
      </c>
      <c r="Z58" s="61">
        <v>0.99</v>
      </c>
      <c r="AA58" s="79" t="e">
        <f ca="1">IF($L58 = "Acumulado",SUM(OFFSET(#REF!,0,0,1,MONTH($N$3))), _xlfn.MAXIFS(#REF!,fechas_resultados,$N$3))</f>
        <v>#REF!</v>
      </c>
      <c r="AB58" s="89" t="e">
        <f ca="1">IF(K58="Menos es más", MIN(#REF!/AA58,1),MIN(AA58/#REF!,1))</f>
        <v>#REF!</v>
      </c>
      <c r="AC58" s="90" t="e">
        <f t="shared" ref="AC58:AC69" ca="1" si="7">+AB58*G58/VLOOKUP(AE58,$AF$74:$AH$85,3)</f>
        <v>#REF!</v>
      </c>
      <c r="AD58" s="54" t="s">
        <v>290</v>
      </c>
      <c r="AE58" s="62" t="s">
        <v>129</v>
      </c>
      <c r="AF58" s="62" t="s">
        <v>129</v>
      </c>
      <c r="AG58" s="74" t="s">
        <v>291</v>
      </c>
      <c r="AH58" s="126"/>
      <c r="AI58" s="58">
        <v>0</v>
      </c>
      <c r="AJ58" s="115"/>
      <c r="AK58" s="115"/>
      <c r="AL58" s="115"/>
      <c r="AM58" s="115"/>
      <c r="AN58" s="115"/>
      <c r="AO58" s="115"/>
      <c r="AP58" s="115"/>
    </row>
    <row r="59" spans="1:42" ht="116.25">
      <c r="A59" s="91" t="str">
        <f>A58</f>
        <v>Incrementar y eficientizar el cobro</v>
      </c>
      <c r="B59" s="73" t="s">
        <v>216</v>
      </c>
      <c r="C59" s="150"/>
      <c r="D59" s="53" t="s">
        <v>292</v>
      </c>
      <c r="E59" s="151"/>
      <c r="F59" s="53" t="s">
        <v>293</v>
      </c>
      <c r="G59" s="55">
        <v>3</v>
      </c>
      <c r="H59" s="54" t="s">
        <v>64</v>
      </c>
      <c r="I59" s="65" t="s">
        <v>294</v>
      </c>
      <c r="J59" s="56" t="s">
        <v>81</v>
      </c>
      <c r="K59" s="135" t="s">
        <v>38</v>
      </c>
      <c r="L59" s="56" t="s">
        <v>39</v>
      </c>
      <c r="M59" s="56" t="s">
        <v>40</v>
      </c>
      <c r="N59" s="78">
        <v>3.9999999999999994E-2</v>
      </c>
      <c r="O59" s="61">
        <v>0.04</v>
      </c>
      <c r="P59" s="61">
        <v>0.04</v>
      </c>
      <c r="Q59" s="61">
        <v>0.04</v>
      </c>
      <c r="R59" s="61">
        <v>0.04</v>
      </c>
      <c r="S59" s="61">
        <v>0.04</v>
      </c>
      <c r="T59" s="61">
        <v>0.04</v>
      </c>
      <c r="U59" s="61">
        <v>0.04</v>
      </c>
      <c r="V59" s="61">
        <v>0.04</v>
      </c>
      <c r="W59" s="61">
        <v>0.04</v>
      </c>
      <c r="X59" s="61">
        <v>0.04</v>
      </c>
      <c r="Y59" s="61">
        <v>0.04</v>
      </c>
      <c r="Z59" s="61">
        <v>0.04</v>
      </c>
      <c r="AA59" s="79" t="e">
        <f ca="1">IF($L59 = "Acumulado",SUM(OFFSET(#REF!,0,0,1,MONTH($N$3))), _xlfn.MAXIFS(#REF!,fechas_resultados,$N$3))</f>
        <v>#REF!</v>
      </c>
      <c r="AB59" s="89" t="e">
        <f ca="1">IF(K59="Menos es más", MIN(#REF!/AA59,1),MIN(AA59/#REF!,1))</f>
        <v>#REF!</v>
      </c>
      <c r="AC59" s="90" t="e">
        <f t="shared" ca="1" si="7"/>
        <v>#REF!</v>
      </c>
      <c r="AD59" s="54" t="s">
        <v>295</v>
      </c>
      <c r="AE59" s="62" t="s">
        <v>129</v>
      </c>
      <c r="AF59" s="62" t="s">
        <v>129</v>
      </c>
      <c r="AG59" s="74" t="s">
        <v>291</v>
      </c>
      <c r="AH59" s="126"/>
      <c r="AI59" s="58">
        <v>0</v>
      </c>
      <c r="AJ59" s="115"/>
      <c r="AK59" s="115"/>
      <c r="AL59" s="115"/>
      <c r="AM59" s="115"/>
      <c r="AN59" s="115"/>
      <c r="AO59" s="115"/>
      <c r="AP59" s="115"/>
    </row>
    <row r="60" spans="1:42" ht="139.5">
      <c r="A60" s="91" t="str">
        <f>A59</f>
        <v>Incrementar y eficientizar el cobro</v>
      </c>
      <c r="B60" s="73" t="s">
        <v>216</v>
      </c>
      <c r="C60" s="150"/>
      <c r="D60" s="53" t="s">
        <v>550</v>
      </c>
      <c r="E60" s="151"/>
      <c r="F60" s="53" t="s">
        <v>296</v>
      </c>
      <c r="G60" s="55">
        <v>3</v>
      </c>
      <c r="H60" s="54" t="s">
        <v>297</v>
      </c>
      <c r="I60" s="65" t="s">
        <v>298</v>
      </c>
      <c r="J60" s="56" t="s">
        <v>81</v>
      </c>
      <c r="K60" s="56" t="s">
        <v>30</v>
      </c>
      <c r="L60" s="56" t="s">
        <v>39</v>
      </c>
      <c r="M60" s="56" t="s">
        <v>40</v>
      </c>
      <c r="N60" s="78">
        <v>0.9900000000000001</v>
      </c>
      <c r="O60" s="61">
        <v>0.99</v>
      </c>
      <c r="P60" s="61">
        <v>0.99</v>
      </c>
      <c r="Q60" s="61">
        <v>0.99</v>
      </c>
      <c r="R60" s="61">
        <v>0.99</v>
      </c>
      <c r="S60" s="61">
        <v>0.99</v>
      </c>
      <c r="T60" s="61">
        <v>0.99</v>
      </c>
      <c r="U60" s="61">
        <v>0.99</v>
      </c>
      <c r="V60" s="61">
        <v>0.99</v>
      </c>
      <c r="W60" s="61">
        <v>0.99</v>
      </c>
      <c r="X60" s="61">
        <v>0.99</v>
      </c>
      <c r="Y60" s="61">
        <v>0.99</v>
      </c>
      <c r="Z60" s="61">
        <v>0.99</v>
      </c>
      <c r="AA60" s="79" t="e">
        <f ca="1">IF($L60 = "Acumulado",SUM(OFFSET(#REF!,0,0,1,MONTH($N$3))), _xlfn.MAXIFS(#REF!,fechas_resultados,$N$3))</f>
        <v>#REF!</v>
      </c>
      <c r="AB60" s="89" t="e">
        <f ca="1">IF(K60="Menos es más", MIN(#REF!/AA60,1),MIN(AA60/#REF!,1))</f>
        <v>#REF!</v>
      </c>
      <c r="AC60" s="90" t="e">
        <f t="shared" ca="1" si="7"/>
        <v>#REF!</v>
      </c>
      <c r="AD60" s="54" t="s">
        <v>496</v>
      </c>
      <c r="AE60" s="62" t="s">
        <v>129</v>
      </c>
      <c r="AF60" s="62" t="s">
        <v>129</v>
      </c>
      <c r="AG60" s="74" t="s">
        <v>291</v>
      </c>
      <c r="AH60" s="126" t="s">
        <v>493</v>
      </c>
      <c r="AI60" s="58">
        <v>0</v>
      </c>
      <c r="AJ60" s="115"/>
      <c r="AK60" s="115"/>
      <c r="AL60" s="115"/>
      <c r="AM60" s="115"/>
      <c r="AN60" s="115"/>
      <c r="AO60" s="115"/>
      <c r="AP60" s="115"/>
    </row>
    <row r="61" spans="1:42" ht="139.5">
      <c r="A61" s="91" t="str">
        <f>A60</f>
        <v>Incrementar y eficientizar el cobro</v>
      </c>
      <c r="B61" s="73" t="s">
        <v>216</v>
      </c>
      <c r="C61" s="150"/>
      <c r="D61" s="53" t="s">
        <v>300</v>
      </c>
      <c r="E61" s="151"/>
      <c r="F61" s="53" t="s">
        <v>296</v>
      </c>
      <c r="G61" s="55">
        <v>3</v>
      </c>
      <c r="H61" s="54" t="s">
        <v>297</v>
      </c>
      <c r="I61" s="65" t="s">
        <v>298</v>
      </c>
      <c r="J61" s="56" t="s">
        <v>81</v>
      </c>
      <c r="K61" s="56" t="s">
        <v>30</v>
      </c>
      <c r="L61" s="56" t="s">
        <v>39</v>
      </c>
      <c r="M61" s="56" t="s">
        <v>40</v>
      </c>
      <c r="N61" s="78">
        <v>1</v>
      </c>
      <c r="O61" s="68">
        <v>1</v>
      </c>
      <c r="P61" s="68">
        <v>1</v>
      </c>
      <c r="Q61" s="68">
        <v>1</v>
      </c>
      <c r="R61" s="68">
        <v>1</v>
      </c>
      <c r="S61" s="68">
        <v>1</v>
      </c>
      <c r="T61" s="68">
        <v>1</v>
      </c>
      <c r="U61" s="68">
        <v>1</v>
      </c>
      <c r="V61" s="68">
        <v>1</v>
      </c>
      <c r="W61" s="68">
        <v>1</v>
      </c>
      <c r="X61" s="68">
        <v>1</v>
      </c>
      <c r="Y61" s="68">
        <v>1</v>
      </c>
      <c r="Z61" s="68">
        <v>1</v>
      </c>
      <c r="AA61" s="79" t="e">
        <f ca="1">IF($L61 = "Acumulado",SUM(OFFSET(#REF!,0,0,1,MONTH($N$3))), _xlfn.MAXIFS(#REF!,fechas_resultados,$N$3))</f>
        <v>#REF!</v>
      </c>
      <c r="AB61" s="89" t="e">
        <f ca="1">IF(K61="Menos es más", MIN(#REF!/AA61,1),MIN(AA61/#REF!,1))</f>
        <v>#REF!</v>
      </c>
      <c r="AC61" s="90" t="e">
        <f t="shared" ca="1" si="7"/>
        <v>#REF!</v>
      </c>
      <c r="AD61" s="54" t="s">
        <v>301</v>
      </c>
      <c r="AE61" s="62" t="s">
        <v>129</v>
      </c>
      <c r="AF61" s="62" t="s">
        <v>129</v>
      </c>
      <c r="AG61" s="74" t="s">
        <v>291</v>
      </c>
      <c r="AH61" s="126"/>
      <c r="AI61" s="58">
        <v>0</v>
      </c>
      <c r="AJ61" s="115"/>
      <c r="AK61" s="115"/>
      <c r="AL61" s="115"/>
      <c r="AM61" s="115"/>
      <c r="AN61" s="115"/>
      <c r="AO61" s="115"/>
      <c r="AP61" s="115"/>
    </row>
    <row r="62" spans="1:42" ht="94.5" customHeight="1">
      <c r="A62" s="91" t="str">
        <f>A60</f>
        <v>Incrementar y eficientizar el cobro</v>
      </c>
      <c r="B62" s="73" t="s">
        <v>216</v>
      </c>
      <c r="C62" s="150"/>
      <c r="D62" s="53" t="s">
        <v>302</v>
      </c>
      <c r="E62" s="53"/>
      <c r="F62" s="53" t="s">
        <v>303</v>
      </c>
      <c r="G62" s="55">
        <v>3</v>
      </c>
      <c r="H62" s="54" t="s">
        <v>64</v>
      </c>
      <c r="I62" s="65" t="s">
        <v>304</v>
      </c>
      <c r="J62" s="56" t="s">
        <v>81</v>
      </c>
      <c r="K62" s="135" t="s">
        <v>38</v>
      </c>
      <c r="L62" s="75" t="s">
        <v>39</v>
      </c>
      <c r="M62" s="75" t="s">
        <v>40</v>
      </c>
      <c r="N62" s="78">
        <v>0.05</v>
      </c>
      <c r="O62" s="61">
        <v>0.05</v>
      </c>
      <c r="P62" s="61">
        <v>0.05</v>
      </c>
      <c r="Q62" s="61">
        <v>0.05</v>
      </c>
      <c r="R62" s="61">
        <v>0.05</v>
      </c>
      <c r="S62" s="61">
        <v>0.05</v>
      </c>
      <c r="T62" s="61">
        <v>0.05</v>
      </c>
      <c r="U62" s="61">
        <v>0.05</v>
      </c>
      <c r="V62" s="61">
        <v>0.05</v>
      </c>
      <c r="W62" s="61">
        <v>0.05</v>
      </c>
      <c r="X62" s="61">
        <v>0.05</v>
      </c>
      <c r="Y62" s="61">
        <v>0.05</v>
      </c>
      <c r="Z62" s="61">
        <v>0.05</v>
      </c>
      <c r="AA62" s="79" t="e">
        <f ca="1">IF($L62 = "Acumulado",SUM(OFFSET(#REF!,0,0,1,MONTH($N$3))), _xlfn.MAXIFS(#REF!,fechas_resultados,$N$3))</f>
        <v>#REF!</v>
      </c>
      <c r="AB62" s="89" t="e">
        <f ca="1">IF(K62="Menos es más", MIN(#REF!/AA62,1),MIN(AA62/#REF!,1))</f>
        <v>#REF!</v>
      </c>
      <c r="AC62" s="90" t="e">
        <f t="shared" ca="1" si="7"/>
        <v>#REF!</v>
      </c>
      <c r="AD62" s="54" t="s">
        <v>299</v>
      </c>
      <c r="AE62" s="62" t="s">
        <v>129</v>
      </c>
      <c r="AF62" s="62" t="s">
        <v>129</v>
      </c>
      <c r="AG62" s="74" t="s">
        <v>291</v>
      </c>
      <c r="AH62" s="187" t="s">
        <v>513</v>
      </c>
      <c r="AI62" s="58">
        <v>0</v>
      </c>
      <c r="AJ62" s="115"/>
      <c r="AK62" s="115"/>
      <c r="AL62" s="115"/>
      <c r="AM62" s="115"/>
      <c r="AN62" s="115"/>
      <c r="AO62" s="115"/>
      <c r="AP62" s="115"/>
    </row>
    <row r="63" spans="1:42" ht="99.75" customHeight="1">
      <c r="A63" s="91" t="str">
        <f>A62</f>
        <v>Incrementar y eficientizar el cobro</v>
      </c>
      <c r="B63" s="73" t="s">
        <v>216</v>
      </c>
      <c r="C63" s="132"/>
      <c r="D63" s="53" t="s">
        <v>305</v>
      </c>
      <c r="E63" s="151"/>
      <c r="F63" s="53" t="s">
        <v>306</v>
      </c>
      <c r="G63" s="55">
        <v>3</v>
      </c>
      <c r="H63" s="54" t="s">
        <v>64</v>
      </c>
      <c r="I63" s="65" t="s">
        <v>307</v>
      </c>
      <c r="J63" s="56" t="s">
        <v>81</v>
      </c>
      <c r="K63" s="135" t="s">
        <v>38</v>
      </c>
      <c r="L63" s="75" t="s">
        <v>39</v>
      </c>
      <c r="M63" s="75" t="s">
        <v>40</v>
      </c>
      <c r="N63" s="78">
        <v>0.01</v>
      </c>
      <c r="O63" s="61">
        <v>0.01</v>
      </c>
      <c r="P63" s="61">
        <v>0.01</v>
      </c>
      <c r="Q63" s="61">
        <v>0.01</v>
      </c>
      <c r="R63" s="61">
        <v>0.01</v>
      </c>
      <c r="S63" s="61">
        <v>0.01</v>
      </c>
      <c r="T63" s="61">
        <v>0.01</v>
      </c>
      <c r="U63" s="61">
        <v>0.01</v>
      </c>
      <c r="V63" s="61">
        <v>0.01</v>
      </c>
      <c r="W63" s="61">
        <v>0.01</v>
      </c>
      <c r="X63" s="61">
        <v>0.01</v>
      </c>
      <c r="Y63" s="61">
        <v>0.01</v>
      </c>
      <c r="Z63" s="61">
        <v>0.01</v>
      </c>
      <c r="AA63" s="79" t="e">
        <f ca="1">IF($L63 = "Acumulado",SUM(OFFSET(#REF!,0,0,1,MONTH($N$3))), _xlfn.MAXIFS(#REF!,fechas_resultados,$N$3))</f>
        <v>#REF!</v>
      </c>
      <c r="AB63" s="89" t="e">
        <f ca="1">IF(K63="Menos es más", MIN(#REF!/AA63,1),MIN(AA63/#REF!,1))</f>
        <v>#REF!</v>
      </c>
      <c r="AC63" s="90" t="e">
        <f t="shared" ca="1" si="7"/>
        <v>#REF!</v>
      </c>
      <c r="AD63" s="54" t="s">
        <v>299</v>
      </c>
      <c r="AE63" s="62" t="s">
        <v>129</v>
      </c>
      <c r="AF63" s="62" t="s">
        <v>129</v>
      </c>
      <c r="AG63" s="74" t="s">
        <v>291</v>
      </c>
      <c r="AH63" s="187" t="s">
        <v>513</v>
      </c>
      <c r="AI63" s="58">
        <v>0</v>
      </c>
      <c r="AJ63" s="115"/>
      <c r="AK63" s="115"/>
      <c r="AL63" s="115"/>
      <c r="AM63" s="115"/>
      <c r="AN63" s="115"/>
      <c r="AO63" s="115"/>
      <c r="AP63" s="115"/>
    </row>
    <row r="64" spans="1:42" ht="103.5" customHeight="1">
      <c r="A64" s="92" t="s">
        <v>47</v>
      </c>
      <c r="B64" s="73" t="s">
        <v>164</v>
      </c>
      <c r="C64" s="132"/>
      <c r="D64" s="53" t="s">
        <v>308</v>
      </c>
      <c r="E64" s="133"/>
      <c r="F64" s="53" t="s">
        <v>309</v>
      </c>
      <c r="G64" s="55">
        <v>3</v>
      </c>
      <c r="H64" s="54" t="s">
        <v>310</v>
      </c>
      <c r="I64" s="95" t="s">
        <v>311</v>
      </c>
      <c r="J64" s="56" t="s">
        <v>81</v>
      </c>
      <c r="K64" s="56" t="s">
        <v>30</v>
      </c>
      <c r="L64" s="75" t="s">
        <v>39</v>
      </c>
      <c r="M64" s="75" t="s">
        <v>40</v>
      </c>
      <c r="N64" s="78">
        <v>1</v>
      </c>
      <c r="O64" s="68">
        <v>1</v>
      </c>
      <c r="P64" s="68">
        <v>1</v>
      </c>
      <c r="Q64" s="68">
        <v>1</v>
      </c>
      <c r="R64" s="68">
        <v>1</v>
      </c>
      <c r="S64" s="68">
        <v>1</v>
      </c>
      <c r="T64" s="68">
        <v>1</v>
      </c>
      <c r="U64" s="68">
        <v>1</v>
      </c>
      <c r="V64" s="68">
        <v>1</v>
      </c>
      <c r="W64" s="68">
        <v>1</v>
      </c>
      <c r="X64" s="68">
        <v>1</v>
      </c>
      <c r="Y64" s="68">
        <v>1</v>
      </c>
      <c r="Z64" s="68">
        <v>1</v>
      </c>
      <c r="AA64" s="79" t="e">
        <f ca="1">IF($L64 = "Acumulado",SUM(OFFSET(#REF!,0,0,1,MONTH($N$3))), _xlfn.MAXIFS(#REF!,fechas_resultados,$N$3))</f>
        <v>#REF!</v>
      </c>
      <c r="AB64" s="89" t="e">
        <f ca="1">IF(K64="Más es más", MIN(AA64/#REF!,1),MIN(#REF!/AA64,1))</f>
        <v>#REF!</v>
      </c>
      <c r="AC64" s="90" t="e">
        <f t="shared" ca="1" si="7"/>
        <v>#REF!</v>
      </c>
      <c r="AD64" s="54" t="s">
        <v>290</v>
      </c>
      <c r="AE64" s="62" t="s">
        <v>129</v>
      </c>
      <c r="AF64" s="62" t="s">
        <v>129</v>
      </c>
      <c r="AG64" s="74" t="s">
        <v>291</v>
      </c>
      <c r="AH64" s="126"/>
      <c r="AI64" s="58">
        <v>0</v>
      </c>
      <c r="AJ64" s="115"/>
      <c r="AK64" s="115"/>
      <c r="AL64" s="115"/>
      <c r="AM64" s="115"/>
      <c r="AN64" s="115"/>
      <c r="AO64" s="115"/>
      <c r="AP64" s="115"/>
    </row>
    <row r="65" spans="1:42" ht="114.75" customHeight="1">
      <c r="A65" s="92" t="s">
        <v>47</v>
      </c>
      <c r="B65" s="73" t="s">
        <v>164</v>
      </c>
      <c r="C65" s="132"/>
      <c r="D65" s="53" t="s">
        <v>312</v>
      </c>
      <c r="E65" s="133"/>
      <c r="F65" s="53" t="s">
        <v>309</v>
      </c>
      <c r="G65" s="55">
        <v>3</v>
      </c>
      <c r="H65" s="54" t="s">
        <v>310</v>
      </c>
      <c r="I65" s="95" t="s">
        <v>313</v>
      </c>
      <c r="J65" s="56" t="s">
        <v>81</v>
      </c>
      <c r="K65" s="56" t="s">
        <v>30</v>
      </c>
      <c r="L65" s="75" t="s">
        <v>39</v>
      </c>
      <c r="M65" s="75" t="s">
        <v>40</v>
      </c>
      <c r="N65" s="78">
        <v>0.6</v>
      </c>
      <c r="O65" s="68">
        <v>0.6</v>
      </c>
      <c r="P65" s="68">
        <v>0.6</v>
      </c>
      <c r="Q65" s="68">
        <v>0.6</v>
      </c>
      <c r="R65" s="68">
        <v>0.6</v>
      </c>
      <c r="S65" s="68">
        <v>0.6</v>
      </c>
      <c r="T65" s="68">
        <v>0.6</v>
      </c>
      <c r="U65" s="68">
        <v>0.6</v>
      </c>
      <c r="V65" s="68">
        <v>0.6</v>
      </c>
      <c r="W65" s="68">
        <v>0.6</v>
      </c>
      <c r="X65" s="68">
        <v>0.6</v>
      </c>
      <c r="Y65" s="68">
        <v>0.6</v>
      </c>
      <c r="Z65" s="68">
        <v>0.6</v>
      </c>
      <c r="AA65" s="79" t="e">
        <f ca="1">IF($L65 = "Acumulado",SUM(OFFSET(#REF!,0,0,1,MONTH($N$3))), _xlfn.MAXIFS(#REF!,fechas_resultados,$N$3))</f>
        <v>#REF!</v>
      </c>
      <c r="AB65" s="89" t="e">
        <f ca="1">IF(K65="Más es más", MIN(AA65/#REF!,1),MIN(#REF!/AA65,1))</f>
        <v>#REF!</v>
      </c>
      <c r="AC65" s="90" t="e">
        <f t="shared" ca="1" si="7"/>
        <v>#REF!</v>
      </c>
      <c r="AD65" s="54" t="s">
        <v>290</v>
      </c>
      <c r="AE65" s="62" t="s">
        <v>129</v>
      </c>
      <c r="AF65" s="62" t="s">
        <v>129</v>
      </c>
      <c r="AG65" s="74" t="s">
        <v>291</v>
      </c>
      <c r="AH65" s="126"/>
      <c r="AI65" s="58">
        <v>0</v>
      </c>
      <c r="AJ65" s="115"/>
      <c r="AK65" s="115"/>
      <c r="AL65" s="115"/>
      <c r="AM65" s="115"/>
      <c r="AN65" s="115"/>
      <c r="AO65" s="115"/>
      <c r="AP65" s="115"/>
    </row>
    <row r="66" spans="1:42" ht="114" customHeight="1">
      <c r="A66" s="92" t="s">
        <v>47</v>
      </c>
      <c r="B66" s="73" t="s">
        <v>164</v>
      </c>
      <c r="C66" s="132"/>
      <c r="D66" s="53" t="s">
        <v>314</v>
      </c>
      <c r="E66" s="133"/>
      <c r="F66" s="53" t="s">
        <v>315</v>
      </c>
      <c r="G66" s="55">
        <v>3</v>
      </c>
      <c r="H66" s="54" t="s">
        <v>310</v>
      </c>
      <c r="I66" s="95" t="s">
        <v>313</v>
      </c>
      <c r="J66" s="56" t="s">
        <v>81</v>
      </c>
      <c r="K66" s="56" t="s">
        <v>30</v>
      </c>
      <c r="L66" s="75" t="s">
        <v>39</v>
      </c>
      <c r="M66" s="75" t="s">
        <v>40</v>
      </c>
      <c r="N66" s="78">
        <v>0.5</v>
      </c>
      <c r="O66" s="68">
        <v>0.5</v>
      </c>
      <c r="P66" s="68">
        <v>0.5</v>
      </c>
      <c r="Q66" s="68">
        <v>0.5</v>
      </c>
      <c r="R66" s="68">
        <v>0.5</v>
      </c>
      <c r="S66" s="68">
        <v>0.5</v>
      </c>
      <c r="T66" s="68">
        <v>0.5</v>
      </c>
      <c r="U66" s="68">
        <v>0.5</v>
      </c>
      <c r="V66" s="68">
        <v>0.5</v>
      </c>
      <c r="W66" s="68">
        <v>0.5</v>
      </c>
      <c r="X66" s="68">
        <v>0.5</v>
      </c>
      <c r="Y66" s="68">
        <v>0.5</v>
      </c>
      <c r="Z66" s="68">
        <v>0.5</v>
      </c>
      <c r="AA66" s="79" t="e">
        <f ca="1">IF($L66 = "Acumulado",SUM(OFFSET(#REF!,0,0,1,MONTH($N$3))), _xlfn.MAXIFS(#REF!,fechas_resultados,$N$3))</f>
        <v>#REF!</v>
      </c>
      <c r="AB66" s="89" t="e">
        <f ca="1">IF(K66="Más es más", MIN(AA66/#REF!,1),MIN(#REF!/AA66,1))</f>
        <v>#REF!</v>
      </c>
      <c r="AC66" s="90" t="e">
        <f t="shared" ca="1" si="7"/>
        <v>#REF!</v>
      </c>
      <c r="AD66" s="54" t="s">
        <v>301</v>
      </c>
      <c r="AE66" s="62" t="s">
        <v>129</v>
      </c>
      <c r="AF66" s="62" t="s">
        <v>129</v>
      </c>
      <c r="AG66" s="74" t="s">
        <v>291</v>
      </c>
      <c r="AH66" s="126"/>
      <c r="AI66" s="58">
        <v>0</v>
      </c>
      <c r="AJ66" s="115"/>
      <c r="AK66" s="115"/>
      <c r="AL66" s="115"/>
      <c r="AM66" s="115"/>
      <c r="AN66" s="115"/>
      <c r="AO66" s="115"/>
      <c r="AP66" s="115"/>
    </row>
    <row r="67" spans="1:42" ht="209.25" customHeight="1">
      <c r="A67" s="73" t="s">
        <v>229</v>
      </c>
      <c r="B67" s="73" t="s">
        <v>316</v>
      </c>
      <c r="C67" s="183"/>
      <c r="D67" s="53" t="s">
        <v>317</v>
      </c>
      <c r="E67" s="59"/>
      <c r="F67" s="53" t="s">
        <v>318</v>
      </c>
      <c r="G67" s="55">
        <v>3</v>
      </c>
      <c r="H67" s="76" t="s">
        <v>310</v>
      </c>
      <c r="I67" s="96" t="s">
        <v>319</v>
      </c>
      <c r="J67" s="62" t="s">
        <v>29</v>
      </c>
      <c r="K67" s="56" t="s">
        <v>30</v>
      </c>
      <c r="L67" s="62" t="s">
        <v>31</v>
      </c>
      <c r="M67" s="62" t="s">
        <v>40</v>
      </c>
      <c r="N67" s="80">
        <f t="shared" ref="N67" si="8">+SUM(O67:Z67)</f>
        <v>24</v>
      </c>
      <c r="O67" s="77">
        <v>2</v>
      </c>
      <c r="P67" s="77">
        <v>2</v>
      </c>
      <c r="Q67" s="77">
        <v>2</v>
      </c>
      <c r="R67" s="77">
        <v>2</v>
      </c>
      <c r="S67" s="77">
        <v>2</v>
      </c>
      <c r="T67" s="77">
        <v>2</v>
      </c>
      <c r="U67" s="77">
        <v>2</v>
      </c>
      <c r="V67" s="77">
        <v>2</v>
      </c>
      <c r="W67" s="77">
        <v>2</v>
      </c>
      <c r="X67" s="77">
        <v>2</v>
      </c>
      <c r="Y67" s="77">
        <v>2</v>
      </c>
      <c r="Z67" s="77">
        <v>2</v>
      </c>
      <c r="AA67" s="79" t="e">
        <f ca="1">IF($L67 = "Acumulado",SUM(OFFSET(#REF!,0,0,1,MONTH($N$3))), _xlfn.MAXIFS(#REF!,fechas_resultados,$N$3))</f>
        <v>#REF!</v>
      </c>
      <c r="AB67" s="89" t="e">
        <f ca="1">IF(K67="Más es más", MIN(AA67/#REF!,1),MIN(#REF!/AA67,1))</f>
        <v>#REF!</v>
      </c>
      <c r="AC67" s="90" t="e">
        <f t="shared" ca="1" si="7"/>
        <v>#REF!</v>
      </c>
      <c r="AD67" s="54" t="s">
        <v>301</v>
      </c>
      <c r="AE67" s="62" t="s">
        <v>129</v>
      </c>
      <c r="AF67" s="62" t="s">
        <v>129</v>
      </c>
      <c r="AG67" s="76" t="s">
        <v>291</v>
      </c>
      <c r="AH67" s="126"/>
      <c r="AI67" s="58">
        <v>0</v>
      </c>
      <c r="AJ67" s="115"/>
      <c r="AK67" s="115"/>
      <c r="AL67" s="115"/>
      <c r="AM67" s="115"/>
      <c r="AN67" s="115"/>
      <c r="AO67" s="115"/>
      <c r="AP67" s="115"/>
    </row>
    <row r="68" spans="1:42" ht="93.75" customHeight="1">
      <c r="A68" s="92" t="s">
        <v>229</v>
      </c>
      <c r="B68" s="73" t="s">
        <v>316</v>
      </c>
      <c r="C68" s="132"/>
      <c r="D68" s="53" t="s">
        <v>320</v>
      </c>
      <c r="E68" s="184"/>
      <c r="F68" s="53" t="s">
        <v>321</v>
      </c>
      <c r="G68" s="55">
        <v>3</v>
      </c>
      <c r="H68" s="54" t="s">
        <v>297</v>
      </c>
      <c r="I68" s="65" t="s">
        <v>322</v>
      </c>
      <c r="J68" s="62" t="s">
        <v>29</v>
      </c>
      <c r="K68" s="56" t="s">
        <v>30</v>
      </c>
      <c r="L68" s="75" t="s">
        <v>39</v>
      </c>
      <c r="M68" s="75" t="s">
        <v>40</v>
      </c>
      <c r="N68" s="78">
        <v>1</v>
      </c>
      <c r="O68" s="68">
        <v>1</v>
      </c>
      <c r="P68" s="68">
        <v>1</v>
      </c>
      <c r="Q68" s="68">
        <v>1</v>
      </c>
      <c r="R68" s="68">
        <v>1</v>
      </c>
      <c r="S68" s="68">
        <v>1</v>
      </c>
      <c r="T68" s="68">
        <v>1</v>
      </c>
      <c r="U68" s="68">
        <v>1</v>
      </c>
      <c r="V68" s="68">
        <v>1</v>
      </c>
      <c r="W68" s="68">
        <v>1</v>
      </c>
      <c r="X68" s="68">
        <v>1</v>
      </c>
      <c r="Y68" s="68">
        <v>1</v>
      </c>
      <c r="Z68" s="68">
        <v>1</v>
      </c>
      <c r="AA68" s="79" t="e">
        <f ca="1">IF($L68 = "Acumulado",SUM(OFFSET(#REF!,0,0,1,MONTH($N$3))), _xlfn.MAXIFS(#REF!,fechas_resultados,$N$3))</f>
        <v>#REF!</v>
      </c>
      <c r="AB68" s="89" t="e">
        <f ca="1">IF(K68="Más es más", MIN(AA68/#REF!,1),MIN(#REF!/AA68,1))</f>
        <v>#REF!</v>
      </c>
      <c r="AC68" s="90" t="e">
        <f t="shared" ca="1" si="7"/>
        <v>#REF!</v>
      </c>
      <c r="AD68" s="54" t="s">
        <v>301</v>
      </c>
      <c r="AE68" s="62" t="s">
        <v>129</v>
      </c>
      <c r="AF68" s="62" t="s">
        <v>129</v>
      </c>
      <c r="AG68" s="74" t="s">
        <v>291</v>
      </c>
      <c r="AH68" s="126"/>
      <c r="AI68" s="58">
        <v>0</v>
      </c>
      <c r="AJ68" s="115"/>
      <c r="AK68" s="115"/>
      <c r="AL68" s="115"/>
      <c r="AM68" s="115"/>
      <c r="AN68" s="115"/>
      <c r="AO68" s="115"/>
      <c r="AP68" s="115"/>
    </row>
    <row r="69" spans="1:42" ht="87" customHeight="1">
      <c r="A69" s="92" t="s">
        <v>229</v>
      </c>
      <c r="B69" s="73" t="s">
        <v>323</v>
      </c>
      <c r="C69" s="132"/>
      <c r="D69" s="53" t="s">
        <v>324</v>
      </c>
      <c r="E69" s="133"/>
      <c r="F69" s="53" t="s">
        <v>325</v>
      </c>
      <c r="G69" s="55">
        <v>3</v>
      </c>
      <c r="H69" s="54" t="s">
        <v>297</v>
      </c>
      <c r="I69" s="65" t="s">
        <v>326</v>
      </c>
      <c r="J69" s="56" t="s">
        <v>81</v>
      </c>
      <c r="K69" s="56" t="s">
        <v>30</v>
      </c>
      <c r="L69" s="75" t="s">
        <v>39</v>
      </c>
      <c r="M69" s="75" t="s">
        <v>40</v>
      </c>
      <c r="N69" s="78">
        <v>1</v>
      </c>
      <c r="O69" s="68">
        <v>1</v>
      </c>
      <c r="P69" s="68">
        <v>1</v>
      </c>
      <c r="Q69" s="68">
        <v>1</v>
      </c>
      <c r="R69" s="68">
        <v>1</v>
      </c>
      <c r="S69" s="68">
        <v>1</v>
      </c>
      <c r="T69" s="68">
        <v>1</v>
      </c>
      <c r="U69" s="68">
        <v>1</v>
      </c>
      <c r="V69" s="68">
        <v>1</v>
      </c>
      <c r="W69" s="68">
        <v>1</v>
      </c>
      <c r="X69" s="68">
        <v>1</v>
      </c>
      <c r="Y69" s="68">
        <v>1</v>
      </c>
      <c r="Z69" s="68">
        <v>1</v>
      </c>
      <c r="AA69" s="79" t="e">
        <f ca="1">IF($L69 = "Acumulado",SUM(OFFSET(#REF!,0,0,1,MONTH($N$3))), _xlfn.MAXIFS(#REF!,fechas_resultados,$N$3))</f>
        <v>#REF!</v>
      </c>
      <c r="AB69" s="89" t="e">
        <f ca="1">IF(K69="Más es más", MIN(AA69/#REF!,1),MIN(#REF!/AA69,1))</f>
        <v>#REF!</v>
      </c>
      <c r="AC69" s="90" t="e">
        <f t="shared" ca="1" si="7"/>
        <v>#REF!</v>
      </c>
      <c r="AD69" s="54" t="s">
        <v>301</v>
      </c>
      <c r="AE69" s="62" t="s">
        <v>129</v>
      </c>
      <c r="AF69" s="62" t="s">
        <v>129</v>
      </c>
      <c r="AG69" s="74" t="s">
        <v>291</v>
      </c>
      <c r="AH69" s="126"/>
      <c r="AI69" s="58">
        <v>0</v>
      </c>
      <c r="AJ69" s="115"/>
      <c r="AK69" s="115"/>
      <c r="AL69" s="115"/>
      <c r="AM69" s="115"/>
      <c r="AN69" s="115"/>
      <c r="AO69" s="115"/>
      <c r="AP69" s="115"/>
    </row>
    <row r="70" spans="1:42" ht="18" hidden="1">
      <c r="B70" s="116"/>
      <c r="N70" s="117"/>
      <c r="AG70" s="118"/>
      <c r="AH70" s="119"/>
      <c r="AI70" s="120"/>
      <c r="AJ70" s="121"/>
      <c r="AK70" s="121"/>
      <c r="AL70" s="121"/>
      <c r="AM70" s="121"/>
      <c r="AN70" s="121"/>
      <c r="AO70" s="121"/>
      <c r="AP70" s="121"/>
    </row>
    <row r="71" spans="1:42" ht="18" hidden="1">
      <c r="B71" s="116"/>
      <c r="N71" s="117"/>
      <c r="AG71" s="118"/>
      <c r="AH71" s="119"/>
      <c r="AI71" s="120"/>
      <c r="AJ71" s="121"/>
      <c r="AK71" s="121"/>
      <c r="AL71" s="121"/>
      <c r="AM71" s="121"/>
      <c r="AN71" s="121"/>
      <c r="AO71" s="121"/>
      <c r="AP71" s="121"/>
    </row>
    <row r="72" spans="1:42" ht="18" hidden="1">
      <c r="B72" s="116"/>
      <c r="N72" s="117"/>
      <c r="AG72" s="118"/>
      <c r="AH72" s="119"/>
      <c r="AI72" s="120"/>
      <c r="AJ72" s="121"/>
      <c r="AK72" s="121"/>
      <c r="AL72" s="121"/>
      <c r="AM72" s="121"/>
      <c r="AN72" s="121"/>
      <c r="AO72" s="121"/>
      <c r="AP72" s="121"/>
    </row>
    <row r="73" spans="1:42" ht="23.25" hidden="1">
      <c r="B73" s="116"/>
      <c r="N73" s="117"/>
      <c r="AF73" s="87" t="s">
        <v>517</v>
      </c>
      <c r="AG73" s="88" t="s">
        <v>518</v>
      </c>
      <c r="AH73" s="93" t="s">
        <v>519</v>
      </c>
      <c r="AI73" s="120"/>
      <c r="AJ73" s="121"/>
      <c r="AK73" s="121"/>
      <c r="AL73" s="121"/>
      <c r="AM73" s="121"/>
      <c r="AN73" s="121"/>
      <c r="AO73" s="121"/>
      <c r="AP73" s="121"/>
    </row>
    <row r="74" spans="1:42" ht="40.5" hidden="1">
      <c r="B74" s="116"/>
      <c r="N74" s="117"/>
      <c r="AF74" s="83" t="s">
        <v>551</v>
      </c>
      <c r="AG74" s="84" t="e">
        <f ca="1">AC27+AC32</f>
        <v>#REF!</v>
      </c>
      <c r="AH74" s="211">
        <f>G27+G32</f>
        <v>5</v>
      </c>
      <c r="AI74" s="120"/>
      <c r="AJ74" s="121"/>
      <c r="AK74" s="121"/>
      <c r="AL74" s="121"/>
      <c r="AM74" s="121"/>
      <c r="AN74" s="121"/>
      <c r="AO74" s="121"/>
      <c r="AP74" s="121"/>
    </row>
    <row r="75" spans="1:42" ht="40.5" hidden="1">
      <c r="B75" s="116"/>
      <c r="N75" s="117"/>
      <c r="AF75" s="83" t="s">
        <v>494</v>
      </c>
      <c r="AG75" s="84" t="e">
        <f ca="1">AC7+AC17+AC18+AC19+AC20</f>
        <v>#REF!</v>
      </c>
      <c r="AH75" s="211">
        <f>G7+G17+G18+G19+G20</f>
        <v>12</v>
      </c>
      <c r="AI75" s="120"/>
      <c r="AJ75" s="121"/>
      <c r="AK75" s="121"/>
      <c r="AL75" s="121"/>
      <c r="AM75" s="121"/>
      <c r="AN75" s="121"/>
      <c r="AO75" s="121"/>
      <c r="AP75" s="121"/>
    </row>
    <row r="76" spans="1:42" ht="40.5" hidden="1">
      <c r="B76" s="116"/>
      <c r="N76" s="117"/>
      <c r="AF76" s="83" t="s">
        <v>552</v>
      </c>
      <c r="AG76" s="84">
        <f>AC52+AC53+AC54+AC55+AC56+AC57</f>
        <v>0</v>
      </c>
      <c r="AH76" s="211">
        <f>+G52+G53+G54+G55+G56+G57</f>
        <v>13</v>
      </c>
      <c r="AI76" s="120"/>
      <c r="AJ76" s="121"/>
      <c r="AK76" s="121"/>
      <c r="AL76" s="121"/>
      <c r="AM76" s="121"/>
      <c r="AN76" s="121"/>
      <c r="AO76" s="121"/>
      <c r="AP76" s="121"/>
    </row>
    <row r="77" spans="1:42" ht="40.5" hidden="1">
      <c r="B77" s="116"/>
      <c r="N77" s="117"/>
      <c r="AF77" s="83" t="s">
        <v>553</v>
      </c>
      <c r="AG77" s="84" t="e">
        <f ca="1">+AC43+AC44+AC45</f>
        <v>#REF!</v>
      </c>
      <c r="AH77" s="211">
        <f>+G43+G44+G45</f>
        <v>8</v>
      </c>
      <c r="AI77" s="120"/>
      <c r="AJ77" s="121"/>
      <c r="AK77" s="121"/>
      <c r="AL77" s="121"/>
      <c r="AM77" s="121"/>
      <c r="AN77" s="121"/>
      <c r="AO77" s="121"/>
      <c r="AP77" s="121"/>
    </row>
    <row r="78" spans="1:42" ht="23.25" hidden="1">
      <c r="B78" s="116"/>
      <c r="N78" s="117"/>
      <c r="AF78" s="83" t="s">
        <v>129</v>
      </c>
      <c r="AG78" s="84" t="e">
        <f ca="1">+AC58+AC59+AC60+AC61+AC62+AC63+AC64+AC65+AC66+AC67+AC68+AC69</f>
        <v>#REF!</v>
      </c>
      <c r="AH78" s="211">
        <f>+G58+G59+G60+G61+G62+G64+G65+G66+G68+G69</f>
        <v>30</v>
      </c>
      <c r="AI78" s="120"/>
      <c r="AJ78" s="121"/>
      <c r="AK78" s="121"/>
      <c r="AL78" s="121"/>
      <c r="AM78" s="121"/>
      <c r="AN78" s="121"/>
      <c r="AO78" s="121"/>
      <c r="AP78" s="121"/>
    </row>
    <row r="79" spans="1:42" ht="40.5" hidden="1">
      <c r="B79" s="116"/>
      <c r="N79" s="117"/>
      <c r="AF79" s="83" t="s">
        <v>145</v>
      </c>
      <c r="AG79" s="84" t="e">
        <f ca="1">+AC46+AC47+AC48+AC49+AC50+AC51</f>
        <v>#REF!</v>
      </c>
      <c r="AH79" s="211">
        <f>+G46+G47+G48+G49+G50+G51</f>
        <v>16</v>
      </c>
      <c r="AI79" s="120"/>
      <c r="AJ79" s="121"/>
      <c r="AK79" s="121"/>
      <c r="AL79" s="121"/>
      <c r="AM79" s="121"/>
      <c r="AN79" s="121"/>
      <c r="AO79" s="121"/>
      <c r="AP79" s="121"/>
    </row>
    <row r="80" spans="1:42" ht="23.25" hidden="1">
      <c r="B80" s="116"/>
      <c r="N80" s="117"/>
      <c r="AF80" s="83" t="s">
        <v>158</v>
      </c>
      <c r="AG80" s="84" t="e">
        <f ca="1">+AC38</f>
        <v>#REF!</v>
      </c>
      <c r="AH80" s="211">
        <f>+G38</f>
        <v>2</v>
      </c>
      <c r="AI80" s="120"/>
      <c r="AJ80" s="121"/>
      <c r="AK80" s="121"/>
      <c r="AL80" s="121"/>
      <c r="AM80" s="121"/>
      <c r="AN80" s="121"/>
      <c r="AO80" s="121"/>
      <c r="AP80" s="121"/>
    </row>
    <row r="81" spans="2:42" ht="46.5" hidden="1">
      <c r="B81" s="116"/>
      <c r="N81" s="117"/>
      <c r="AF81" s="217" t="s">
        <v>554</v>
      </c>
      <c r="AG81" s="218" t="e">
        <f>+'Dirección Comercial Sectores'!AF153</f>
        <v>#REF!</v>
      </c>
      <c r="AH81" s="211">
        <f>+'Dirección Comercial Sectores'!AG153</f>
        <v>66</v>
      </c>
      <c r="AI81" s="120"/>
      <c r="AJ81" s="121"/>
      <c r="AK81" s="121"/>
      <c r="AL81" s="121"/>
      <c r="AM81" s="121"/>
      <c r="AN81" s="121"/>
      <c r="AO81" s="121"/>
      <c r="AP81" s="121"/>
    </row>
    <row r="82" spans="2:42" ht="46.5" hidden="1">
      <c r="B82" s="116"/>
      <c r="N82" s="117"/>
      <c r="AF82" s="217" t="s">
        <v>555</v>
      </c>
      <c r="AG82" s="218" t="e">
        <f>+'Dirección Comercial Sectores'!AF154</f>
        <v>#REF!</v>
      </c>
      <c r="AH82" s="211">
        <f>+'Dirección Comercial Sectores'!AG154</f>
        <v>66</v>
      </c>
      <c r="AI82" s="120"/>
      <c r="AJ82" s="121"/>
      <c r="AK82" s="121"/>
      <c r="AL82" s="121"/>
      <c r="AM82" s="121"/>
      <c r="AN82" s="121"/>
      <c r="AO82" s="121"/>
      <c r="AP82" s="121"/>
    </row>
    <row r="83" spans="2:42" ht="46.5" hidden="1">
      <c r="B83" s="116"/>
      <c r="N83" s="117"/>
      <c r="AF83" s="217" t="s">
        <v>556</v>
      </c>
      <c r="AG83" s="218" t="e">
        <f>+'Dirección Comercial Sectores'!AF155</f>
        <v>#REF!</v>
      </c>
      <c r="AH83" s="211">
        <f>+'Dirección Comercial Sectores'!AG155</f>
        <v>66</v>
      </c>
      <c r="AI83" s="120"/>
      <c r="AJ83" s="121"/>
      <c r="AK83" s="121"/>
      <c r="AL83" s="121"/>
      <c r="AM83" s="121"/>
      <c r="AN83" s="121"/>
      <c r="AO83" s="121"/>
      <c r="AP83" s="121"/>
    </row>
    <row r="84" spans="2:42" ht="46.5" hidden="1">
      <c r="B84" s="116"/>
      <c r="N84" s="117"/>
      <c r="AF84" s="219" t="s">
        <v>557</v>
      </c>
      <c r="AG84" s="218" t="e">
        <f>+'Dirección Comercial Sectores'!AF156</f>
        <v>#REF!</v>
      </c>
      <c r="AH84" s="211">
        <f>+'Dirección Comercial Sectores'!AG156</f>
        <v>66</v>
      </c>
      <c r="AI84" s="120"/>
      <c r="AJ84" s="121"/>
      <c r="AK84" s="121"/>
      <c r="AL84" s="121"/>
      <c r="AM84" s="121"/>
      <c r="AN84" s="121"/>
      <c r="AO84" s="121"/>
      <c r="AP84" s="121"/>
    </row>
    <row r="85" spans="2:42" ht="46.5" hidden="1">
      <c r="B85" s="116"/>
      <c r="N85" s="117"/>
      <c r="AF85" s="217" t="s">
        <v>558</v>
      </c>
      <c r="AG85" s="218" t="e">
        <f>+'Dirección Comercial Sectores'!AF157</f>
        <v>#REF!</v>
      </c>
      <c r="AH85" s="211">
        <f>+'Dirección Comercial Sectores'!AG157</f>
        <v>66</v>
      </c>
      <c r="AI85" s="120"/>
      <c r="AJ85" s="121"/>
      <c r="AK85" s="121"/>
      <c r="AL85" s="121"/>
      <c r="AM85" s="121"/>
      <c r="AN85" s="121"/>
      <c r="AO85" s="121"/>
      <c r="AP85" s="121"/>
    </row>
    <row r="86" spans="2:42" ht="23.25" hidden="1">
      <c r="B86" s="116"/>
      <c r="N86" s="117"/>
      <c r="AF86" s="85" t="s">
        <v>17</v>
      </c>
      <c r="AG86" s="86" t="e">
        <f ca="1">+AVERAGE(AG74:AG85)</f>
        <v>#REF!</v>
      </c>
      <c r="AH86" s="94">
        <f>SUM(AH74:AH85)</f>
        <v>416</v>
      </c>
      <c r="AI86" s="120"/>
      <c r="AJ86" s="121"/>
      <c r="AK86" s="121"/>
      <c r="AL86" s="121"/>
      <c r="AM86" s="121"/>
      <c r="AN86" s="121"/>
      <c r="AO86" s="121"/>
      <c r="AP86" s="121"/>
    </row>
    <row r="87" spans="2:42" ht="18" hidden="1">
      <c r="B87" s="116"/>
      <c r="N87" s="117"/>
      <c r="AH87" s="119"/>
      <c r="AI87" s="120"/>
      <c r="AJ87" s="121"/>
      <c r="AK87" s="121"/>
      <c r="AL87" s="121"/>
      <c r="AM87" s="121"/>
      <c r="AN87" s="121"/>
      <c r="AO87" s="121"/>
      <c r="AP87" s="121"/>
    </row>
    <row r="88" spans="2:42" ht="18" hidden="1">
      <c r="B88" s="116"/>
      <c r="N88" s="117"/>
      <c r="AH88" s="119"/>
      <c r="AI88" s="120"/>
      <c r="AJ88" s="121"/>
      <c r="AK88" s="121"/>
      <c r="AL88" s="121"/>
      <c r="AM88" s="121"/>
      <c r="AN88" s="121"/>
      <c r="AO88" s="121"/>
      <c r="AP88" s="121"/>
    </row>
    <row r="89" spans="2:42" ht="18">
      <c r="B89" s="116"/>
      <c r="N89" s="117"/>
      <c r="AG89" s="118"/>
      <c r="AH89" s="119"/>
      <c r="AI89" s="120"/>
      <c r="AJ89" s="121"/>
      <c r="AK89" s="121"/>
      <c r="AL89" s="121"/>
      <c r="AM89" s="121"/>
      <c r="AN89" s="121"/>
      <c r="AO89" s="121"/>
      <c r="AP89" s="121"/>
    </row>
    <row r="90" spans="2:42" ht="18">
      <c r="B90" s="116"/>
      <c r="N90" s="117"/>
      <c r="AG90" s="118"/>
      <c r="AH90" s="119"/>
      <c r="AI90" s="120"/>
      <c r="AJ90" s="121"/>
      <c r="AK90" s="121"/>
      <c r="AL90" s="121"/>
      <c r="AM90" s="121"/>
      <c r="AN90" s="121"/>
      <c r="AO90" s="121"/>
      <c r="AP90" s="121"/>
    </row>
    <row r="91" spans="2:42" ht="18">
      <c r="B91" s="116"/>
      <c r="N91" s="117"/>
      <c r="AG91" s="118"/>
      <c r="AH91" s="119"/>
      <c r="AI91" s="120"/>
      <c r="AJ91" s="121"/>
      <c r="AK91" s="121"/>
      <c r="AL91" s="121"/>
      <c r="AM91" s="121"/>
      <c r="AN91" s="121"/>
      <c r="AO91" s="121"/>
      <c r="AP91" s="121"/>
    </row>
    <row r="92" spans="2:42" ht="18">
      <c r="B92" s="116"/>
      <c r="N92" s="117"/>
      <c r="AG92" s="118"/>
      <c r="AH92" s="119"/>
      <c r="AI92" s="120"/>
      <c r="AJ92" s="121"/>
      <c r="AK92" s="121"/>
      <c r="AL92" s="121"/>
      <c r="AM92" s="121"/>
      <c r="AN92" s="121"/>
      <c r="AO92" s="121"/>
      <c r="AP92" s="121"/>
    </row>
    <row r="93" spans="2:42" ht="18">
      <c r="B93" s="116"/>
      <c r="N93" s="117"/>
      <c r="O93" s="207"/>
      <c r="AG93" s="118"/>
      <c r="AH93" s="119"/>
      <c r="AI93" s="120"/>
      <c r="AJ93" s="121"/>
      <c r="AK93" s="121"/>
      <c r="AL93" s="121"/>
      <c r="AM93" s="121"/>
      <c r="AN93" s="121"/>
      <c r="AO93" s="121"/>
      <c r="AP93" s="121"/>
    </row>
    <row r="94" spans="2:42" ht="18">
      <c r="B94" s="116"/>
      <c r="N94" s="117"/>
      <c r="AG94" s="118"/>
      <c r="AH94" s="119"/>
      <c r="AI94" s="120"/>
      <c r="AJ94" s="121"/>
      <c r="AK94" s="121"/>
      <c r="AL94" s="121"/>
      <c r="AM94" s="121"/>
      <c r="AN94" s="121"/>
      <c r="AO94" s="121"/>
      <c r="AP94" s="121"/>
    </row>
    <row r="95" spans="2:42" ht="18">
      <c r="B95" s="116"/>
      <c r="N95" s="117"/>
      <c r="AG95" s="118"/>
      <c r="AH95" s="119"/>
      <c r="AI95" s="120"/>
      <c r="AJ95" s="121"/>
      <c r="AK95" s="121"/>
      <c r="AL95" s="121"/>
      <c r="AM95" s="121"/>
      <c r="AN95" s="121"/>
      <c r="AO95" s="121"/>
      <c r="AP95" s="121"/>
    </row>
    <row r="96" spans="2:42" ht="18">
      <c r="B96" s="116"/>
      <c r="N96" s="117"/>
      <c r="AG96" s="118"/>
      <c r="AH96" s="119"/>
      <c r="AI96" s="120"/>
      <c r="AJ96" s="121"/>
      <c r="AK96" s="121"/>
      <c r="AL96" s="121"/>
      <c r="AM96" s="121"/>
      <c r="AN96" s="121"/>
      <c r="AO96" s="121"/>
      <c r="AP96" s="121"/>
    </row>
    <row r="97" spans="2:42" ht="18">
      <c r="B97" s="116"/>
      <c r="N97" s="117"/>
      <c r="AG97" s="118"/>
      <c r="AH97" s="119"/>
      <c r="AI97" s="120"/>
      <c r="AJ97" s="121"/>
      <c r="AK97" s="121"/>
      <c r="AL97" s="121"/>
      <c r="AM97" s="121"/>
      <c r="AN97" s="121"/>
      <c r="AO97" s="121"/>
      <c r="AP97" s="121"/>
    </row>
    <row r="98" spans="2:42" ht="18">
      <c r="B98" s="116"/>
      <c r="N98" s="117"/>
      <c r="AG98" s="118"/>
      <c r="AH98" s="119"/>
      <c r="AI98" s="120"/>
      <c r="AJ98" s="121"/>
      <c r="AK98" s="121"/>
      <c r="AL98" s="121"/>
      <c r="AM98" s="121"/>
      <c r="AN98" s="121"/>
      <c r="AO98" s="121"/>
      <c r="AP98" s="121"/>
    </row>
    <row r="99" spans="2:42" ht="18">
      <c r="B99" s="116"/>
      <c r="N99" s="117"/>
      <c r="AG99" s="118"/>
      <c r="AH99" s="119"/>
      <c r="AI99" s="120"/>
      <c r="AJ99" s="121"/>
      <c r="AK99" s="121"/>
      <c r="AL99" s="121"/>
      <c r="AM99" s="121"/>
      <c r="AN99" s="121"/>
      <c r="AO99" s="121"/>
      <c r="AP99" s="121"/>
    </row>
    <row r="100" spans="2:42" ht="18">
      <c r="B100" s="116"/>
      <c r="N100" s="117"/>
      <c r="AG100" s="118"/>
      <c r="AH100" s="119"/>
      <c r="AI100" s="120"/>
      <c r="AJ100" s="121"/>
      <c r="AK100" s="121"/>
      <c r="AL100" s="121"/>
      <c r="AM100" s="121"/>
      <c r="AN100" s="121"/>
      <c r="AO100" s="121"/>
      <c r="AP100" s="121"/>
    </row>
    <row r="101" spans="2:42" ht="18">
      <c r="B101" s="116"/>
      <c r="N101" s="117"/>
      <c r="AG101" s="118"/>
      <c r="AH101" s="119"/>
      <c r="AI101" s="120"/>
      <c r="AJ101" s="121"/>
      <c r="AK101" s="121"/>
      <c r="AL101" s="121"/>
      <c r="AM101" s="121"/>
      <c r="AN101" s="121"/>
      <c r="AO101" s="121"/>
      <c r="AP101" s="121"/>
    </row>
    <row r="102" spans="2:42" ht="18">
      <c r="B102" s="116"/>
      <c r="N102" s="117"/>
      <c r="AG102" s="118"/>
      <c r="AH102" s="119"/>
      <c r="AI102" s="120"/>
      <c r="AJ102" s="121"/>
      <c r="AK102" s="121"/>
      <c r="AL102" s="121"/>
      <c r="AM102" s="121"/>
      <c r="AN102" s="121"/>
      <c r="AO102" s="121"/>
      <c r="AP102" s="121"/>
    </row>
    <row r="103" spans="2:42" ht="18">
      <c r="B103" s="116"/>
      <c r="N103" s="117"/>
      <c r="AG103" s="118"/>
      <c r="AH103" s="119"/>
      <c r="AI103" s="120"/>
      <c r="AJ103" s="121"/>
      <c r="AK103" s="121"/>
      <c r="AL103" s="121"/>
      <c r="AM103" s="121"/>
      <c r="AN103" s="121"/>
      <c r="AO103" s="121"/>
      <c r="AP103" s="121"/>
    </row>
    <row r="104" spans="2:42" ht="18">
      <c r="B104" s="116"/>
      <c r="N104" s="117"/>
      <c r="AG104" s="118"/>
      <c r="AH104" s="119"/>
      <c r="AI104" s="120"/>
      <c r="AJ104" s="121"/>
      <c r="AK104" s="121"/>
      <c r="AL104" s="121"/>
      <c r="AM104" s="121"/>
      <c r="AN104" s="121"/>
      <c r="AO104" s="121"/>
      <c r="AP104" s="121"/>
    </row>
    <row r="105" spans="2:42" ht="18">
      <c r="B105" s="116"/>
      <c r="N105" s="117"/>
      <c r="AG105" s="118"/>
      <c r="AH105" s="119"/>
      <c r="AI105" s="120"/>
      <c r="AJ105" s="121"/>
      <c r="AK105" s="121"/>
      <c r="AL105" s="121"/>
      <c r="AM105" s="121"/>
      <c r="AN105" s="121"/>
      <c r="AO105" s="121"/>
      <c r="AP105" s="121"/>
    </row>
    <row r="106" spans="2:42" ht="18">
      <c r="B106" s="116"/>
      <c r="N106" s="117"/>
      <c r="AG106" s="118"/>
      <c r="AH106" s="119"/>
      <c r="AI106" s="120"/>
      <c r="AJ106" s="121"/>
      <c r="AK106" s="121"/>
      <c r="AL106" s="121"/>
      <c r="AM106" s="121"/>
      <c r="AN106" s="121"/>
      <c r="AO106" s="121"/>
      <c r="AP106" s="121"/>
    </row>
    <row r="107" spans="2:42" ht="18">
      <c r="B107" s="116"/>
      <c r="N107" s="117"/>
      <c r="AG107" s="118"/>
      <c r="AH107" s="119"/>
      <c r="AI107" s="120"/>
      <c r="AJ107" s="121"/>
      <c r="AK107" s="121"/>
      <c r="AL107" s="121"/>
      <c r="AM107" s="121"/>
      <c r="AN107" s="121"/>
      <c r="AO107" s="121"/>
      <c r="AP107" s="121"/>
    </row>
    <row r="108" spans="2:42" ht="18">
      <c r="B108" s="116"/>
      <c r="N108" s="117"/>
      <c r="AG108" s="118"/>
      <c r="AH108" s="119"/>
      <c r="AI108" s="120"/>
      <c r="AJ108" s="121"/>
      <c r="AK108" s="121"/>
      <c r="AL108" s="121"/>
      <c r="AM108" s="121"/>
      <c r="AN108" s="121"/>
      <c r="AO108" s="121"/>
      <c r="AP108" s="121"/>
    </row>
    <row r="109" spans="2:42" ht="18">
      <c r="B109" s="116"/>
      <c r="N109" s="117"/>
      <c r="AG109" s="118"/>
      <c r="AH109" s="119"/>
      <c r="AI109" s="120"/>
      <c r="AJ109" s="121"/>
      <c r="AK109" s="121"/>
      <c r="AL109" s="121"/>
      <c r="AM109" s="121"/>
      <c r="AN109" s="121"/>
      <c r="AO109" s="121"/>
      <c r="AP109" s="121"/>
    </row>
    <row r="110" spans="2:42" ht="18">
      <c r="B110" s="116"/>
      <c r="N110" s="117"/>
      <c r="AG110" s="118"/>
      <c r="AH110" s="119"/>
      <c r="AI110" s="120"/>
      <c r="AJ110" s="121"/>
      <c r="AK110" s="121"/>
      <c r="AL110" s="121"/>
      <c r="AM110" s="121"/>
      <c r="AN110" s="121"/>
      <c r="AO110" s="121"/>
      <c r="AP110" s="121"/>
    </row>
    <row r="111" spans="2:42" ht="18">
      <c r="B111" s="116"/>
      <c r="N111" s="117"/>
      <c r="AG111" s="118"/>
      <c r="AH111" s="119"/>
      <c r="AI111" s="120"/>
      <c r="AJ111" s="121"/>
      <c r="AK111" s="121"/>
      <c r="AL111" s="121"/>
      <c r="AM111" s="121"/>
      <c r="AN111" s="121"/>
      <c r="AO111" s="121"/>
      <c r="AP111" s="121"/>
    </row>
    <row r="112" spans="2:42" ht="18">
      <c r="B112" s="116"/>
      <c r="N112" s="117"/>
      <c r="AG112" s="118"/>
      <c r="AH112" s="119"/>
      <c r="AI112" s="120"/>
      <c r="AJ112" s="121"/>
      <c r="AK112" s="121"/>
      <c r="AL112" s="121"/>
      <c r="AM112" s="121"/>
      <c r="AN112" s="121"/>
      <c r="AO112" s="121"/>
      <c r="AP112" s="121"/>
    </row>
    <row r="113" spans="2:42" ht="18">
      <c r="B113" s="116"/>
      <c r="N113" s="117"/>
      <c r="AG113" s="118"/>
      <c r="AH113" s="119"/>
      <c r="AI113" s="120"/>
      <c r="AJ113" s="121"/>
      <c r="AK113" s="121"/>
      <c r="AL113" s="121"/>
      <c r="AM113" s="121"/>
      <c r="AN113" s="121"/>
      <c r="AO113" s="121"/>
      <c r="AP113" s="121"/>
    </row>
    <row r="114" spans="2:42" ht="18">
      <c r="B114" s="116"/>
      <c r="N114" s="117"/>
      <c r="AG114" s="118"/>
      <c r="AH114" s="119"/>
      <c r="AI114" s="120"/>
      <c r="AJ114" s="121"/>
      <c r="AK114" s="121"/>
      <c r="AL114" s="121"/>
      <c r="AM114" s="121"/>
      <c r="AN114" s="121"/>
      <c r="AO114" s="121"/>
      <c r="AP114" s="121"/>
    </row>
    <row r="115" spans="2:42" ht="18">
      <c r="B115" s="116"/>
      <c r="N115" s="117"/>
      <c r="AG115" s="118"/>
      <c r="AH115" s="119"/>
      <c r="AI115" s="120"/>
      <c r="AJ115" s="121"/>
      <c r="AK115" s="121"/>
      <c r="AL115" s="121"/>
      <c r="AM115" s="121"/>
      <c r="AN115" s="121"/>
      <c r="AO115" s="121"/>
      <c r="AP115" s="121"/>
    </row>
    <row r="116" spans="2:42" ht="18">
      <c r="B116" s="116"/>
      <c r="N116" s="117"/>
      <c r="AG116" s="118"/>
      <c r="AH116" s="119"/>
      <c r="AI116" s="120"/>
      <c r="AJ116" s="121"/>
      <c r="AK116" s="121"/>
      <c r="AL116" s="121"/>
      <c r="AM116" s="121"/>
      <c r="AN116" s="121"/>
      <c r="AO116" s="121"/>
      <c r="AP116" s="121"/>
    </row>
    <row r="117" spans="2:42" ht="18">
      <c r="B117" s="116"/>
      <c r="N117" s="117"/>
      <c r="AG117" s="118"/>
      <c r="AH117" s="119"/>
      <c r="AI117" s="120"/>
      <c r="AJ117" s="121"/>
      <c r="AK117" s="121"/>
      <c r="AL117" s="121"/>
      <c r="AM117" s="121"/>
      <c r="AN117" s="121"/>
      <c r="AO117" s="121"/>
      <c r="AP117" s="121"/>
    </row>
    <row r="118" spans="2:42" ht="18">
      <c r="B118" s="116"/>
      <c r="N118" s="117"/>
      <c r="AG118" s="118"/>
      <c r="AH118" s="119"/>
      <c r="AI118" s="120"/>
      <c r="AJ118" s="121"/>
      <c r="AK118" s="121"/>
      <c r="AL118" s="121"/>
      <c r="AM118" s="121"/>
      <c r="AN118" s="121"/>
      <c r="AO118" s="121"/>
      <c r="AP118" s="121"/>
    </row>
    <row r="119" spans="2:42" ht="18">
      <c r="B119" s="116"/>
      <c r="N119" s="117"/>
      <c r="AG119" s="118"/>
      <c r="AH119" s="119"/>
      <c r="AI119" s="120"/>
      <c r="AJ119" s="121"/>
      <c r="AK119" s="121"/>
      <c r="AL119" s="121"/>
      <c r="AM119" s="121"/>
      <c r="AN119" s="121"/>
      <c r="AO119" s="121"/>
      <c r="AP119" s="121"/>
    </row>
    <row r="120" spans="2:42" ht="18">
      <c r="B120" s="116"/>
      <c r="N120" s="117"/>
      <c r="AG120" s="118"/>
      <c r="AH120" s="119"/>
      <c r="AI120" s="120"/>
      <c r="AJ120" s="121"/>
      <c r="AK120" s="121"/>
      <c r="AL120" s="121"/>
      <c r="AM120" s="121"/>
      <c r="AN120" s="121"/>
      <c r="AO120" s="121"/>
      <c r="AP120" s="121"/>
    </row>
    <row r="121" spans="2:42" ht="18">
      <c r="B121" s="116"/>
      <c r="N121" s="117"/>
      <c r="AG121" s="118"/>
      <c r="AH121" s="119"/>
      <c r="AI121" s="120"/>
      <c r="AJ121" s="121"/>
      <c r="AK121" s="121"/>
      <c r="AL121" s="121"/>
      <c r="AM121" s="121"/>
      <c r="AN121" s="121"/>
      <c r="AO121" s="121"/>
      <c r="AP121" s="121"/>
    </row>
    <row r="122" spans="2:42" ht="18">
      <c r="B122" s="116"/>
      <c r="N122" s="117"/>
      <c r="AG122" s="118"/>
      <c r="AH122" s="119"/>
      <c r="AI122" s="120"/>
      <c r="AJ122" s="121"/>
      <c r="AK122" s="121"/>
      <c r="AL122" s="121"/>
      <c r="AM122" s="121"/>
      <c r="AN122" s="121"/>
      <c r="AO122" s="121"/>
      <c r="AP122" s="121"/>
    </row>
    <row r="123" spans="2:42" ht="18">
      <c r="B123" s="116"/>
      <c r="N123" s="117"/>
      <c r="AG123" s="118"/>
      <c r="AH123" s="119"/>
      <c r="AI123" s="120"/>
      <c r="AJ123" s="121"/>
      <c r="AK123" s="121"/>
      <c r="AL123" s="121"/>
      <c r="AM123" s="121"/>
      <c r="AN123" s="121"/>
      <c r="AO123" s="121"/>
      <c r="AP123" s="121"/>
    </row>
    <row r="124" spans="2:42" ht="18">
      <c r="B124" s="116"/>
      <c r="N124" s="117"/>
      <c r="AG124" s="118"/>
      <c r="AH124" s="119"/>
      <c r="AI124" s="120"/>
      <c r="AJ124" s="121"/>
      <c r="AK124" s="121"/>
      <c r="AL124" s="121"/>
      <c r="AM124" s="121"/>
      <c r="AN124" s="121"/>
      <c r="AO124" s="121"/>
      <c r="AP124" s="121"/>
    </row>
    <row r="125" spans="2:42" ht="18">
      <c r="B125" s="116"/>
      <c r="N125" s="117"/>
      <c r="AG125" s="118"/>
      <c r="AH125" s="119"/>
      <c r="AI125" s="120"/>
      <c r="AJ125" s="121"/>
      <c r="AK125" s="121"/>
      <c r="AL125" s="121"/>
      <c r="AM125" s="121"/>
      <c r="AN125" s="121"/>
      <c r="AO125" s="121"/>
      <c r="AP125" s="121"/>
    </row>
    <row r="126" spans="2:42" ht="18">
      <c r="B126" s="116"/>
      <c r="N126" s="117"/>
      <c r="AG126" s="118"/>
      <c r="AH126" s="119"/>
      <c r="AI126" s="120"/>
      <c r="AJ126" s="121"/>
      <c r="AK126" s="121"/>
      <c r="AL126" s="121"/>
      <c r="AM126" s="121"/>
      <c r="AN126" s="121"/>
      <c r="AO126" s="121"/>
      <c r="AP126" s="121"/>
    </row>
    <row r="127" spans="2:42" ht="18">
      <c r="B127" s="116"/>
      <c r="N127" s="117"/>
      <c r="AG127" s="118"/>
      <c r="AH127" s="119"/>
      <c r="AI127" s="120"/>
      <c r="AJ127" s="121"/>
      <c r="AK127" s="121"/>
      <c r="AL127" s="121"/>
      <c r="AM127" s="121"/>
      <c r="AN127" s="121"/>
      <c r="AO127" s="121"/>
      <c r="AP127" s="121"/>
    </row>
    <row r="128" spans="2:42" ht="18">
      <c r="B128" s="116"/>
      <c r="N128" s="117"/>
      <c r="AG128" s="118"/>
      <c r="AH128" s="119"/>
      <c r="AI128" s="120"/>
      <c r="AJ128" s="121"/>
      <c r="AK128" s="121"/>
      <c r="AL128" s="121"/>
      <c r="AM128" s="121"/>
      <c r="AN128" s="121"/>
      <c r="AO128" s="121"/>
      <c r="AP128" s="121"/>
    </row>
    <row r="129" spans="2:42" ht="18">
      <c r="B129" s="116"/>
      <c r="N129" s="117"/>
      <c r="AG129" s="118"/>
      <c r="AH129" s="119"/>
      <c r="AI129" s="120"/>
      <c r="AJ129" s="121"/>
      <c r="AK129" s="121"/>
      <c r="AL129" s="121"/>
      <c r="AM129" s="121"/>
      <c r="AN129" s="121"/>
      <c r="AO129" s="121"/>
      <c r="AP129" s="121"/>
    </row>
    <row r="130" spans="2:42" ht="18">
      <c r="B130" s="116"/>
      <c r="N130" s="117"/>
      <c r="AG130" s="118"/>
      <c r="AH130" s="119"/>
      <c r="AI130" s="120"/>
      <c r="AJ130" s="121"/>
      <c r="AK130" s="121"/>
      <c r="AL130" s="121"/>
      <c r="AM130" s="121"/>
      <c r="AN130" s="121"/>
      <c r="AO130" s="121"/>
      <c r="AP130" s="121"/>
    </row>
    <row r="131" spans="2:42" ht="18">
      <c r="B131" s="116"/>
      <c r="N131" s="117"/>
      <c r="AG131" s="118"/>
      <c r="AH131" s="119"/>
      <c r="AI131" s="120"/>
      <c r="AJ131" s="121"/>
      <c r="AK131" s="121"/>
      <c r="AL131" s="121"/>
      <c r="AM131" s="121"/>
      <c r="AN131" s="121"/>
      <c r="AO131" s="121"/>
      <c r="AP131" s="121"/>
    </row>
    <row r="132" spans="2:42" ht="18">
      <c r="B132" s="116"/>
      <c r="N132" s="117"/>
      <c r="AG132" s="118"/>
      <c r="AH132" s="119"/>
      <c r="AI132" s="120"/>
      <c r="AJ132" s="121"/>
      <c r="AK132" s="121"/>
      <c r="AL132" s="121"/>
      <c r="AM132" s="121"/>
      <c r="AN132" s="121"/>
      <c r="AO132" s="121"/>
      <c r="AP132" s="121"/>
    </row>
    <row r="133" spans="2:42" ht="18">
      <c r="B133" s="116"/>
      <c r="N133" s="117"/>
      <c r="AG133" s="118"/>
      <c r="AH133" s="119"/>
      <c r="AI133" s="120"/>
      <c r="AJ133" s="121"/>
      <c r="AK133" s="121"/>
      <c r="AL133" s="121"/>
      <c r="AM133" s="121"/>
      <c r="AN133" s="121"/>
      <c r="AO133" s="121"/>
      <c r="AP133" s="121"/>
    </row>
    <row r="134" spans="2:42" ht="18">
      <c r="B134" s="116"/>
      <c r="N134" s="117"/>
      <c r="AG134" s="118"/>
      <c r="AH134" s="119"/>
      <c r="AI134" s="120"/>
      <c r="AJ134" s="121"/>
      <c r="AK134" s="121"/>
      <c r="AL134" s="121"/>
      <c r="AM134" s="121"/>
      <c r="AN134" s="121"/>
      <c r="AO134" s="121"/>
      <c r="AP134" s="121"/>
    </row>
    <row r="135" spans="2:42" ht="18">
      <c r="B135" s="116"/>
      <c r="N135" s="117"/>
      <c r="AG135" s="118"/>
      <c r="AH135" s="119"/>
      <c r="AI135" s="120"/>
      <c r="AJ135" s="121"/>
      <c r="AK135" s="121"/>
      <c r="AL135" s="121"/>
      <c r="AM135" s="121"/>
      <c r="AN135" s="121"/>
      <c r="AO135" s="121"/>
      <c r="AP135" s="121"/>
    </row>
    <row r="136" spans="2:42" ht="18">
      <c r="B136" s="116"/>
      <c r="N136" s="117"/>
      <c r="AG136" s="118"/>
      <c r="AH136" s="119"/>
      <c r="AI136" s="120"/>
      <c r="AJ136" s="121"/>
      <c r="AK136" s="121"/>
      <c r="AL136" s="121"/>
      <c r="AM136" s="121"/>
      <c r="AN136" s="121"/>
      <c r="AO136" s="121"/>
      <c r="AP136" s="121"/>
    </row>
    <row r="137" spans="2:42" ht="18">
      <c r="B137" s="116"/>
      <c r="N137" s="117"/>
      <c r="AG137" s="118"/>
      <c r="AH137" s="119"/>
      <c r="AI137" s="120"/>
      <c r="AJ137" s="121"/>
      <c r="AK137" s="121"/>
      <c r="AL137" s="121"/>
      <c r="AM137" s="121"/>
      <c r="AN137" s="121"/>
      <c r="AO137" s="121"/>
      <c r="AP137" s="121"/>
    </row>
    <row r="138" spans="2:42" ht="18">
      <c r="B138" s="116"/>
      <c r="N138" s="117"/>
      <c r="AG138" s="118"/>
      <c r="AH138" s="119"/>
      <c r="AI138" s="120"/>
      <c r="AJ138" s="121"/>
      <c r="AK138" s="121"/>
      <c r="AL138" s="121"/>
      <c r="AM138" s="121"/>
      <c r="AN138" s="121"/>
      <c r="AO138" s="121"/>
      <c r="AP138" s="121"/>
    </row>
    <row r="139" spans="2:42" ht="18">
      <c r="B139" s="116"/>
      <c r="N139" s="117"/>
      <c r="AG139" s="118"/>
      <c r="AH139" s="119"/>
      <c r="AI139" s="120"/>
      <c r="AJ139" s="121"/>
      <c r="AK139" s="121"/>
      <c r="AL139" s="121"/>
      <c r="AM139" s="121"/>
      <c r="AN139" s="121"/>
      <c r="AO139" s="121"/>
      <c r="AP139" s="121"/>
    </row>
    <row r="140" spans="2:42" ht="18">
      <c r="B140" s="116"/>
      <c r="N140" s="117"/>
      <c r="AG140" s="118"/>
      <c r="AH140" s="119"/>
      <c r="AI140" s="120"/>
      <c r="AJ140" s="121"/>
      <c r="AK140" s="121"/>
      <c r="AL140" s="121"/>
      <c r="AM140" s="121"/>
      <c r="AN140" s="121"/>
      <c r="AO140" s="121"/>
      <c r="AP140" s="121"/>
    </row>
    <row r="141" spans="2:42" ht="18">
      <c r="B141" s="116"/>
      <c r="N141" s="117"/>
      <c r="AG141" s="118"/>
      <c r="AH141" s="119"/>
      <c r="AI141" s="120"/>
      <c r="AJ141" s="121"/>
      <c r="AK141" s="121"/>
      <c r="AL141" s="121"/>
      <c r="AM141" s="121"/>
      <c r="AN141" s="121"/>
      <c r="AO141" s="121"/>
      <c r="AP141" s="121"/>
    </row>
    <row r="142" spans="2:42" ht="18">
      <c r="B142" s="116"/>
      <c r="N142" s="117"/>
      <c r="AG142" s="118"/>
      <c r="AH142" s="119"/>
      <c r="AI142" s="120"/>
      <c r="AJ142" s="121"/>
      <c r="AK142" s="121"/>
      <c r="AL142" s="121"/>
      <c r="AM142" s="121"/>
      <c r="AN142" s="121"/>
      <c r="AO142" s="121"/>
      <c r="AP142" s="121"/>
    </row>
    <row r="143" spans="2:42" ht="18">
      <c r="B143" s="116"/>
      <c r="N143" s="117"/>
      <c r="AG143" s="118"/>
      <c r="AH143" s="119"/>
      <c r="AI143" s="120"/>
      <c r="AJ143" s="121"/>
      <c r="AK143" s="121"/>
      <c r="AL143" s="121"/>
      <c r="AM143" s="121"/>
      <c r="AN143" s="121"/>
      <c r="AO143" s="121"/>
      <c r="AP143" s="121"/>
    </row>
    <row r="144" spans="2:42" ht="18">
      <c r="B144" s="116"/>
      <c r="N144" s="117"/>
      <c r="AG144" s="118"/>
      <c r="AH144" s="119"/>
      <c r="AI144" s="120"/>
      <c r="AJ144" s="121"/>
      <c r="AK144" s="121"/>
      <c r="AL144" s="121"/>
      <c r="AM144" s="121"/>
      <c r="AN144" s="121"/>
      <c r="AO144" s="121"/>
      <c r="AP144" s="121"/>
    </row>
    <row r="145" spans="2:42" ht="18">
      <c r="B145" s="116"/>
      <c r="N145" s="117"/>
      <c r="AG145" s="118"/>
      <c r="AH145" s="119"/>
      <c r="AI145" s="120"/>
      <c r="AJ145" s="121"/>
      <c r="AK145" s="121"/>
      <c r="AL145" s="121"/>
      <c r="AM145" s="121"/>
      <c r="AN145" s="121"/>
      <c r="AO145" s="121"/>
      <c r="AP145" s="121"/>
    </row>
    <row r="146" spans="2:42" ht="18">
      <c r="B146" s="116"/>
      <c r="N146" s="117"/>
      <c r="AG146" s="118"/>
      <c r="AH146" s="119"/>
      <c r="AI146" s="120"/>
      <c r="AJ146" s="121"/>
      <c r="AK146" s="121"/>
      <c r="AL146" s="121"/>
      <c r="AM146" s="121"/>
      <c r="AN146" s="121"/>
      <c r="AO146" s="121"/>
      <c r="AP146" s="121"/>
    </row>
    <row r="147" spans="2:42" ht="18">
      <c r="B147" s="116"/>
      <c r="N147" s="117"/>
      <c r="AG147" s="118"/>
      <c r="AH147" s="119"/>
      <c r="AI147" s="120"/>
      <c r="AJ147" s="121"/>
      <c r="AK147" s="121"/>
      <c r="AL147" s="121"/>
      <c r="AM147" s="121"/>
      <c r="AN147" s="121"/>
      <c r="AO147" s="121"/>
      <c r="AP147" s="121"/>
    </row>
    <row r="148" spans="2:42" ht="18">
      <c r="B148" s="116"/>
      <c r="N148" s="117"/>
      <c r="AG148" s="118"/>
      <c r="AH148" s="119"/>
      <c r="AI148" s="120"/>
      <c r="AJ148" s="121"/>
      <c r="AK148" s="121"/>
      <c r="AL148" s="121"/>
      <c r="AM148" s="121"/>
      <c r="AN148" s="121"/>
      <c r="AO148" s="121"/>
      <c r="AP148" s="121"/>
    </row>
    <row r="149" spans="2:42" ht="18">
      <c r="B149" s="116"/>
      <c r="N149" s="117"/>
      <c r="AG149" s="118"/>
      <c r="AH149" s="119"/>
      <c r="AI149" s="120"/>
      <c r="AJ149" s="121"/>
      <c r="AK149" s="121"/>
      <c r="AL149" s="121"/>
      <c r="AM149" s="121"/>
      <c r="AN149" s="121"/>
      <c r="AO149" s="121"/>
      <c r="AP149" s="121"/>
    </row>
    <row r="150" spans="2:42" ht="18">
      <c r="B150" s="116"/>
      <c r="N150" s="117"/>
      <c r="AG150" s="118"/>
      <c r="AH150" s="119"/>
      <c r="AI150" s="120"/>
      <c r="AJ150" s="121"/>
      <c r="AK150" s="121"/>
      <c r="AL150" s="121"/>
      <c r="AM150" s="121"/>
      <c r="AN150" s="121"/>
      <c r="AO150" s="121"/>
      <c r="AP150" s="121"/>
    </row>
    <row r="151" spans="2:42" ht="18">
      <c r="B151" s="116"/>
      <c r="N151" s="117"/>
      <c r="AG151" s="118"/>
      <c r="AH151" s="119"/>
      <c r="AI151" s="120"/>
      <c r="AJ151" s="121"/>
      <c r="AK151" s="121"/>
      <c r="AL151" s="121"/>
      <c r="AM151" s="121"/>
      <c r="AN151" s="121"/>
      <c r="AO151" s="121"/>
      <c r="AP151" s="121"/>
    </row>
    <row r="152" spans="2:42" ht="18">
      <c r="B152" s="116"/>
      <c r="N152" s="117"/>
      <c r="AG152" s="118"/>
      <c r="AH152" s="119"/>
      <c r="AI152" s="120"/>
      <c r="AJ152" s="121"/>
      <c r="AK152" s="121"/>
      <c r="AL152" s="121"/>
      <c r="AM152" s="121"/>
      <c r="AN152" s="121"/>
      <c r="AO152" s="121"/>
      <c r="AP152" s="121"/>
    </row>
    <row r="153" spans="2:42" ht="18">
      <c r="B153" s="116"/>
      <c r="N153" s="117"/>
      <c r="AG153" s="118"/>
      <c r="AH153" s="119"/>
      <c r="AI153" s="120"/>
      <c r="AJ153" s="121"/>
      <c r="AK153" s="121"/>
      <c r="AL153" s="121"/>
      <c r="AM153" s="121"/>
      <c r="AN153" s="121"/>
      <c r="AO153" s="121"/>
      <c r="AP153" s="121"/>
    </row>
    <row r="154" spans="2:42" ht="18">
      <c r="B154" s="116"/>
      <c r="N154" s="117"/>
      <c r="AG154" s="118"/>
      <c r="AH154" s="119"/>
      <c r="AI154" s="120"/>
      <c r="AJ154" s="121"/>
      <c r="AK154" s="121"/>
      <c r="AL154" s="121"/>
      <c r="AM154" s="121"/>
      <c r="AN154" s="121"/>
      <c r="AO154" s="121"/>
      <c r="AP154" s="121"/>
    </row>
    <row r="155" spans="2:42" ht="18">
      <c r="B155" s="116"/>
      <c r="N155" s="117"/>
      <c r="AG155" s="118"/>
      <c r="AH155" s="119"/>
      <c r="AI155" s="120"/>
      <c r="AJ155" s="121"/>
      <c r="AK155" s="121"/>
      <c r="AL155" s="121"/>
      <c r="AM155" s="121"/>
      <c r="AN155" s="121"/>
      <c r="AO155" s="121"/>
      <c r="AP155" s="121"/>
    </row>
    <row r="156" spans="2:42" ht="18">
      <c r="B156" s="116"/>
      <c r="N156" s="117"/>
      <c r="AG156" s="118"/>
      <c r="AH156" s="119"/>
      <c r="AI156" s="120"/>
      <c r="AJ156" s="121"/>
      <c r="AK156" s="121"/>
      <c r="AL156" s="121"/>
      <c r="AM156" s="121"/>
      <c r="AN156" s="121"/>
      <c r="AO156" s="121"/>
      <c r="AP156" s="121"/>
    </row>
    <row r="157" spans="2:42" ht="18">
      <c r="B157" s="116"/>
      <c r="N157" s="117"/>
      <c r="AG157" s="118"/>
      <c r="AH157" s="119"/>
      <c r="AI157" s="120"/>
      <c r="AJ157" s="121"/>
      <c r="AK157" s="121"/>
      <c r="AL157" s="121"/>
      <c r="AM157" s="121"/>
      <c r="AN157" s="121"/>
      <c r="AO157" s="121"/>
      <c r="AP157" s="121"/>
    </row>
    <row r="158" spans="2:42" ht="18">
      <c r="B158" s="116"/>
      <c r="N158" s="117"/>
      <c r="AG158" s="118"/>
      <c r="AH158" s="119"/>
      <c r="AI158" s="120"/>
      <c r="AJ158" s="121"/>
      <c r="AK158" s="121"/>
      <c r="AL158" s="121"/>
      <c r="AM158" s="121"/>
      <c r="AN158" s="121"/>
      <c r="AO158" s="121"/>
      <c r="AP158" s="121"/>
    </row>
    <row r="159" spans="2:42" ht="18">
      <c r="B159" s="116"/>
      <c r="N159" s="117"/>
      <c r="AG159" s="118"/>
      <c r="AH159" s="119"/>
      <c r="AI159" s="120"/>
      <c r="AJ159" s="121"/>
      <c r="AK159" s="121"/>
      <c r="AL159" s="121"/>
      <c r="AM159" s="121"/>
      <c r="AN159" s="121"/>
      <c r="AO159" s="121"/>
      <c r="AP159" s="121"/>
    </row>
    <row r="160" spans="2:42" ht="18">
      <c r="B160" s="116"/>
      <c r="N160" s="117"/>
      <c r="AG160" s="118"/>
      <c r="AH160" s="119"/>
      <c r="AI160" s="120"/>
      <c r="AJ160" s="121"/>
      <c r="AK160" s="121"/>
      <c r="AL160" s="121"/>
      <c r="AM160" s="121"/>
      <c r="AN160" s="121"/>
      <c r="AO160" s="121"/>
      <c r="AP160" s="121"/>
    </row>
    <row r="161" spans="2:42" ht="18">
      <c r="B161" s="116"/>
      <c r="N161" s="117"/>
      <c r="AG161" s="118"/>
      <c r="AH161" s="119"/>
      <c r="AI161" s="120"/>
      <c r="AJ161" s="121"/>
      <c r="AK161" s="121"/>
      <c r="AL161" s="121"/>
      <c r="AM161" s="121"/>
      <c r="AN161" s="121"/>
      <c r="AO161" s="121"/>
      <c r="AP161" s="121"/>
    </row>
    <row r="162" spans="2:42" ht="18">
      <c r="B162" s="116"/>
      <c r="N162" s="117"/>
      <c r="AG162" s="118"/>
      <c r="AH162" s="119"/>
      <c r="AI162" s="120"/>
      <c r="AJ162" s="121"/>
      <c r="AK162" s="121"/>
      <c r="AL162" s="121"/>
      <c r="AM162" s="121"/>
      <c r="AN162" s="121"/>
      <c r="AO162" s="121"/>
      <c r="AP162" s="121"/>
    </row>
    <row r="163" spans="2:42" ht="18">
      <c r="B163" s="116"/>
      <c r="N163" s="117"/>
      <c r="AG163" s="118"/>
      <c r="AH163" s="119"/>
      <c r="AI163" s="120"/>
      <c r="AJ163" s="121"/>
      <c r="AK163" s="121"/>
      <c r="AL163" s="121"/>
      <c r="AM163" s="121"/>
      <c r="AN163" s="121"/>
      <c r="AO163" s="121"/>
      <c r="AP163" s="121"/>
    </row>
    <row r="164" spans="2:42" ht="18">
      <c r="B164" s="116"/>
      <c r="N164" s="117"/>
      <c r="AG164" s="118"/>
      <c r="AH164" s="119"/>
      <c r="AI164" s="120"/>
      <c r="AJ164" s="121"/>
      <c r="AK164" s="121"/>
      <c r="AL164" s="121"/>
      <c r="AM164" s="121"/>
      <c r="AN164" s="121"/>
      <c r="AO164" s="121"/>
      <c r="AP164" s="121"/>
    </row>
    <row r="165" spans="2:42" ht="18">
      <c r="B165" s="116"/>
      <c r="N165" s="117"/>
      <c r="AG165" s="118"/>
      <c r="AH165" s="119"/>
      <c r="AI165" s="120"/>
      <c r="AJ165" s="121"/>
      <c r="AK165" s="121"/>
      <c r="AL165" s="121"/>
      <c r="AM165" s="121"/>
      <c r="AN165" s="121"/>
      <c r="AO165" s="121"/>
      <c r="AP165" s="121"/>
    </row>
    <row r="166" spans="2:42" ht="18">
      <c r="B166" s="116"/>
      <c r="N166" s="117"/>
      <c r="AG166" s="118"/>
      <c r="AH166" s="119"/>
      <c r="AI166" s="120"/>
      <c r="AJ166" s="121"/>
      <c r="AK166" s="121"/>
      <c r="AL166" s="121"/>
      <c r="AM166" s="121"/>
      <c r="AN166" s="121"/>
      <c r="AO166" s="121"/>
      <c r="AP166" s="121"/>
    </row>
    <row r="167" spans="2:42" ht="18">
      <c r="B167" s="116"/>
      <c r="N167" s="117"/>
      <c r="AG167" s="118"/>
      <c r="AH167" s="119"/>
      <c r="AI167" s="120"/>
      <c r="AJ167" s="121"/>
      <c r="AK167" s="121"/>
      <c r="AL167" s="121"/>
      <c r="AM167" s="121"/>
      <c r="AN167" s="121"/>
      <c r="AO167" s="121"/>
      <c r="AP167" s="121"/>
    </row>
    <row r="168" spans="2:42" ht="18">
      <c r="B168" s="116"/>
      <c r="N168" s="117"/>
      <c r="AG168" s="118"/>
      <c r="AH168" s="119"/>
      <c r="AI168" s="120"/>
      <c r="AJ168" s="121"/>
      <c r="AK168" s="121"/>
      <c r="AL168" s="121"/>
      <c r="AM168" s="121"/>
      <c r="AN168" s="121"/>
      <c r="AO168" s="121"/>
      <c r="AP168" s="121"/>
    </row>
    <row r="169" spans="2:42" ht="18">
      <c r="B169" s="116"/>
      <c r="N169" s="117"/>
      <c r="AG169" s="118"/>
      <c r="AH169" s="119"/>
      <c r="AI169" s="120"/>
      <c r="AJ169" s="121"/>
      <c r="AK169" s="121"/>
      <c r="AL169" s="121"/>
      <c r="AM169" s="121"/>
      <c r="AN169" s="121"/>
      <c r="AO169" s="121"/>
      <c r="AP169" s="121"/>
    </row>
    <row r="170" spans="2:42" ht="18">
      <c r="B170" s="116"/>
      <c r="N170" s="117"/>
      <c r="AG170" s="118"/>
      <c r="AH170" s="119"/>
      <c r="AI170" s="120"/>
      <c r="AJ170" s="121"/>
      <c r="AK170" s="121"/>
      <c r="AL170" s="121"/>
      <c r="AM170" s="121"/>
      <c r="AN170" s="121"/>
      <c r="AO170" s="121"/>
      <c r="AP170" s="121"/>
    </row>
    <row r="171" spans="2:42" ht="18">
      <c r="B171" s="116"/>
      <c r="N171" s="117"/>
      <c r="AG171" s="118"/>
      <c r="AH171" s="119"/>
      <c r="AI171" s="120"/>
      <c r="AJ171" s="121"/>
      <c r="AK171" s="121"/>
      <c r="AL171" s="121"/>
      <c r="AM171" s="121"/>
      <c r="AN171" s="121"/>
      <c r="AO171" s="121"/>
      <c r="AP171" s="121"/>
    </row>
    <row r="172" spans="2:42" ht="18">
      <c r="B172" s="116"/>
      <c r="N172" s="117"/>
      <c r="AG172" s="118"/>
      <c r="AH172" s="119"/>
      <c r="AI172" s="120"/>
      <c r="AJ172" s="121"/>
      <c r="AK172" s="121"/>
      <c r="AL172" s="121"/>
      <c r="AM172" s="121"/>
      <c r="AN172" s="121"/>
      <c r="AO172" s="121"/>
      <c r="AP172" s="121"/>
    </row>
    <row r="173" spans="2:42" ht="18">
      <c r="B173" s="116"/>
      <c r="N173" s="117"/>
      <c r="AG173" s="118"/>
      <c r="AH173" s="119"/>
      <c r="AI173" s="120"/>
      <c r="AJ173" s="121"/>
      <c r="AK173" s="121"/>
      <c r="AL173" s="121"/>
      <c r="AM173" s="121"/>
      <c r="AN173" s="121"/>
      <c r="AO173" s="121"/>
      <c r="AP173" s="121"/>
    </row>
    <row r="174" spans="2:42" ht="18">
      <c r="B174" s="116"/>
      <c r="N174" s="117"/>
      <c r="AG174" s="118"/>
      <c r="AH174" s="119"/>
      <c r="AI174" s="120"/>
      <c r="AJ174" s="121"/>
      <c r="AK174" s="121"/>
      <c r="AL174" s="121"/>
      <c r="AM174" s="121"/>
      <c r="AN174" s="121"/>
      <c r="AO174" s="121"/>
      <c r="AP174" s="121"/>
    </row>
    <row r="175" spans="2:42" ht="18">
      <c r="B175" s="116"/>
      <c r="N175" s="117"/>
      <c r="AG175" s="118"/>
      <c r="AH175" s="119"/>
      <c r="AI175" s="120"/>
      <c r="AJ175" s="121"/>
      <c r="AK175" s="121"/>
      <c r="AL175" s="121"/>
      <c r="AM175" s="121"/>
      <c r="AN175" s="121"/>
      <c r="AO175" s="121"/>
      <c r="AP175" s="121"/>
    </row>
    <row r="176" spans="2:42" ht="18">
      <c r="B176" s="116"/>
      <c r="N176" s="117"/>
      <c r="AG176" s="118"/>
      <c r="AH176" s="119"/>
      <c r="AI176" s="120"/>
      <c r="AJ176" s="121"/>
      <c r="AK176" s="121"/>
      <c r="AL176" s="121"/>
      <c r="AM176" s="121"/>
      <c r="AN176" s="121"/>
      <c r="AO176" s="121"/>
      <c r="AP176" s="121"/>
    </row>
    <row r="177" spans="2:42" ht="18">
      <c r="B177" s="116"/>
      <c r="N177" s="117"/>
      <c r="AG177" s="118"/>
      <c r="AH177" s="119"/>
      <c r="AI177" s="120"/>
      <c r="AJ177" s="121"/>
      <c r="AK177" s="121"/>
      <c r="AL177" s="121"/>
      <c r="AM177" s="121"/>
      <c r="AN177" s="121"/>
      <c r="AO177" s="121"/>
      <c r="AP177" s="121"/>
    </row>
    <row r="178" spans="2:42" ht="18">
      <c r="B178" s="116"/>
      <c r="N178" s="117"/>
      <c r="AG178" s="118"/>
      <c r="AH178" s="119"/>
      <c r="AI178" s="120"/>
      <c r="AJ178" s="121"/>
      <c r="AK178" s="121"/>
      <c r="AL178" s="121"/>
      <c r="AM178" s="121"/>
      <c r="AN178" s="121"/>
      <c r="AO178" s="121"/>
      <c r="AP178" s="121"/>
    </row>
    <row r="179" spans="2:42" ht="18">
      <c r="B179" s="116"/>
      <c r="N179" s="117"/>
      <c r="AG179" s="118"/>
      <c r="AH179" s="119"/>
      <c r="AI179" s="120"/>
      <c r="AJ179" s="121"/>
      <c r="AK179" s="121"/>
      <c r="AL179" s="121"/>
      <c r="AM179" s="121"/>
      <c r="AN179" s="121"/>
      <c r="AO179" s="121"/>
      <c r="AP179" s="121"/>
    </row>
    <row r="180" spans="2:42" ht="18">
      <c r="B180" s="116"/>
      <c r="N180" s="117"/>
      <c r="AG180" s="118"/>
      <c r="AH180" s="119"/>
      <c r="AI180" s="120"/>
      <c r="AJ180" s="121"/>
      <c r="AK180" s="121"/>
      <c r="AL180" s="121"/>
      <c r="AM180" s="121"/>
      <c r="AN180" s="121"/>
      <c r="AO180" s="121"/>
      <c r="AP180" s="121"/>
    </row>
    <row r="181" spans="2:42" ht="18">
      <c r="B181" s="116"/>
      <c r="N181" s="117"/>
      <c r="AG181" s="118"/>
      <c r="AH181" s="119"/>
      <c r="AI181" s="120"/>
      <c r="AJ181" s="121"/>
      <c r="AK181" s="121"/>
      <c r="AL181" s="121"/>
      <c r="AM181" s="121"/>
      <c r="AN181" s="121"/>
      <c r="AO181" s="121"/>
      <c r="AP181" s="121"/>
    </row>
    <row r="182" spans="2:42" ht="18">
      <c r="B182" s="116"/>
      <c r="N182" s="117"/>
      <c r="AG182" s="118"/>
      <c r="AH182" s="119"/>
      <c r="AI182" s="120"/>
      <c r="AJ182" s="121"/>
      <c r="AK182" s="121"/>
      <c r="AL182" s="121"/>
      <c r="AM182" s="121"/>
      <c r="AN182" s="121"/>
      <c r="AO182" s="121"/>
      <c r="AP182" s="121"/>
    </row>
    <row r="183" spans="2:42" ht="18">
      <c r="B183" s="116"/>
      <c r="N183" s="117"/>
      <c r="AG183" s="118"/>
      <c r="AH183" s="119"/>
      <c r="AI183" s="120"/>
      <c r="AJ183" s="121"/>
      <c r="AK183" s="121"/>
      <c r="AL183" s="121"/>
      <c r="AM183" s="121"/>
      <c r="AN183" s="121"/>
      <c r="AO183" s="121"/>
      <c r="AP183" s="121"/>
    </row>
    <row r="184" spans="2:42" ht="18">
      <c r="B184" s="116"/>
      <c r="N184" s="117"/>
      <c r="AG184" s="118"/>
      <c r="AH184" s="119"/>
      <c r="AI184" s="120"/>
      <c r="AJ184" s="121"/>
      <c r="AK184" s="121"/>
      <c r="AL184" s="121"/>
      <c r="AM184" s="121"/>
      <c r="AN184" s="121"/>
      <c r="AO184" s="121"/>
      <c r="AP184" s="121"/>
    </row>
    <row r="185" spans="2:42" ht="18">
      <c r="B185" s="116"/>
      <c r="N185" s="117"/>
      <c r="AG185" s="118"/>
      <c r="AH185" s="119"/>
      <c r="AI185" s="120"/>
      <c r="AJ185" s="121"/>
      <c r="AK185" s="121"/>
      <c r="AL185" s="121"/>
      <c r="AM185" s="121"/>
      <c r="AN185" s="121"/>
      <c r="AO185" s="121"/>
      <c r="AP185" s="121"/>
    </row>
    <row r="186" spans="2:42" ht="18">
      <c r="B186" s="116"/>
      <c r="N186" s="117"/>
      <c r="AG186" s="118"/>
      <c r="AH186" s="119"/>
      <c r="AI186" s="120"/>
      <c r="AJ186" s="121"/>
      <c r="AK186" s="121"/>
      <c r="AL186" s="121"/>
      <c r="AM186" s="121"/>
      <c r="AN186" s="121"/>
      <c r="AO186" s="121"/>
      <c r="AP186" s="121"/>
    </row>
    <row r="187" spans="2:42" ht="18">
      <c r="B187" s="116"/>
      <c r="N187" s="117"/>
      <c r="AG187" s="118"/>
      <c r="AH187" s="119"/>
      <c r="AI187" s="120"/>
      <c r="AJ187" s="121"/>
      <c r="AK187" s="121"/>
      <c r="AL187" s="121"/>
      <c r="AM187" s="121"/>
      <c r="AN187" s="121"/>
      <c r="AO187" s="121"/>
      <c r="AP187" s="121"/>
    </row>
    <row r="188" spans="2:42" ht="18">
      <c r="B188" s="116"/>
      <c r="N188" s="117"/>
      <c r="AG188" s="118"/>
      <c r="AH188" s="119"/>
      <c r="AI188" s="120"/>
      <c r="AJ188" s="121"/>
      <c r="AK188" s="121"/>
      <c r="AL188" s="121"/>
      <c r="AM188" s="121"/>
      <c r="AN188" s="121"/>
      <c r="AO188" s="121"/>
      <c r="AP188" s="121"/>
    </row>
    <row r="189" spans="2:42" ht="18">
      <c r="B189" s="116"/>
      <c r="N189" s="117"/>
      <c r="AG189" s="118"/>
      <c r="AH189" s="119"/>
      <c r="AI189" s="120"/>
      <c r="AJ189" s="121"/>
      <c r="AK189" s="121"/>
      <c r="AL189" s="121"/>
      <c r="AM189" s="121"/>
      <c r="AN189" s="121"/>
      <c r="AO189" s="121"/>
      <c r="AP189" s="121"/>
    </row>
    <row r="190" spans="2:42" ht="18">
      <c r="B190" s="116"/>
      <c r="N190" s="117"/>
      <c r="AG190" s="118"/>
      <c r="AH190" s="119"/>
      <c r="AI190" s="120"/>
      <c r="AJ190" s="121"/>
      <c r="AK190" s="121"/>
      <c r="AL190" s="121"/>
      <c r="AM190" s="121"/>
      <c r="AN190" s="121"/>
      <c r="AO190" s="121"/>
      <c r="AP190" s="121"/>
    </row>
    <row r="191" spans="2:42" ht="18">
      <c r="B191" s="116"/>
      <c r="N191" s="117"/>
      <c r="AG191" s="118"/>
      <c r="AH191" s="119"/>
      <c r="AI191" s="120"/>
      <c r="AJ191" s="121"/>
      <c r="AK191" s="121"/>
      <c r="AL191" s="121"/>
      <c r="AM191" s="121"/>
      <c r="AN191" s="121"/>
      <c r="AO191" s="121"/>
      <c r="AP191" s="121"/>
    </row>
    <row r="192" spans="2:42" ht="18">
      <c r="B192" s="116"/>
      <c r="N192" s="117"/>
      <c r="AG192" s="118"/>
      <c r="AH192" s="119"/>
      <c r="AI192" s="120"/>
      <c r="AJ192" s="121"/>
      <c r="AK192" s="121"/>
      <c r="AL192" s="121"/>
      <c r="AM192" s="121"/>
      <c r="AN192" s="121"/>
      <c r="AO192" s="121"/>
      <c r="AP192" s="121"/>
    </row>
    <row r="193" spans="2:42" ht="18">
      <c r="B193" s="116"/>
      <c r="N193" s="117"/>
      <c r="AG193" s="118"/>
      <c r="AH193" s="119"/>
      <c r="AI193" s="120"/>
      <c r="AJ193" s="121"/>
      <c r="AK193" s="121"/>
      <c r="AL193" s="121"/>
      <c r="AM193" s="121"/>
      <c r="AN193" s="121"/>
      <c r="AO193" s="121"/>
      <c r="AP193" s="121"/>
    </row>
    <row r="194" spans="2:42" ht="18">
      <c r="B194" s="116"/>
      <c r="N194" s="117"/>
      <c r="AG194" s="118"/>
      <c r="AH194" s="119"/>
      <c r="AI194" s="120"/>
      <c r="AJ194" s="121"/>
      <c r="AK194" s="121"/>
      <c r="AL194" s="121"/>
      <c r="AM194" s="121"/>
      <c r="AN194" s="121"/>
      <c r="AO194" s="121"/>
      <c r="AP194" s="121"/>
    </row>
    <row r="195" spans="2:42" ht="18">
      <c r="B195" s="116"/>
      <c r="N195" s="117"/>
      <c r="AG195" s="118"/>
      <c r="AH195" s="119"/>
      <c r="AI195" s="120"/>
      <c r="AJ195" s="121"/>
      <c r="AK195" s="121"/>
      <c r="AL195" s="121"/>
      <c r="AM195" s="121"/>
      <c r="AN195" s="121"/>
      <c r="AO195" s="121"/>
      <c r="AP195" s="121"/>
    </row>
    <row r="196" spans="2:42" ht="18">
      <c r="B196" s="116"/>
      <c r="N196" s="117"/>
      <c r="AG196" s="118"/>
      <c r="AH196" s="119"/>
      <c r="AI196" s="120"/>
      <c r="AJ196" s="121"/>
      <c r="AK196" s="121"/>
      <c r="AL196" s="121"/>
      <c r="AM196" s="121"/>
      <c r="AN196" s="121"/>
      <c r="AO196" s="121"/>
      <c r="AP196" s="121"/>
    </row>
    <row r="197" spans="2:42" ht="18">
      <c r="B197" s="116"/>
      <c r="N197" s="117"/>
      <c r="AG197" s="118"/>
      <c r="AH197" s="119"/>
      <c r="AI197" s="120"/>
      <c r="AJ197" s="121"/>
      <c r="AK197" s="121"/>
      <c r="AL197" s="121"/>
      <c r="AM197" s="121"/>
      <c r="AN197" s="121"/>
      <c r="AO197" s="121"/>
      <c r="AP197" s="121"/>
    </row>
    <row r="198" spans="2:42" ht="18">
      <c r="B198" s="116"/>
      <c r="N198" s="117"/>
      <c r="AG198" s="118"/>
      <c r="AH198" s="119"/>
      <c r="AI198" s="120"/>
      <c r="AJ198" s="121"/>
      <c r="AK198" s="121"/>
      <c r="AL198" s="121"/>
      <c r="AM198" s="121"/>
      <c r="AN198" s="121"/>
      <c r="AO198" s="121"/>
      <c r="AP198" s="121"/>
    </row>
    <row r="199" spans="2:42" ht="18">
      <c r="B199" s="116"/>
      <c r="N199" s="117"/>
      <c r="AG199" s="118"/>
      <c r="AH199" s="119"/>
      <c r="AI199" s="120"/>
      <c r="AJ199" s="121"/>
      <c r="AK199" s="121"/>
      <c r="AL199" s="121"/>
      <c r="AM199" s="121"/>
      <c r="AN199" s="121"/>
      <c r="AO199" s="121"/>
      <c r="AP199" s="121"/>
    </row>
    <row r="200" spans="2:42" ht="18">
      <c r="B200" s="116"/>
      <c r="N200" s="117"/>
      <c r="AG200" s="118"/>
      <c r="AH200" s="119"/>
      <c r="AI200" s="120"/>
      <c r="AJ200" s="121"/>
      <c r="AK200" s="121"/>
      <c r="AL200" s="121"/>
      <c r="AM200" s="121"/>
      <c r="AN200" s="121"/>
      <c r="AO200" s="121"/>
      <c r="AP200" s="121"/>
    </row>
    <row r="201" spans="2:42" ht="18">
      <c r="B201" s="116"/>
      <c r="N201" s="117"/>
      <c r="AG201" s="118"/>
      <c r="AH201" s="119"/>
      <c r="AI201" s="120"/>
      <c r="AJ201" s="121"/>
      <c r="AK201" s="121"/>
      <c r="AL201" s="121"/>
      <c r="AM201" s="121"/>
      <c r="AN201" s="121"/>
      <c r="AO201" s="121"/>
      <c r="AP201" s="121"/>
    </row>
    <row r="202" spans="2:42" ht="18">
      <c r="B202" s="116"/>
      <c r="N202" s="117"/>
      <c r="AG202" s="118"/>
      <c r="AH202" s="119"/>
      <c r="AI202" s="120"/>
      <c r="AJ202" s="121"/>
      <c r="AK202" s="121"/>
      <c r="AL202" s="121"/>
      <c r="AM202" s="121"/>
      <c r="AN202" s="121"/>
      <c r="AO202" s="121"/>
      <c r="AP202" s="121"/>
    </row>
    <row r="203" spans="2:42" ht="18">
      <c r="B203" s="116"/>
      <c r="N203" s="117"/>
      <c r="AG203" s="118"/>
      <c r="AH203" s="119"/>
      <c r="AI203" s="120"/>
      <c r="AJ203" s="121"/>
      <c r="AK203" s="121"/>
      <c r="AL203" s="121"/>
      <c r="AM203" s="121"/>
      <c r="AN203" s="121"/>
      <c r="AO203" s="121"/>
      <c r="AP203" s="121"/>
    </row>
    <row r="204" spans="2:42" ht="18">
      <c r="B204" s="116"/>
      <c r="N204" s="117"/>
      <c r="AG204" s="118"/>
      <c r="AH204" s="119"/>
      <c r="AI204" s="120"/>
      <c r="AJ204" s="121"/>
      <c r="AK204" s="121"/>
      <c r="AL204" s="121"/>
      <c r="AM204" s="121"/>
      <c r="AN204" s="121"/>
      <c r="AO204" s="121"/>
      <c r="AP204" s="121"/>
    </row>
    <row r="205" spans="2:42" ht="18">
      <c r="B205" s="116"/>
      <c r="N205" s="117"/>
      <c r="AG205" s="118"/>
      <c r="AH205" s="119"/>
      <c r="AI205" s="120"/>
      <c r="AJ205" s="121"/>
      <c r="AK205" s="121"/>
      <c r="AL205" s="121"/>
      <c r="AM205" s="121"/>
      <c r="AN205" s="121"/>
      <c r="AO205" s="121"/>
      <c r="AP205" s="121"/>
    </row>
    <row r="206" spans="2:42" ht="18">
      <c r="B206" s="116"/>
      <c r="N206" s="117"/>
      <c r="AG206" s="118"/>
      <c r="AH206" s="119"/>
      <c r="AI206" s="120"/>
      <c r="AJ206" s="121"/>
      <c r="AK206" s="121"/>
      <c r="AL206" s="121"/>
      <c r="AM206" s="121"/>
      <c r="AN206" s="121"/>
      <c r="AO206" s="121"/>
      <c r="AP206" s="121"/>
    </row>
    <row r="207" spans="2:42" ht="18">
      <c r="B207" s="116"/>
      <c r="N207" s="117"/>
      <c r="AG207" s="118"/>
      <c r="AH207" s="119"/>
      <c r="AI207" s="120"/>
      <c r="AJ207" s="121"/>
      <c r="AK207" s="121"/>
      <c r="AL207" s="121"/>
      <c r="AM207" s="121"/>
      <c r="AN207" s="121"/>
      <c r="AO207" s="121"/>
      <c r="AP207" s="121"/>
    </row>
    <row r="208" spans="2:42" ht="18">
      <c r="B208" s="116"/>
      <c r="N208" s="117"/>
      <c r="AG208" s="118"/>
      <c r="AH208" s="119"/>
      <c r="AI208" s="120"/>
      <c r="AJ208" s="121"/>
      <c r="AK208" s="121"/>
      <c r="AL208" s="121"/>
      <c r="AM208" s="121"/>
      <c r="AN208" s="121"/>
      <c r="AO208" s="121"/>
      <c r="AP208" s="121"/>
    </row>
    <row r="209" spans="2:42" ht="18">
      <c r="B209" s="116"/>
      <c r="N209" s="117"/>
      <c r="AG209" s="118"/>
      <c r="AH209" s="119"/>
      <c r="AI209" s="120"/>
      <c r="AJ209" s="121"/>
      <c r="AK209" s="121"/>
      <c r="AL209" s="121"/>
      <c r="AM209" s="121"/>
      <c r="AN209" s="121"/>
      <c r="AO209" s="121"/>
      <c r="AP209" s="121"/>
    </row>
    <row r="210" spans="2:42" ht="18">
      <c r="B210" s="116"/>
      <c r="N210" s="117"/>
      <c r="AG210" s="118"/>
      <c r="AH210" s="119"/>
      <c r="AI210" s="120"/>
      <c r="AJ210" s="121"/>
      <c r="AK210" s="121"/>
      <c r="AL210" s="121"/>
      <c r="AM210" s="121"/>
      <c r="AN210" s="121"/>
      <c r="AO210" s="121"/>
      <c r="AP210" s="121"/>
    </row>
    <row r="211" spans="2:42" ht="18">
      <c r="B211" s="116"/>
      <c r="N211" s="117"/>
      <c r="AG211" s="118"/>
      <c r="AH211" s="119"/>
      <c r="AI211" s="120"/>
      <c r="AJ211" s="121"/>
      <c r="AK211" s="121"/>
      <c r="AL211" s="121"/>
      <c r="AM211" s="121"/>
      <c r="AN211" s="121"/>
      <c r="AO211" s="121"/>
      <c r="AP211" s="121"/>
    </row>
    <row r="212" spans="2:42" ht="18">
      <c r="B212" s="116"/>
      <c r="N212" s="117"/>
      <c r="AG212" s="118"/>
      <c r="AH212" s="119"/>
      <c r="AI212" s="120"/>
      <c r="AJ212" s="121"/>
      <c r="AK212" s="121"/>
      <c r="AL212" s="121"/>
      <c r="AM212" s="121"/>
      <c r="AN212" s="121"/>
      <c r="AO212" s="121"/>
      <c r="AP212" s="121"/>
    </row>
    <row r="213" spans="2:42" ht="18">
      <c r="B213" s="116"/>
      <c r="N213" s="117"/>
      <c r="AG213" s="118"/>
      <c r="AH213" s="119"/>
      <c r="AI213" s="120"/>
      <c r="AJ213" s="121"/>
      <c r="AK213" s="121"/>
      <c r="AL213" s="121"/>
      <c r="AM213" s="121"/>
      <c r="AN213" s="121"/>
      <c r="AO213" s="121"/>
      <c r="AP213" s="121"/>
    </row>
    <row r="214" spans="2:42" ht="18">
      <c r="B214" s="116"/>
      <c r="N214" s="117"/>
      <c r="AG214" s="118"/>
      <c r="AH214" s="119"/>
      <c r="AI214" s="120"/>
      <c r="AJ214" s="121"/>
      <c r="AK214" s="121"/>
      <c r="AL214" s="121"/>
      <c r="AM214" s="121"/>
      <c r="AN214" s="121"/>
      <c r="AO214" s="121"/>
      <c r="AP214" s="121"/>
    </row>
    <row r="215" spans="2:42" ht="18">
      <c r="B215" s="116"/>
      <c r="N215" s="117"/>
      <c r="AG215" s="118"/>
      <c r="AH215" s="119"/>
      <c r="AI215" s="120"/>
      <c r="AJ215" s="121"/>
      <c r="AK215" s="121"/>
      <c r="AL215" s="121"/>
      <c r="AM215" s="121"/>
      <c r="AN215" s="121"/>
      <c r="AO215" s="121"/>
      <c r="AP215" s="121"/>
    </row>
    <row r="216" spans="2:42" ht="18">
      <c r="B216" s="116"/>
      <c r="N216" s="117"/>
      <c r="AG216" s="118"/>
      <c r="AH216" s="119"/>
      <c r="AI216" s="120"/>
      <c r="AJ216" s="121"/>
      <c r="AK216" s="121"/>
      <c r="AL216" s="121"/>
      <c r="AM216" s="121"/>
      <c r="AN216" s="121"/>
      <c r="AO216" s="121"/>
      <c r="AP216" s="121"/>
    </row>
    <row r="217" spans="2:42" ht="18">
      <c r="B217" s="116"/>
      <c r="N217" s="117"/>
      <c r="AG217" s="118"/>
      <c r="AH217" s="119"/>
      <c r="AI217" s="120"/>
      <c r="AJ217" s="121"/>
      <c r="AK217" s="121"/>
      <c r="AL217" s="121"/>
      <c r="AM217" s="121"/>
      <c r="AN217" s="121"/>
      <c r="AO217" s="121"/>
      <c r="AP217" s="121"/>
    </row>
    <row r="218" spans="2:42" ht="18">
      <c r="B218" s="116"/>
      <c r="N218" s="117"/>
      <c r="AG218" s="118"/>
      <c r="AH218" s="119"/>
      <c r="AI218" s="120"/>
      <c r="AJ218" s="121"/>
      <c r="AK218" s="121"/>
      <c r="AL218" s="121"/>
      <c r="AM218" s="121"/>
      <c r="AN218" s="121"/>
      <c r="AO218" s="121"/>
      <c r="AP218" s="121"/>
    </row>
    <row r="219" spans="2:42" ht="18">
      <c r="B219" s="116"/>
      <c r="N219" s="117"/>
      <c r="AG219" s="118"/>
      <c r="AH219" s="119"/>
      <c r="AI219" s="120"/>
      <c r="AJ219" s="121"/>
      <c r="AK219" s="121"/>
      <c r="AL219" s="121"/>
      <c r="AM219" s="121"/>
      <c r="AN219" s="121"/>
      <c r="AO219" s="121"/>
      <c r="AP219" s="121"/>
    </row>
    <row r="220" spans="2:42" ht="18">
      <c r="B220" s="116"/>
      <c r="N220" s="117"/>
      <c r="AG220" s="118"/>
      <c r="AH220" s="119"/>
      <c r="AI220" s="120"/>
      <c r="AJ220" s="121"/>
      <c r="AK220" s="121"/>
      <c r="AL220" s="121"/>
      <c r="AM220" s="121"/>
      <c r="AN220" s="121"/>
      <c r="AO220" s="121"/>
      <c r="AP220" s="121"/>
    </row>
    <row r="221" spans="2:42" ht="18">
      <c r="B221" s="116"/>
      <c r="N221" s="117"/>
      <c r="AG221" s="118"/>
      <c r="AH221" s="119"/>
      <c r="AI221" s="120"/>
      <c r="AJ221" s="121"/>
      <c r="AK221" s="121"/>
      <c r="AL221" s="121"/>
      <c r="AM221" s="121"/>
      <c r="AN221" s="121"/>
      <c r="AO221" s="121"/>
      <c r="AP221" s="121"/>
    </row>
    <row r="222" spans="2:42" ht="18">
      <c r="B222" s="116"/>
      <c r="N222" s="117"/>
      <c r="AG222" s="118"/>
      <c r="AH222" s="119"/>
      <c r="AI222" s="120"/>
      <c r="AJ222" s="121"/>
      <c r="AK222" s="121"/>
      <c r="AL222" s="121"/>
      <c r="AM222" s="121"/>
      <c r="AN222" s="121"/>
      <c r="AO222" s="121"/>
      <c r="AP222" s="121"/>
    </row>
    <row r="223" spans="2:42" ht="18">
      <c r="B223" s="116"/>
      <c r="N223" s="117"/>
      <c r="AG223" s="118"/>
      <c r="AH223" s="119"/>
      <c r="AI223" s="120"/>
      <c r="AJ223" s="121"/>
      <c r="AK223" s="121"/>
      <c r="AL223" s="121"/>
      <c r="AM223" s="121"/>
      <c r="AN223" s="121"/>
      <c r="AO223" s="121"/>
      <c r="AP223" s="121"/>
    </row>
    <row r="224" spans="2:42" ht="18">
      <c r="B224" s="116"/>
      <c r="N224" s="117"/>
      <c r="AG224" s="118"/>
      <c r="AH224" s="119"/>
      <c r="AI224" s="120"/>
      <c r="AJ224" s="121"/>
      <c r="AK224" s="121"/>
      <c r="AL224" s="121"/>
      <c r="AM224" s="121"/>
      <c r="AN224" s="121"/>
      <c r="AO224" s="121"/>
      <c r="AP224" s="121"/>
    </row>
    <row r="225" spans="2:42" ht="18">
      <c r="B225" s="116"/>
      <c r="N225" s="117"/>
      <c r="AG225" s="118"/>
      <c r="AH225" s="119"/>
      <c r="AI225" s="120"/>
      <c r="AJ225" s="121"/>
      <c r="AK225" s="121"/>
      <c r="AL225" s="121"/>
      <c r="AM225" s="121"/>
      <c r="AN225" s="121"/>
      <c r="AO225" s="121"/>
      <c r="AP225" s="121"/>
    </row>
    <row r="226" spans="2:42" ht="18">
      <c r="B226" s="116"/>
      <c r="N226" s="117"/>
      <c r="AG226" s="118"/>
      <c r="AH226" s="119"/>
      <c r="AI226" s="120"/>
      <c r="AJ226" s="121"/>
      <c r="AK226" s="121"/>
      <c r="AL226" s="121"/>
      <c r="AM226" s="121"/>
      <c r="AN226" s="121"/>
      <c r="AO226" s="121"/>
      <c r="AP226" s="121"/>
    </row>
    <row r="227" spans="2:42" ht="18">
      <c r="B227" s="116"/>
      <c r="N227" s="117"/>
      <c r="AG227" s="118"/>
      <c r="AH227" s="119"/>
      <c r="AI227" s="120"/>
      <c r="AJ227" s="121"/>
      <c r="AK227" s="121"/>
      <c r="AL227" s="121"/>
      <c r="AM227" s="121"/>
      <c r="AN227" s="121"/>
      <c r="AO227" s="121"/>
      <c r="AP227" s="121"/>
    </row>
    <row r="228" spans="2:42" ht="18">
      <c r="B228" s="116"/>
      <c r="N228" s="117"/>
      <c r="AG228" s="118"/>
      <c r="AH228" s="119"/>
      <c r="AI228" s="120"/>
      <c r="AJ228" s="121"/>
      <c r="AK228" s="121"/>
      <c r="AL228" s="121"/>
      <c r="AM228" s="121"/>
      <c r="AN228" s="121"/>
      <c r="AO228" s="121"/>
      <c r="AP228" s="121"/>
    </row>
    <row r="229" spans="2:42" ht="18">
      <c r="B229" s="116"/>
      <c r="N229" s="117"/>
      <c r="AG229" s="118"/>
      <c r="AH229" s="119"/>
      <c r="AI229" s="120"/>
      <c r="AJ229" s="121"/>
      <c r="AK229" s="121"/>
      <c r="AL229" s="121"/>
      <c r="AM229" s="121"/>
      <c r="AN229" s="121"/>
      <c r="AO229" s="121"/>
      <c r="AP229" s="121"/>
    </row>
    <row r="230" spans="2:42" ht="18">
      <c r="B230" s="116"/>
      <c r="N230" s="117"/>
      <c r="AG230" s="118"/>
      <c r="AH230" s="119"/>
      <c r="AI230" s="120"/>
      <c r="AJ230" s="121"/>
      <c r="AK230" s="121"/>
      <c r="AL230" s="121"/>
      <c r="AM230" s="121"/>
      <c r="AN230" s="121"/>
      <c r="AO230" s="121"/>
      <c r="AP230" s="121"/>
    </row>
    <row r="231" spans="2:42" ht="18">
      <c r="B231" s="116"/>
      <c r="N231" s="117"/>
      <c r="AG231" s="118"/>
      <c r="AH231" s="119"/>
      <c r="AI231" s="120"/>
      <c r="AJ231" s="121"/>
      <c r="AK231" s="121"/>
      <c r="AL231" s="121"/>
      <c r="AM231" s="121"/>
      <c r="AN231" s="121"/>
      <c r="AO231" s="121"/>
      <c r="AP231" s="121"/>
    </row>
    <row r="232" spans="2:42" ht="18">
      <c r="B232" s="116"/>
      <c r="N232" s="117"/>
      <c r="AG232" s="118"/>
      <c r="AH232" s="119"/>
      <c r="AI232" s="120"/>
      <c r="AJ232" s="121"/>
      <c r="AK232" s="121"/>
      <c r="AL232" s="121"/>
      <c r="AM232" s="121"/>
      <c r="AN232" s="121"/>
      <c r="AO232" s="121"/>
      <c r="AP232" s="121"/>
    </row>
    <row r="233" spans="2:42" ht="18">
      <c r="B233" s="116"/>
      <c r="N233" s="117"/>
      <c r="AG233" s="118"/>
      <c r="AH233" s="119"/>
      <c r="AI233" s="120"/>
      <c r="AJ233" s="121"/>
      <c r="AK233" s="121"/>
      <c r="AL233" s="121"/>
      <c r="AM233" s="121"/>
      <c r="AN233" s="121"/>
      <c r="AO233" s="121"/>
      <c r="AP233" s="121"/>
    </row>
    <row r="234" spans="2:42" ht="18">
      <c r="B234" s="116"/>
      <c r="N234" s="117"/>
      <c r="AG234" s="118"/>
      <c r="AH234" s="119"/>
      <c r="AI234" s="120"/>
      <c r="AJ234" s="121"/>
      <c r="AK234" s="121"/>
      <c r="AL234" s="121"/>
      <c r="AM234" s="121"/>
      <c r="AN234" s="121"/>
      <c r="AO234" s="121"/>
      <c r="AP234" s="121"/>
    </row>
    <row r="235" spans="2:42" ht="18">
      <c r="B235" s="116"/>
      <c r="N235" s="117"/>
      <c r="AG235" s="118"/>
      <c r="AH235" s="119"/>
      <c r="AI235" s="120"/>
      <c r="AJ235" s="121"/>
      <c r="AK235" s="121"/>
      <c r="AL235" s="121"/>
      <c r="AM235" s="121"/>
      <c r="AN235" s="121"/>
      <c r="AO235" s="121"/>
      <c r="AP235" s="121"/>
    </row>
    <row r="236" spans="2:42" ht="18">
      <c r="B236" s="116"/>
      <c r="N236" s="117"/>
      <c r="AG236" s="118"/>
      <c r="AH236" s="119"/>
      <c r="AI236" s="120"/>
      <c r="AJ236" s="121"/>
      <c r="AK236" s="121"/>
      <c r="AL236" s="121"/>
      <c r="AM236" s="121"/>
      <c r="AN236" s="121"/>
      <c r="AO236" s="121"/>
      <c r="AP236" s="121"/>
    </row>
    <row r="237" spans="2:42" ht="18">
      <c r="B237" s="116"/>
      <c r="N237" s="117"/>
      <c r="AG237" s="118"/>
      <c r="AH237" s="119"/>
      <c r="AI237" s="120"/>
      <c r="AJ237" s="121"/>
      <c r="AK237" s="121"/>
      <c r="AL237" s="121"/>
      <c r="AM237" s="121"/>
      <c r="AN237" s="121"/>
      <c r="AO237" s="121"/>
      <c r="AP237" s="121"/>
    </row>
    <row r="238" spans="2:42" ht="18">
      <c r="B238" s="116"/>
      <c r="N238" s="117"/>
      <c r="AG238" s="118"/>
      <c r="AH238" s="119"/>
      <c r="AI238" s="120"/>
      <c r="AJ238" s="121"/>
      <c r="AK238" s="121"/>
      <c r="AL238" s="121"/>
      <c r="AM238" s="121"/>
      <c r="AN238" s="121"/>
      <c r="AO238" s="121"/>
      <c r="AP238" s="121"/>
    </row>
    <row r="239" spans="2:42" ht="18">
      <c r="B239" s="116"/>
      <c r="N239" s="117"/>
      <c r="AG239" s="118"/>
      <c r="AH239" s="119"/>
      <c r="AI239" s="120"/>
      <c r="AJ239" s="121"/>
      <c r="AK239" s="121"/>
      <c r="AL239" s="121"/>
      <c r="AM239" s="121"/>
      <c r="AN239" s="121"/>
      <c r="AO239" s="121"/>
      <c r="AP239" s="121"/>
    </row>
    <row r="240" spans="2:42" ht="18">
      <c r="B240" s="116"/>
      <c r="N240" s="117"/>
      <c r="AG240" s="118"/>
      <c r="AH240" s="119"/>
      <c r="AI240" s="120"/>
      <c r="AJ240" s="121"/>
      <c r="AK240" s="121"/>
      <c r="AL240" s="121"/>
      <c r="AM240" s="121"/>
      <c r="AN240" s="121"/>
      <c r="AO240" s="121"/>
      <c r="AP240" s="121"/>
    </row>
    <row r="241" spans="2:42" ht="18">
      <c r="B241" s="116"/>
      <c r="N241" s="117"/>
      <c r="AG241" s="118"/>
      <c r="AH241" s="119"/>
      <c r="AI241" s="120"/>
      <c r="AJ241" s="121"/>
      <c r="AK241" s="121"/>
      <c r="AL241" s="121"/>
      <c r="AM241" s="121"/>
      <c r="AN241" s="121"/>
      <c r="AO241" s="121"/>
      <c r="AP241" s="121"/>
    </row>
    <row r="242" spans="2:42" ht="18">
      <c r="B242" s="116"/>
      <c r="N242" s="117"/>
      <c r="AG242" s="118"/>
      <c r="AH242" s="119"/>
      <c r="AI242" s="120"/>
      <c r="AJ242" s="121"/>
      <c r="AK242" s="121"/>
      <c r="AL242" s="121"/>
      <c r="AM242" s="121"/>
      <c r="AN242" s="121"/>
      <c r="AO242" s="121"/>
      <c r="AP242" s="121"/>
    </row>
    <row r="243" spans="2:42" ht="18">
      <c r="B243" s="116"/>
      <c r="N243" s="117"/>
      <c r="AG243" s="118"/>
      <c r="AH243" s="119"/>
      <c r="AI243" s="120"/>
      <c r="AJ243" s="121"/>
      <c r="AK243" s="121"/>
      <c r="AL243" s="121"/>
      <c r="AM243" s="121"/>
      <c r="AN243" s="121"/>
      <c r="AO243" s="121"/>
      <c r="AP243" s="121"/>
    </row>
    <row r="244" spans="2:42" ht="18">
      <c r="B244" s="116"/>
      <c r="N244" s="117"/>
      <c r="AG244" s="118"/>
      <c r="AH244" s="119"/>
      <c r="AI244" s="120"/>
      <c r="AJ244" s="121"/>
      <c r="AK244" s="121"/>
      <c r="AL244" s="121"/>
      <c r="AM244" s="121"/>
      <c r="AN244" s="121"/>
      <c r="AO244" s="121"/>
      <c r="AP244" s="121"/>
    </row>
    <row r="245" spans="2:42" ht="18">
      <c r="B245" s="116"/>
      <c r="N245" s="117"/>
      <c r="AG245" s="118"/>
      <c r="AH245" s="119"/>
      <c r="AI245" s="120"/>
      <c r="AJ245" s="121"/>
      <c r="AK245" s="121"/>
      <c r="AL245" s="121"/>
      <c r="AM245" s="121"/>
      <c r="AN245" s="121"/>
      <c r="AO245" s="121"/>
      <c r="AP245" s="121"/>
    </row>
    <row r="246" spans="2:42" ht="18">
      <c r="B246" s="116"/>
      <c r="N246" s="117"/>
      <c r="AG246" s="118"/>
      <c r="AH246" s="119"/>
      <c r="AI246" s="120"/>
      <c r="AJ246" s="121"/>
      <c r="AK246" s="121"/>
      <c r="AL246" s="121"/>
      <c r="AM246" s="121"/>
      <c r="AN246" s="121"/>
      <c r="AO246" s="121"/>
      <c r="AP246" s="121"/>
    </row>
    <row r="247" spans="2:42" ht="18">
      <c r="B247" s="116"/>
      <c r="N247" s="117"/>
      <c r="AG247" s="118"/>
      <c r="AH247" s="119"/>
      <c r="AI247" s="120"/>
      <c r="AJ247" s="121"/>
      <c r="AK247" s="121"/>
      <c r="AL247" s="121"/>
      <c r="AM247" s="121"/>
      <c r="AN247" s="121"/>
      <c r="AO247" s="121"/>
      <c r="AP247" s="121"/>
    </row>
    <row r="248" spans="2:42" ht="18">
      <c r="B248" s="116"/>
      <c r="N248" s="117"/>
      <c r="AG248" s="118"/>
      <c r="AH248" s="119"/>
      <c r="AI248" s="120"/>
      <c r="AJ248" s="121"/>
      <c r="AK248" s="121"/>
      <c r="AL248" s="121"/>
      <c r="AM248" s="121"/>
      <c r="AN248" s="121"/>
      <c r="AO248" s="121"/>
      <c r="AP248" s="121"/>
    </row>
    <row r="249" spans="2:42" ht="18">
      <c r="B249" s="116"/>
      <c r="N249" s="117"/>
      <c r="AG249" s="118"/>
      <c r="AH249" s="119"/>
      <c r="AI249" s="120"/>
      <c r="AJ249" s="121"/>
      <c r="AK249" s="121"/>
      <c r="AL249" s="121"/>
      <c r="AM249" s="121"/>
      <c r="AN249" s="121"/>
      <c r="AO249" s="121"/>
      <c r="AP249" s="121"/>
    </row>
    <row r="250" spans="2:42" ht="18">
      <c r="B250" s="116"/>
      <c r="N250" s="117"/>
      <c r="AG250" s="118"/>
      <c r="AH250" s="119"/>
      <c r="AI250" s="120"/>
      <c r="AJ250" s="121"/>
      <c r="AK250" s="121"/>
      <c r="AL250" s="121"/>
      <c r="AM250" s="121"/>
      <c r="AN250" s="121"/>
      <c r="AO250" s="121"/>
      <c r="AP250" s="121"/>
    </row>
    <row r="251" spans="2:42" ht="18">
      <c r="B251" s="116"/>
      <c r="N251" s="117"/>
      <c r="AG251" s="118"/>
      <c r="AH251" s="119"/>
      <c r="AI251" s="120"/>
      <c r="AJ251" s="121"/>
      <c r="AK251" s="121"/>
      <c r="AL251" s="121"/>
      <c r="AM251" s="121"/>
      <c r="AN251" s="121"/>
      <c r="AO251" s="121"/>
      <c r="AP251" s="121"/>
    </row>
    <row r="252" spans="2:42" ht="18">
      <c r="B252" s="116"/>
      <c r="N252" s="117"/>
      <c r="AG252" s="118"/>
      <c r="AH252" s="119"/>
      <c r="AI252" s="120"/>
      <c r="AJ252" s="121"/>
      <c r="AK252" s="121"/>
      <c r="AL252" s="121"/>
      <c r="AM252" s="121"/>
      <c r="AN252" s="121"/>
      <c r="AO252" s="121"/>
      <c r="AP252" s="121"/>
    </row>
    <row r="253" spans="2:42" ht="18">
      <c r="B253" s="116"/>
      <c r="N253" s="117"/>
      <c r="AG253" s="118"/>
      <c r="AH253" s="119"/>
      <c r="AI253" s="120"/>
      <c r="AJ253" s="121"/>
      <c r="AK253" s="121"/>
      <c r="AL253" s="121"/>
      <c r="AM253" s="121"/>
      <c r="AN253" s="121"/>
      <c r="AO253" s="121"/>
      <c r="AP253" s="121"/>
    </row>
    <row r="254" spans="2:42" ht="18">
      <c r="B254" s="116"/>
      <c r="N254" s="117"/>
      <c r="AG254" s="118"/>
      <c r="AH254" s="119"/>
      <c r="AI254" s="120"/>
      <c r="AJ254" s="121"/>
      <c r="AK254" s="121"/>
      <c r="AL254" s="121"/>
      <c r="AM254" s="121"/>
      <c r="AN254" s="121"/>
      <c r="AO254" s="121"/>
      <c r="AP254" s="121"/>
    </row>
    <row r="255" spans="2:42" ht="18">
      <c r="B255" s="116"/>
      <c r="N255" s="117"/>
      <c r="AG255" s="118"/>
      <c r="AH255" s="119"/>
      <c r="AI255" s="120"/>
      <c r="AJ255" s="121"/>
      <c r="AK255" s="121"/>
      <c r="AL255" s="121"/>
      <c r="AM255" s="121"/>
      <c r="AN255" s="121"/>
      <c r="AO255" s="121"/>
      <c r="AP255" s="121"/>
    </row>
    <row r="256" spans="2:42" ht="18">
      <c r="B256" s="116"/>
      <c r="N256" s="117"/>
      <c r="AG256" s="118"/>
      <c r="AH256" s="119"/>
      <c r="AI256" s="120"/>
      <c r="AJ256" s="121"/>
      <c r="AK256" s="121"/>
      <c r="AL256" s="121"/>
      <c r="AM256" s="121"/>
      <c r="AN256" s="121"/>
      <c r="AO256" s="121"/>
      <c r="AP256" s="121"/>
    </row>
    <row r="257" spans="2:42" ht="18">
      <c r="B257" s="116"/>
      <c r="N257" s="117"/>
      <c r="AG257" s="118"/>
      <c r="AH257" s="119"/>
      <c r="AI257" s="120"/>
      <c r="AJ257" s="121"/>
      <c r="AK257" s="121"/>
      <c r="AL257" s="121"/>
      <c r="AM257" s="121"/>
      <c r="AN257" s="121"/>
      <c r="AO257" s="121"/>
      <c r="AP257" s="121"/>
    </row>
    <row r="258" spans="2:42" ht="18">
      <c r="B258" s="116"/>
      <c r="N258" s="117"/>
      <c r="AG258" s="118"/>
      <c r="AH258" s="119"/>
      <c r="AI258" s="120"/>
      <c r="AJ258" s="121"/>
      <c r="AK258" s="121"/>
      <c r="AL258" s="121"/>
      <c r="AM258" s="121"/>
      <c r="AN258" s="121"/>
      <c r="AO258" s="121"/>
      <c r="AP258" s="121"/>
    </row>
    <row r="259" spans="2:42" ht="18">
      <c r="B259" s="116"/>
      <c r="N259" s="117"/>
      <c r="AG259" s="118"/>
      <c r="AH259" s="119"/>
      <c r="AI259" s="120"/>
      <c r="AJ259" s="121"/>
      <c r="AK259" s="121"/>
      <c r="AL259" s="121"/>
      <c r="AM259" s="121"/>
      <c r="AN259" s="121"/>
      <c r="AO259" s="121"/>
      <c r="AP259" s="121"/>
    </row>
    <row r="260" spans="2:42" ht="18">
      <c r="B260" s="116"/>
      <c r="N260" s="117"/>
      <c r="AG260" s="118"/>
      <c r="AH260" s="119"/>
      <c r="AI260" s="120"/>
      <c r="AJ260" s="121"/>
      <c r="AK260" s="121"/>
      <c r="AL260" s="121"/>
      <c r="AM260" s="121"/>
      <c r="AN260" s="121"/>
      <c r="AO260" s="121"/>
      <c r="AP260" s="121"/>
    </row>
    <row r="261" spans="2:42" ht="18">
      <c r="B261" s="116"/>
      <c r="N261" s="117"/>
      <c r="AG261" s="118"/>
      <c r="AH261" s="119"/>
      <c r="AI261" s="120"/>
      <c r="AJ261" s="121"/>
      <c r="AK261" s="121"/>
      <c r="AL261" s="121"/>
      <c r="AM261" s="121"/>
      <c r="AN261" s="121"/>
      <c r="AO261" s="121"/>
      <c r="AP261" s="121"/>
    </row>
    <row r="262" spans="2:42" ht="18">
      <c r="B262" s="116"/>
      <c r="N262" s="117"/>
      <c r="AG262" s="118"/>
      <c r="AH262" s="119"/>
      <c r="AI262" s="120"/>
      <c r="AJ262" s="121"/>
      <c r="AK262" s="121"/>
      <c r="AL262" s="121"/>
      <c r="AM262" s="121"/>
      <c r="AN262" s="121"/>
      <c r="AO262" s="121"/>
      <c r="AP262" s="121"/>
    </row>
    <row r="263" spans="2:42" ht="18">
      <c r="B263" s="116"/>
      <c r="N263" s="117"/>
      <c r="AG263" s="118"/>
      <c r="AH263" s="119"/>
      <c r="AI263" s="120"/>
      <c r="AJ263" s="121"/>
      <c r="AK263" s="121"/>
      <c r="AL263" s="121"/>
      <c r="AM263" s="121"/>
      <c r="AN263" s="121"/>
      <c r="AO263" s="121"/>
      <c r="AP263" s="121"/>
    </row>
    <row r="264" spans="2:42" ht="18">
      <c r="B264" s="116"/>
      <c r="N264" s="117"/>
      <c r="AG264" s="118"/>
      <c r="AH264" s="119"/>
      <c r="AI264" s="120"/>
      <c r="AJ264" s="121"/>
      <c r="AK264" s="121"/>
      <c r="AL264" s="121"/>
      <c r="AM264" s="121"/>
      <c r="AN264" s="121"/>
      <c r="AO264" s="121"/>
      <c r="AP264" s="121"/>
    </row>
    <row r="265" spans="2:42" ht="18">
      <c r="B265" s="116"/>
      <c r="N265" s="117"/>
      <c r="AG265" s="118"/>
      <c r="AH265" s="119"/>
      <c r="AI265" s="120"/>
      <c r="AJ265" s="121"/>
      <c r="AK265" s="121"/>
      <c r="AL265" s="121"/>
      <c r="AM265" s="121"/>
      <c r="AN265" s="121"/>
      <c r="AO265" s="121"/>
      <c r="AP265" s="121"/>
    </row>
    <row r="266" spans="2:42" ht="18">
      <c r="B266" s="116"/>
      <c r="N266" s="117"/>
      <c r="AG266" s="118"/>
      <c r="AH266" s="119"/>
      <c r="AI266" s="120"/>
      <c r="AJ266" s="121"/>
      <c r="AK266" s="121"/>
      <c r="AL266" s="121"/>
      <c r="AM266" s="121"/>
      <c r="AN266" s="121"/>
      <c r="AO266" s="121"/>
      <c r="AP266" s="121"/>
    </row>
    <row r="267" spans="2:42" ht="18">
      <c r="B267" s="116"/>
      <c r="N267" s="117"/>
      <c r="AG267" s="118"/>
      <c r="AH267" s="119"/>
      <c r="AI267" s="120"/>
      <c r="AJ267" s="121"/>
      <c r="AK267" s="121"/>
      <c r="AL267" s="121"/>
      <c r="AM267" s="121"/>
      <c r="AN267" s="121"/>
      <c r="AO267" s="121"/>
      <c r="AP267" s="121"/>
    </row>
    <row r="268" spans="2:42" ht="18">
      <c r="B268" s="116"/>
      <c r="N268" s="117"/>
      <c r="AG268" s="118"/>
      <c r="AH268" s="119"/>
      <c r="AI268" s="120"/>
      <c r="AJ268" s="121"/>
      <c r="AK268" s="121"/>
      <c r="AL268" s="121"/>
      <c r="AM268" s="121"/>
      <c r="AN268" s="121"/>
      <c r="AO268" s="121"/>
      <c r="AP268" s="121"/>
    </row>
    <row r="269" spans="2:42" ht="18">
      <c r="B269" s="116"/>
      <c r="N269" s="117"/>
      <c r="AG269" s="118"/>
      <c r="AH269" s="119"/>
      <c r="AI269" s="120"/>
      <c r="AJ269" s="121"/>
      <c r="AK269" s="121"/>
      <c r="AL269" s="121"/>
      <c r="AM269" s="121"/>
      <c r="AN269" s="121"/>
      <c r="AO269" s="121"/>
      <c r="AP269" s="121"/>
    </row>
    <row r="270" spans="2:42" ht="18">
      <c r="B270" s="116"/>
      <c r="N270" s="117"/>
      <c r="AG270" s="118"/>
      <c r="AH270" s="119"/>
      <c r="AI270" s="120"/>
      <c r="AJ270" s="121"/>
      <c r="AK270" s="121"/>
      <c r="AL270" s="121"/>
      <c r="AM270" s="121"/>
      <c r="AN270" s="121"/>
      <c r="AO270" s="121"/>
      <c r="AP270" s="121"/>
    </row>
    <row r="271" spans="2:42" ht="18">
      <c r="B271" s="116"/>
      <c r="N271" s="117"/>
      <c r="AG271" s="118"/>
      <c r="AH271" s="119"/>
      <c r="AI271" s="120"/>
      <c r="AJ271" s="121"/>
      <c r="AK271" s="121"/>
      <c r="AL271" s="121"/>
      <c r="AM271" s="121"/>
      <c r="AN271" s="121"/>
      <c r="AO271" s="121"/>
      <c r="AP271" s="121"/>
    </row>
    <row r="272" spans="2:42" ht="18">
      <c r="B272" s="116"/>
      <c r="N272" s="117"/>
      <c r="AG272" s="118"/>
      <c r="AH272" s="119"/>
      <c r="AI272" s="120"/>
      <c r="AJ272" s="121"/>
      <c r="AK272" s="121"/>
      <c r="AL272" s="121"/>
      <c r="AM272" s="121"/>
      <c r="AN272" s="121"/>
      <c r="AO272" s="121"/>
      <c r="AP272" s="121"/>
    </row>
    <row r="273" spans="2:42" ht="18">
      <c r="B273" s="116"/>
      <c r="N273" s="117"/>
      <c r="AG273" s="118"/>
      <c r="AH273" s="119"/>
      <c r="AI273" s="120"/>
      <c r="AJ273" s="121"/>
      <c r="AK273" s="121"/>
      <c r="AL273" s="121"/>
      <c r="AM273" s="121"/>
      <c r="AN273" s="121"/>
      <c r="AO273" s="121"/>
      <c r="AP273" s="121"/>
    </row>
    <row r="274" spans="2:42" ht="18">
      <c r="B274" s="116"/>
      <c r="N274" s="117"/>
      <c r="AG274" s="118"/>
      <c r="AH274" s="119"/>
      <c r="AI274" s="120"/>
      <c r="AJ274" s="121"/>
      <c r="AK274" s="121"/>
      <c r="AL274" s="121"/>
      <c r="AM274" s="121"/>
      <c r="AN274" s="121"/>
      <c r="AO274" s="121"/>
      <c r="AP274" s="121"/>
    </row>
    <row r="275" spans="2:42" ht="18">
      <c r="B275" s="116"/>
      <c r="N275" s="117"/>
      <c r="AG275" s="118"/>
      <c r="AH275" s="119"/>
      <c r="AI275" s="120"/>
      <c r="AJ275" s="121"/>
      <c r="AK275" s="121"/>
      <c r="AL275" s="121"/>
      <c r="AM275" s="121"/>
      <c r="AN275" s="121"/>
      <c r="AO275" s="121"/>
      <c r="AP275" s="121"/>
    </row>
    <row r="276" spans="2:42" ht="18">
      <c r="B276" s="116"/>
      <c r="N276" s="117"/>
      <c r="AG276" s="118"/>
      <c r="AH276" s="119"/>
      <c r="AI276" s="120"/>
      <c r="AJ276" s="121"/>
      <c r="AK276" s="121"/>
      <c r="AL276" s="121"/>
      <c r="AM276" s="121"/>
      <c r="AN276" s="121"/>
      <c r="AO276" s="121"/>
      <c r="AP276" s="121"/>
    </row>
    <row r="277" spans="2:42" ht="18">
      <c r="B277" s="116"/>
      <c r="N277" s="117"/>
      <c r="AG277" s="118"/>
      <c r="AH277" s="119"/>
      <c r="AI277" s="120"/>
      <c r="AJ277" s="121"/>
      <c r="AK277" s="121"/>
      <c r="AL277" s="121"/>
      <c r="AM277" s="121"/>
      <c r="AN277" s="121"/>
      <c r="AO277" s="121"/>
      <c r="AP277" s="121"/>
    </row>
    <row r="278" spans="2:42" ht="18">
      <c r="B278" s="116"/>
      <c r="N278" s="117"/>
      <c r="AG278" s="118"/>
      <c r="AH278" s="119"/>
      <c r="AI278" s="120"/>
      <c r="AJ278" s="121"/>
      <c r="AK278" s="121"/>
      <c r="AL278" s="121"/>
      <c r="AM278" s="121"/>
      <c r="AN278" s="121"/>
      <c r="AO278" s="121"/>
      <c r="AP278" s="121"/>
    </row>
    <row r="279" spans="2:42" ht="18">
      <c r="B279" s="116"/>
      <c r="N279" s="117"/>
      <c r="AG279" s="118"/>
      <c r="AH279" s="119"/>
      <c r="AI279" s="120"/>
      <c r="AJ279" s="121"/>
      <c r="AK279" s="121"/>
      <c r="AL279" s="121"/>
      <c r="AM279" s="121"/>
      <c r="AN279" s="121"/>
      <c r="AO279" s="121"/>
      <c r="AP279" s="121"/>
    </row>
    <row r="280" spans="2:42" ht="18">
      <c r="B280" s="116"/>
      <c r="N280" s="117"/>
      <c r="AG280" s="118"/>
      <c r="AH280" s="119"/>
      <c r="AI280" s="120"/>
      <c r="AJ280" s="121"/>
      <c r="AK280" s="121"/>
      <c r="AL280" s="121"/>
      <c r="AM280" s="121"/>
      <c r="AN280" s="121"/>
      <c r="AO280" s="121"/>
      <c r="AP280" s="121"/>
    </row>
    <row r="281" spans="2:42" ht="18">
      <c r="B281" s="116"/>
      <c r="N281" s="117"/>
      <c r="AG281" s="118"/>
      <c r="AH281" s="119"/>
      <c r="AI281" s="120"/>
      <c r="AJ281" s="121"/>
      <c r="AK281" s="121"/>
      <c r="AL281" s="121"/>
      <c r="AM281" s="121"/>
      <c r="AN281" s="121"/>
      <c r="AO281" s="121"/>
      <c r="AP281" s="121"/>
    </row>
    <row r="282" spans="2:42" ht="16.5">
      <c r="N282" s="117"/>
      <c r="AG282" s="118"/>
      <c r="AH282" s="119"/>
      <c r="AI282" s="120"/>
      <c r="AJ282" s="121"/>
      <c r="AK282" s="121"/>
      <c r="AL282" s="121"/>
      <c r="AM282" s="121"/>
      <c r="AN282" s="121"/>
      <c r="AO282" s="121"/>
      <c r="AP282" s="121"/>
    </row>
    <row r="283" spans="2:42" ht="16.5">
      <c r="N283" s="117"/>
      <c r="AG283" s="118"/>
      <c r="AH283" s="119"/>
      <c r="AI283" s="120"/>
      <c r="AJ283" s="121"/>
      <c r="AK283" s="121"/>
      <c r="AL283" s="121"/>
      <c r="AM283" s="121"/>
      <c r="AN283" s="121"/>
      <c r="AO283" s="121"/>
      <c r="AP283" s="121"/>
    </row>
    <row r="284" spans="2:42" ht="16.5">
      <c r="N284" s="117"/>
      <c r="AG284" s="118"/>
      <c r="AH284" s="119"/>
      <c r="AI284" s="120"/>
      <c r="AJ284" s="121"/>
      <c r="AK284" s="121"/>
      <c r="AL284" s="121"/>
      <c r="AM284" s="121"/>
      <c r="AN284" s="121"/>
      <c r="AO284" s="121"/>
      <c r="AP284" s="121"/>
    </row>
    <row r="285" spans="2:42" ht="16.5">
      <c r="N285" s="117"/>
      <c r="AG285" s="118"/>
      <c r="AH285" s="119"/>
      <c r="AI285" s="120"/>
      <c r="AJ285" s="121"/>
      <c r="AK285" s="121"/>
      <c r="AL285" s="121"/>
      <c r="AM285" s="121"/>
      <c r="AN285" s="121"/>
      <c r="AO285" s="121"/>
      <c r="AP285" s="121"/>
    </row>
    <row r="286" spans="2:42" ht="16.5">
      <c r="N286" s="117"/>
      <c r="AG286" s="118"/>
      <c r="AH286" s="119"/>
      <c r="AI286" s="120"/>
      <c r="AJ286" s="121"/>
      <c r="AK286" s="121"/>
      <c r="AL286" s="121"/>
      <c r="AM286" s="121"/>
      <c r="AN286" s="121"/>
      <c r="AO286" s="121"/>
      <c r="AP286" s="121"/>
    </row>
    <row r="287" spans="2:42" ht="16.5">
      <c r="N287" s="117"/>
      <c r="AG287" s="118"/>
      <c r="AH287" s="119"/>
      <c r="AI287" s="120"/>
      <c r="AJ287" s="121"/>
      <c r="AK287" s="121"/>
      <c r="AL287" s="121"/>
      <c r="AM287" s="121"/>
      <c r="AN287" s="121"/>
      <c r="AO287" s="121"/>
      <c r="AP287" s="121"/>
    </row>
    <row r="288" spans="2:42" ht="16.5">
      <c r="N288" s="117"/>
      <c r="AG288" s="118"/>
      <c r="AH288" s="119"/>
      <c r="AI288" s="120"/>
      <c r="AJ288" s="121"/>
      <c r="AK288" s="121"/>
      <c r="AL288" s="121"/>
      <c r="AM288" s="121"/>
      <c r="AN288" s="121"/>
      <c r="AO288" s="121"/>
      <c r="AP288" s="121"/>
    </row>
    <row r="289" spans="14:42" ht="16.5">
      <c r="N289" s="117"/>
      <c r="AG289" s="118"/>
      <c r="AH289" s="119"/>
      <c r="AI289" s="120"/>
      <c r="AJ289" s="121"/>
      <c r="AK289" s="121"/>
      <c r="AL289" s="121"/>
      <c r="AM289" s="121"/>
      <c r="AN289" s="121"/>
      <c r="AO289" s="121"/>
      <c r="AP289" s="121"/>
    </row>
    <row r="290" spans="14:42" ht="16.5">
      <c r="N290" s="117"/>
      <c r="AG290" s="118"/>
      <c r="AH290" s="119"/>
      <c r="AI290" s="120"/>
      <c r="AJ290" s="121"/>
      <c r="AK290" s="121"/>
      <c r="AL290" s="121"/>
      <c r="AM290" s="121"/>
      <c r="AN290" s="121"/>
      <c r="AO290" s="121"/>
      <c r="AP290" s="121"/>
    </row>
    <row r="291" spans="14:42" ht="16.5">
      <c r="N291" s="117"/>
      <c r="AG291" s="118"/>
      <c r="AH291" s="119"/>
      <c r="AI291" s="120"/>
      <c r="AJ291" s="121"/>
      <c r="AK291" s="121"/>
      <c r="AL291" s="121"/>
      <c r="AM291" s="121"/>
      <c r="AN291" s="121"/>
      <c r="AO291" s="121"/>
      <c r="AP291" s="121"/>
    </row>
    <row r="292" spans="14:42" ht="16.5">
      <c r="N292" s="117"/>
      <c r="AG292" s="118"/>
      <c r="AH292" s="119"/>
      <c r="AI292" s="120"/>
      <c r="AJ292" s="121"/>
      <c r="AK292" s="121"/>
      <c r="AL292" s="121"/>
      <c r="AM292" s="121"/>
      <c r="AN292" s="121"/>
      <c r="AO292" s="121"/>
      <c r="AP292" s="121"/>
    </row>
    <row r="293" spans="14:42" ht="16.5">
      <c r="N293" s="117"/>
      <c r="AG293" s="118"/>
      <c r="AH293" s="119"/>
      <c r="AI293" s="120"/>
      <c r="AJ293" s="121"/>
      <c r="AK293" s="121"/>
      <c r="AL293" s="121"/>
      <c r="AM293" s="121"/>
      <c r="AN293" s="121"/>
      <c r="AO293" s="121"/>
      <c r="AP293" s="121"/>
    </row>
    <row r="294" spans="14:42" ht="16.5">
      <c r="N294" s="117"/>
      <c r="AG294" s="118"/>
      <c r="AH294" s="119"/>
      <c r="AI294" s="120"/>
      <c r="AJ294" s="121"/>
      <c r="AK294" s="121"/>
      <c r="AL294" s="121"/>
      <c r="AM294" s="121"/>
      <c r="AN294" s="121"/>
      <c r="AO294" s="121"/>
      <c r="AP294" s="121"/>
    </row>
    <row r="295" spans="14:42" ht="16.5">
      <c r="N295" s="117"/>
      <c r="AG295" s="118"/>
      <c r="AH295" s="119"/>
      <c r="AI295" s="120"/>
      <c r="AJ295" s="121"/>
      <c r="AK295" s="121"/>
      <c r="AL295" s="121"/>
      <c r="AM295" s="121"/>
      <c r="AN295" s="121"/>
      <c r="AO295" s="121"/>
      <c r="AP295" s="121"/>
    </row>
    <row r="296" spans="14:42" ht="16.5">
      <c r="N296" s="117"/>
      <c r="AG296" s="118"/>
      <c r="AH296" s="119"/>
      <c r="AI296" s="120"/>
      <c r="AJ296" s="121"/>
      <c r="AK296" s="121"/>
      <c r="AL296" s="121"/>
      <c r="AM296" s="121"/>
      <c r="AN296" s="121"/>
      <c r="AO296" s="121"/>
      <c r="AP296" s="121"/>
    </row>
    <row r="297" spans="14:42" ht="16.5">
      <c r="N297" s="117"/>
      <c r="AG297" s="118"/>
      <c r="AH297" s="119"/>
      <c r="AI297" s="120"/>
      <c r="AJ297" s="121"/>
      <c r="AK297" s="121"/>
      <c r="AL297" s="121"/>
      <c r="AM297" s="121"/>
      <c r="AN297" s="121"/>
      <c r="AO297" s="121"/>
      <c r="AP297" s="121"/>
    </row>
    <row r="298" spans="14:42" ht="16.5">
      <c r="N298" s="117"/>
      <c r="AG298" s="118"/>
      <c r="AH298" s="119"/>
      <c r="AI298" s="120"/>
      <c r="AJ298" s="121"/>
      <c r="AK298" s="121"/>
      <c r="AL298" s="121"/>
      <c r="AM298" s="121"/>
      <c r="AN298" s="121"/>
      <c r="AO298" s="121"/>
      <c r="AP298" s="121"/>
    </row>
    <row r="299" spans="14:42" ht="16.5">
      <c r="N299" s="117"/>
      <c r="AG299" s="118"/>
      <c r="AH299" s="119"/>
      <c r="AI299" s="120"/>
      <c r="AJ299" s="121"/>
      <c r="AK299" s="121"/>
      <c r="AL299" s="121"/>
      <c r="AM299" s="121"/>
      <c r="AN299" s="121"/>
      <c r="AO299" s="121"/>
      <c r="AP299" s="121"/>
    </row>
    <row r="300" spans="14:42" ht="16.5">
      <c r="N300" s="117"/>
      <c r="AG300" s="118"/>
      <c r="AH300" s="119"/>
      <c r="AI300" s="120"/>
      <c r="AJ300" s="121"/>
      <c r="AK300" s="121"/>
      <c r="AL300" s="121"/>
      <c r="AM300" s="121"/>
      <c r="AN300" s="121"/>
      <c r="AO300" s="121"/>
      <c r="AP300" s="121"/>
    </row>
    <row r="301" spans="14:42" ht="16.5">
      <c r="N301" s="117"/>
      <c r="AG301" s="118"/>
      <c r="AH301" s="119"/>
      <c r="AI301" s="120"/>
      <c r="AJ301" s="121"/>
      <c r="AK301" s="121"/>
      <c r="AL301" s="121"/>
      <c r="AM301" s="121"/>
      <c r="AN301" s="121"/>
      <c r="AO301" s="121"/>
      <c r="AP301" s="121"/>
    </row>
    <row r="302" spans="14:42" ht="16.5">
      <c r="N302" s="117"/>
      <c r="AG302" s="118"/>
      <c r="AH302" s="119"/>
      <c r="AI302" s="120"/>
      <c r="AJ302" s="121"/>
      <c r="AK302" s="121"/>
      <c r="AL302" s="121"/>
      <c r="AM302" s="121"/>
      <c r="AN302" s="121"/>
      <c r="AO302" s="121"/>
      <c r="AP302" s="121"/>
    </row>
    <row r="303" spans="14:42" ht="16.5">
      <c r="N303" s="117"/>
      <c r="AG303" s="118"/>
      <c r="AH303" s="119"/>
      <c r="AI303" s="120"/>
      <c r="AJ303" s="121"/>
      <c r="AK303" s="121"/>
      <c r="AL303" s="121"/>
      <c r="AM303" s="121"/>
      <c r="AN303" s="121"/>
      <c r="AO303" s="121"/>
      <c r="AP303" s="121"/>
    </row>
    <row r="304" spans="14:42" ht="16.5">
      <c r="N304" s="117"/>
      <c r="AG304" s="118"/>
      <c r="AH304" s="119"/>
      <c r="AI304" s="120"/>
      <c r="AJ304" s="121"/>
      <c r="AK304" s="121"/>
      <c r="AL304" s="121"/>
      <c r="AM304" s="121"/>
      <c r="AN304" s="121"/>
      <c r="AO304" s="121"/>
      <c r="AP304" s="121"/>
    </row>
    <row r="305" spans="14:42" ht="16.5">
      <c r="N305" s="117"/>
      <c r="AG305" s="118"/>
      <c r="AH305" s="119"/>
      <c r="AI305" s="120"/>
      <c r="AJ305" s="121"/>
      <c r="AK305" s="121"/>
      <c r="AL305" s="121"/>
      <c r="AM305" s="121"/>
      <c r="AN305" s="121"/>
      <c r="AO305" s="121"/>
      <c r="AP305" s="121"/>
    </row>
    <row r="306" spans="14:42" ht="16.5">
      <c r="N306" s="117"/>
      <c r="AG306" s="118"/>
      <c r="AH306" s="119"/>
      <c r="AI306" s="120"/>
      <c r="AJ306" s="121"/>
      <c r="AK306" s="121"/>
      <c r="AL306" s="121"/>
      <c r="AM306" s="121"/>
      <c r="AN306" s="121"/>
      <c r="AO306" s="121"/>
      <c r="AP306" s="121"/>
    </row>
    <row r="307" spans="14:42" ht="16.5">
      <c r="N307" s="117"/>
      <c r="AG307" s="118"/>
      <c r="AH307" s="119"/>
      <c r="AI307" s="120"/>
      <c r="AJ307" s="121"/>
      <c r="AK307" s="121"/>
      <c r="AL307" s="121"/>
      <c r="AM307" s="121"/>
      <c r="AN307" s="121"/>
      <c r="AO307" s="121"/>
      <c r="AP307" s="121"/>
    </row>
    <row r="308" spans="14:42" ht="16.5">
      <c r="N308" s="117"/>
      <c r="AG308" s="118"/>
      <c r="AH308" s="119"/>
      <c r="AI308" s="120"/>
      <c r="AJ308" s="121"/>
      <c r="AK308" s="121"/>
      <c r="AL308" s="121"/>
      <c r="AM308" s="121"/>
      <c r="AN308" s="121"/>
      <c r="AO308" s="121"/>
      <c r="AP308" s="121"/>
    </row>
    <row r="309" spans="14:42" ht="16.5">
      <c r="N309" s="117"/>
      <c r="AG309" s="118"/>
      <c r="AH309" s="119"/>
      <c r="AI309" s="120"/>
      <c r="AJ309" s="121"/>
      <c r="AK309" s="121"/>
      <c r="AL309" s="121"/>
      <c r="AM309" s="121"/>
      <c r="AN309" s="121"/>
      <c r="AO309" s="121"/>
      <c r="AP309" s="121"/>
    </row>
    <row r="310" spans="14:42" ht="16.5">
      <c r="N310" s="117"/>
      <c r="AG310" s="118"/>
      <c r="AH310" s="119"/>
      <c r="AI310" s="120"/>
      <c r="AJ310" s="121"/>
      <c r="AK310" s="121"/>
      <c r="AL310" s="121"/>
      <c r="AM310" s="121"/>
      <c r="AN310" s="121"/>
      <c r="AO310" s="121"/>
      <c r="AP310" s="121"/>
    </row>
    <row r="311" spans="14:42" ht="16.5">
      <c r="N311" s="117"/>
      <c r="AG311" s="118"/>
      <c r="AH311" s="119"/>
      <c r="AI311" s="120"/>
      <c r="AJ311" s="121"/>
      <c r="AK311" s="121"/>
      <c r="AL311" s="121"/>
      <c r="AM311" s="121"/>
      <c r="AN311" s="121"/>
      <c r="AO311" s="121"/>
      <c r="AP311" s="121"/>
    </row>
    <row r="312" spans="14:42" ht="16.5">
      <c r="N312" s="117"/>
      <c r="AG312" s="118"/>
      <c r="AH312" s="119"/>
      <c r="AI312" s="120"/>
      <c r="AJ312" s="121"/>
      <c r="AK312" s="121"/>
      <c r="AL312" s="121"/>
      <c r="AM312" s="121"/>
      <c r="AN312" s="121"/>
      <c r="AO312" s="121"/>
      <c r="AP312" s="121"/>
    </row>
    <row r="313" spans="14:42" ht="16.5">
      <c r="N313" s="117"/>
      <c r="AG313" s="118"/>
      <c r="AH313" s="119"/>
      <c r="AI313" s="120"/>
      <c r="AJ313" s="121"/>
      <c r="AK313" s="121"/>
      <c r="AL313" s="121"/>
      <c r="AM313" s="121"/>
      <c r="AN313" s="121"/>
      <c r="AO313" s="121"/>
      <c r="AP313" s="121"/>
    </row>
    <row r="314" spans="14:42" ht="16.5">
      <c r="N314" s="117"/>
      <c r="AG314" s="118"/>
      <c r="AH314" s="119"/>
      <c r="AI314" s="120"/>
      <c r="AJ314" s="121"/>
      <c r="AK314" s="121"/>
      <c r="AL314" s="121"/>
      <c r="AM314" s="121"/>
      <c r="AN314" s="121"/>
      <c r="AO314" s="121"/>
      <c r="AP314" s="121"/>
    </row>
    <row r="315" spans="14:42" ht="16.5">
      <c r="N315" s="117"/>
      <c r="AG315" s="118"/>
      <c r="AH315" s="119"/>
      <c r="AI315" s="120"/>
      <c r="AJ315" s="121"/>
      <c r="AK315" s="121"/>
      <c r="AL315" s="121"/>
      <c r="AM315" s="121"/>
      <c r="AN315" s="121"/>
      <c r="AO315" s="121"/>
      <c r="AP315" s="121"/>
    </row>
    <row r="316" spans="14:42" ht="16.5">
      <c r="N316" s="117"/>
      <c r="AG316" s="118"/>
      <c r="AH316" s="119"/>
      <c r="AI316" s="120"/>
      <c r="AJ316" s="121"/>
      <c r="AK316" s="121"/>
      <c r="AL316" s="121"/>
      <c r="AM316" s="121"/>
      <c r="AN316" s="121"/>
      <c r="AO316" s="121"/>
      <c r="AP316" s="121"/>
    </row>
    <row r="317" spans="14:42" ht="16.5">
      <c r="N317" s="117"/>
      <c r="AG317" s="118"/>
      <c r="AH317" s="119"/>
      <c r="AI317" s="120"/>
      <c r="AJ317" s="121"/>
      <c r="AK317" s="121"/>
      <c r="AL317" s="121"/>
      <c r="AM317" s="121"/>
      <c r="AN317" s="121"/>
      <c r="AO317" s="121"/>
      <c r="AP317" s="121"/>
    </row>
    <row r="318" spans="14:42" ht="16.5">
      <c r="N318" s="117"/>
      <c r="AG318" s="118"/>
      <c r="AH318" s="119"/>
      <c r="AI318" s="120"/>
      <c r="AJ318" s="121"/>
      <c r="AK318" s="121"/>
      <c r="AL318" s="121"/>
      <c r="AM318" s="121"/>
      <c r="AN318" s="121"/>
      <c r="AO318" s="121"/>
      <c r="AP318" s="121"/>
    </row>
    <row r="319" spans="14:42" ht="16.5">
      <c r="N319" s="117"/>
      <c r="AG319" s="118"/>
      <c r="AH319" s="119"/>
      <c r="AI319" s="120"/>
      <c r="AJ319" s="121"/>
      <c r="AK319" s="121"/>
      <c r="AL319" s="121"/>
      <c r="AM319" s="121"/>
      <c r="AN319" s="121"/>
      <c r="AO319" s="121"/>
      <c r="AP319" s="121"/>
    </row>
    <row r="320" spans="14:42" ht="16.5">
      <c r="N320" s="117"/>
      <c r="AG320" s="118"/>
      <c r="AH320" s="119"/>
      <c r="AI320" s="120"/>
      <c r="AJ320" s="121"/>
      <c r="AK320" s="121"/>
      <c r="AL320" s="121"/>
      <c r="AM320" s="121"/>
      <c r="AN320" s="121"/>
      <c r="AO320" s="121"/>
      <c r="AP320" s="121"/>
    </row>
    <row r="321" spans="14:42" ht="16.5">
      <c r="N321" s="117"/>
      <c r="AG321" s="118"/>
      <c r="AH321" s="119"/>
      <c r="AI321" s="120"/>
      <c r="AJ321" s="121"/>
      <c r="AK321" s="121"/>
      <c r="AL321" s="121"/>
      <c r="AM321" s="121"/>
      <c r="AN321" s="121"/>
      <c r="AO321" s="121"/>
      <c r="AP321" s="121"/>
    </row>
    <row r="322" spans="14:42" ht="16.5">
      <c r="N322" s="117"/>
      <c r="AG322" s="118"/>
      <c r="AH322" s="119"/>
      <c r="AI322" s="120"/>
      <c r="AJ322" s="121"/>
      <c r="AK322" s="121"/>
      <c r="AL322" s="121"/>
      <c r="AM322" s="121"/>
      <c r="AN322" s="121"/>
      <c r="AO322" s="121"/>
      <c r="AP322" s="121"/>
    </row>
    <row r="323" spans="14:42" ht="16.5">
      <c r="N323" s="117"/>
      <c r="AG323" s="118"/>
      <c r="AH323" s="119"/>
      <c r="AI323" s="120"/>
      <c r="AJ323" s="121"/>
      <c r="AK323" s="121"/>
      <c r="AL323" s="121"/>
      <c r="AM323" s="121"/>
      <c r="AN323" s="121"/>
      <c r="AO323" s="121"/>
      <c r="AP323" s="121"/>
    </row>
    <row r="324" spans="14:42" ht="16.5">
      <c r="N324" s="117"/>
      <c r="AG324" s="118"/>
      <c r="AH324" s="119"/>
      <c r="AI324" s="120"/>
      <c r="AJ324" s="121"/>
      <c r="AK324" s="121"/>
      <c r="AL324" s="121"/>
      <c r="AM324" s="121"/>
      <c r="AN324" s="121"/>
      <c r="AO324" s="121"/>
      <c r="AP324" s="121"/>
    </row>
    <row r="325" spans="14:42" ht="16.5">
      <c r="N325" s="117"/>
      <c r="AG325" s="118"/>
      <c r="AH325" s="119"/>
      <c r="AI325" s="120"/>
      <c r="AJ325" s="121"/>
      <c r="AK325" s="121"/>
      <c r="AL325" s="121"/>
      <c r="AM325" s="121"/>
      <c r="AN325" s="121"/>
      <c r="AO325" s="121"/>
      <c r="AP325" s="121"/>
    </row>
    <row r="326" spans="14:42" ht="16.5">
      <c r="N326" s="117"/>
      <c r="AG326" s="118"/>
      <c r="AH326" s="119"/>
      <c r="AI326" s="120"/>
      <c r="AJ326" s="121"/>
      <c r="AK326" s="121"/>
      <c r="AL326" s="121"/>
      <c r="AM326" s="121"/>
      <c r="AN326" s="121"/>
      <c r="AO326" s="121"/>
      <c r="AP326" s="121"/>
    </row>
    <row r="327" spans="14:42" ht="16.5">
      <c r="N327" s="117"/>
      <c r="AG327" s="118"/>
      <c r="AH327" s="119"/>
      <c r="AI327" s="120"/>
      <c r="AJ327" s="121"/>
      <c r="AK327" s="121"/>
      <c r="AL327" s="121"/>
      <c r="AM327" s="121"/>
      <c r="AN327" s="121"/>
      <c r="AO327" s="121"/>
      <c r="AP327" s="121"/>
    </row>
    <row r="328" spans="14:42" ht="16.5">
      <c r="N328" s="117"/>
      <c r="AG328" s="118"/>
      <c r="AH328" s="119"/>
      <c r="AI328" s="120"/>
      <c r="AJ328" s="121"/>
      <c r="AK328" s="121"/>
      <c r="AL328" s="121"/>
      <c r="AM328" s="121"/>
      <c r="AN328" s="121"/>
      <c r="AO328" s="121"/>
      <c r="AP328" s="121"/>
    </row>
    <row r="329" spans="14:42" ht="16.5">
      <c r="N329" s="117"/>
      <c r="AG329" s="118"/>
      <c r="AH329" s="119"/>
      <c r="AI329" s="120"/>
      <c r="AJ329" s="121"/>
      <c r="AK329" s="121"/>
      <c r="AL329" s="121"/>
      <c r="AM329" s="121"/>
      <c r="AN329" s="121"/>
      <c r="AO329" s="121"/>
      <c r="AP329" s="121"/>
    </row>
    <row r="330" spans="14:42" ht="16.5">
      <c r="N330" s="117"/>
      <c r="AG330" s="118"/>
      <c r="AH330" s="119"/>
      <c r="AI330" s="120"/>
      <c r="AJ330" s="121"/>
      <c r="AK330" s="121"/>
      <c r="AL330" s="121"/>
      <c r="AM330" s="121"/>
      <c r="AN330" s="121"/>
      <c r="AO330" s="121"/>
      <c r="AP330" s="121"/>
    </row>
    <row r="331" spans="14:42" ht="16.5">
      <c r="N331" s="117"/>
      <c r="AG331" s="118"/>
      <c r="AH331" s="119"/>
      <c r="AI331" s="120"/>
      <c r="AJ331" s="121"/>
      <c r="AK331" s="121"/>
      <c r="AL331" s="121"/>
      <c r="AM331" s="121"/>
      <c r="AN331" s="121"/>
      <c r="AO331" s="121"/>
      <c r="AP331" s="121"/>
    </row>
    <row r="332" spans="14:42" ht="16.5">
      <c r="N332" s="117"/>
      <c r="AG332" s="118"/>
      <c r="AH332" s="119"/>
      <c r="AI332" s="120"/>
      <c r="AJ332" s="121"/>
      <c r="AK332" s="121"/>
      <c r="AL332" s="121"/>
      <c r="AM332" s="121"/>
      <c r="AN332" s="121"/>
      <c r="AO332" s="121"/>
      <c r="AP332" s="121"/>
    </row>
    <row r="333" spans="14:42" ht="16.5">
      <c r="N333" s="117"/>
      <c r="AG333" s="118"/>
      <c r="AH333" s="119"/>
      <c r="AI333" s="120"/>
      <c r="AJ333" s="121"/>
      <c r="AK333" s="121"/>
      <c r="AL333" s="121"/>
      <c r="AM333" s="121"/>
      <c r="AN333" s="121"/>
      <c r="AO333" s="121"/>
      <c r="AP333" s="121"/>
    </row>
    <row r="334" spans="14:42" ht="16.5">
      <c r="N334" s="117"/>
      <c r="AG334" s="118"/>
      <c r="AH334" s="119"/>
      <c r="AI334" s="120"/>
      <c r="AJ334" s="121"/>
      <c r="AK334" s="121"/>
      <c r="AL334" s="121"/>
      <c r="AM334" s="121"/>
      <c r="AN334" s="121"/>
      <c r="AO334" s="121"/>
      <c r="AP334" s="121"/>
    </row>
    <row r="335" spans="14:42" ht="16.5">
      <c r="N335" s="117"/>
      <c r="AG335" s="118"/>
      <c r="AH335" s="119"/>
      <c r="AI335" s="120"/>
      <c r="AJ335" s="121"/>
      <c r="AK335" s="121"/>
      <c r="AL335" s="121"/>
      <c r="AM335" s="121"/>
      <c r="AN335" s="121"/>
      <c r="AO335" s="121"/>
      <c r="AP335" s="121"/>
    </row>
    <row r="336" spans="14:42" ht="16.5">
      <c r="N336" s="117"/>
      <c r="AG336" s="118"/>
      <c r="AH336" s="119"/>
      <c r="AI336" s="120"/>
      <c r="AJ336" s="121"/>
      <c r="AK336" s="121"/>
      <c r="AL336" s="121"/>
      <c r="AM336" s="121"/>
      <c r="AN336" s="121"/>
      <c r="AO336" s="121"/>
      <c r="AP336" s="121"/>
    </row>
    <row r="337" spans="14:42" ht="16.5">
      <c r="N337" s="117"/>
      <c r="AG337" s="118"/>
      <c r="AH337" s="119"/>
      <c r="AI337" s="120"/>
      <c r="AJ337" s="121"/>
      <c r="AK337" s="121"/>
      <c r="AL337" s="121"/>
      <c r="AM337" s="121"/>
      <c r="AN337" s="121"/>
      <c r="AO337" s="121"/>
      <c r="AP337" s="121"/>
    </row>
    <row r="338" spans="14:42" ht="16.5">
      <c r="N338" s="117"/>
      <c r="AG338" s="118"/>
      <c r="AH338" s="119"/>
      <c r="AI338" s="120"/>
      <c r="AJ338" s="121"/>
      <c r="AK338" s="121"/>
      <c r="AL338" s="121"/>
      <c r="AM338" s="121"/>
      <c r="AN338" s="121"/>
      <c r="AO338" s="121"/>
      <c r="AP338" s="121"/>
    </row>
    <row r="339" spans="14:42" ht="16.5">
      <c r="N339" s="117"/>
      <c r="AG339" s="118"/>
      <c r="AH339" s="119"/>
      <c r="AI339" s="120"/>
      <c r="AJ339" s="121"/>
      <c r="AK339" s="121"/>
      <c r="AL339" s="121"/>
      <c r="AM339" s="121"/>
      <c r="AN339" s="121"/>
      <c r="AO339" s="121"/>
      <c r="AP339" s="121"/>
    </row>
    <row r="340" spans="14:42" ht="16.5">
      <c r="N340" s="117"/>
      <c r="AG340" s="118"/>
      <c r="AH340" s="119"/>
      <c r="AI340" s="120"/>
      <c r="AJ340" s="121"/>
      <c r="AK340" s="121"/>
      <c r="AL340" s="121"/>
      <c r="AM340" s="121"/>
      <c r="AN340" s="121"/>
      <c r="AO340" s="121"/>
      <c r="AP340" s="121"/>
    </row>
    <row r="341" spans="14:42" ht="16.5">
      <c r="N341" s="117"/>
      <c r="AG341" s="118"/>
      <c r="AH341" s="119"/>
      <c r="AI341" s="120"/>
      <c r="AJ341" s="121"/>
      <c r="AK341" s="121"/>
      <c r="AL341" s="121"/>
      <c r="AM341" s="121"/>
      <c r="AN341" s="121"/>
      <c r="AO341" s="121"/>
      <c r="AP341" s="121"/>
    </row>
    <row r="342" spans="14:42" ht="16.5">
      <c r="N342" s="117"/>
      <c r="AG342" s="118"/>
      <c r="AH342" s="119"/>
      <c r="AI342" s="120"/>
      <c r="AJ342" s="121"/>
      <c r="AK342" s="121"/>
      <c r="AL342" s="121"/>
      <c r="AM342" s="121"/>
      <c r="AN342" s="121"/>
      <c r="AO342" s="121"/>
      <c r="AP342" s="121"/>
    </row>
    <row r="343" spans="14:42" ht="16.5">
      <c r="N343" s="117"/>
      <c r="AG343" s="118"/>
      <c r="AH343" s="119"/>
      <c r="AI343" s="120"/>
      <c r="AJ343" s="121"/>
      <c r="AK343" s="121"/>
      <c r="AL343" s="121"/>
      <c r="AM343" s="121"/>
      <c r="AN343" s="121"/>
      <c r="AO343" s="121"/>
      <c r="AP343" s="121"/>
    </row>
    <row r="344" spans="14:42" ht="16.5">
      <c r="N344" s="117"/>
      <c r="AG344" s="118"/>
      <c r="AH344" s="119"/>
      <c r="AI344" s="120"/>
      <c r="AJ344" s="121"/>
      <c r="AK344" s="121"/>
      <c r="AL344" s="121"/>
      <c r="AM344" s="121"/>
      <c r="AN344" s="121"/>
      <c r="AO344" s="121"/>
      <c r="AP344" s="121"/>
    </row>
    <row r="345" spans="14:42" ht="16.5">
      <c r="N345" s="117"/>
      <c r="AG345" s="118"/>
      <c r="AH345" s="119"/>
      <c r="AI345" s="120"/>
      <c r="AJ345" s="121"/>
      <c r="AK345" s="121"/>
      <c r="AL345" s="121"/>
      <c r="AM345" s="121"/>
      <c r="AN345" s="121"/>
      <c r="AO345" s="121"/>
      <c r="AP345" s="121"/>
    </row>
    <row r="346" spans="14:42" ht="16.5">
      <c r="N346" s="117"/>
      <c r="AG346" s="118"/>
      <c r="AH346" s="119"/>
      <c r="AI346" s="120"/>
      <c r="AJ346" s="121"/>
      <c r="AK346" s="121"/>
      <c r="AL346" s="121"/>
      <c r="AM346" s="121"/>
      <c r="AN346" s="121"/>
      <c r="AO346" s="121"/>
      <c r="AP346" s="121"/>
    </row>
    <row r="347" spans="14:42" ht="16.5">
      <c r="N347" s="117"/>
      <c r="AG347" s="118"/>
      <c r="AH347" s="119"/>
      <c r="AI347" s="120"/>
      <c r="AJ347" s="121"/>
      <c r="AK347" s="121"/>
      <c r="AL347" s="121"/>
      <c r="AM347" s="121"/>
      <c r="AN347" s="121"/>
      <c r="AO347" s="121"/>
      <c r="AP347" s="121"/>
    </row>
    <row r="348" spans="14:42" ht="16.5">
      <c r="N348" s="117"/>
      <c r="AG348" s="118"/>
      <c r="AH348" s="119"/>
      <c r="AI348" s="120"/>
      <c r="AJ348" s="121"/>
      <c r="AK348" s="121"/>
      <c r="AL348" s="121"/>
      <c r="AM348" s="121"/>
      <c r="AN348" s="121"/>
      <c r="AO348" s="121"/>
      <c r="AP348" s="121"/>
    </row>
    <row r="349" spans="14:42" ht="16.5">
      <c r="N349" s="117"/>
      <c r="AG349" s="118"/>
      <c r="AH349" s="119"/>
      <c r="AI349" s="120"/>
      <c r="AJ349" s="121"/>
      <c r="AK349" s="121"/>
      <c r="AL349" s="121"/>
      <c r="AM349" s="121"/>
      <c r="AN349" s="121"/>
      <c r="AO349" s="121"/>
      <c r="AP349" s="121"/>
    </row>
    <row r="350" spans="14:42" ht="16.5">
      <c r="N350" s="117"/>
      <c r="AG350" s="118"/>
      <c r="AH350" s="119"/>
      <c r="AI350" s="120"/>
      <c r="AJ350" s="121"/>
      <c r="AK350" s="121"/>
      <c r="AL350" s="121"/>
      <c r="AM350" s="121"/>
      <c r="AN350" s="121"/>
      <c r="AO350" s="121"/>
      <c r="AP350" s="121"/>
    </row>
    <row r="351" spans="14:42" ht="16.5">
      <c r="N351" s="117"/>
      <c r="AG351" s="118"/>
      <c r="AH351" s="119"/>
      <c r="AI351" s="120"/>
      <c r="AJ351" s="121"/>
      <c r="AK351" s="121"/>
      <c r="AL351" s="121"/>
      <c r="AM351" s="121"/>
      <c r="AN351" s="121"/>
      <c r="AO351" s="121"/>
      <c r="AP351" s="121"/>
    </row>
    <row r="352" spans="14:42" ht="16.5">
      <c r="N352" s="117"/>
      <c r="AG352" s="118"/>
      <c r="AH352" s="119"/>
      <c r="AI352" s="120"/>
      <c r="AJ352" s="121"/>
      <c r="AK352" s="121"/>
      <c r="AL352" s="121"/>
      <c r="AM352" s="121"/>
      <c r="AN352" s="121"/>
      <c r="AO352" s="121"/>
      <c r="AP352" s="121"/>
    </row>
    <row r="353" spans="14:42" ht="16.5">
      <c r="N353" s="117"/>
      <c r="AG353" s="118"/>
      <c r="AH353" s="119"/>
      <c r="AI353" s="120"/>
      <c r="AJ353" s="121"/>
      <c r="AK353" s="121"/>
      <c r="AL353" s="121"/>
      <c r="AM353" s="121"/>
      <c r="AN353" s="121"/>
      <c r="AO353" s="121"/>
      <c r="AP353" s="121"/>
    </row>
    <row r="354" spans="14:42" ht="16.5">
      <c r="N354" s="117"/>
      <c r="AG354" s="118"/>
      <c r="AH354" s="119"/>
      <c r="AI354" s="120"/>
      <c r="AJ354" s="121"/>
      <c r="AK354" s="121"/>
      <c r="AL354" s="121"/>
      <c r="AM354" s="121"/>
      <c r="AN354" s="121"/>
      <c r="AO354" s="121"/>
      <c r="AP354" s="121"/>
    </row>
    <row r="355" spans="14:42" ht="16.5">
      <c r="N355" s="117"/>
      <c r="AG355" s="118"/>
      <c r="AH355" s="119"/>
      <c r="AI355" s="120"/>
      <c r="AJ355" s="121"/>
      <c r="AK355" s="121"/>
      <c r="AL355" s="121"/>
      <c r="AM355" s="121"/>
      <c r="AN355" s="121"/>
      <c r="AO355" s="121"/>
      <c r="AP355" s="121"/>
    </row>
    <row r="356" spans="14:42" ht="16.5">
      <c r="N356" s="117"/>
      <c r="AG356" s="118"/>
      <c r="AH356" s="119"/>
      <c r="AI356" s="120"/>
      <c r="AJ356" s="121"/>
      <c r="AK356" s="121"/>
      <c r="AL356" s="121"/>
      <c r="AM356" s="121"/>
      <c r="AN356" s="121"/>
      <c r="AO356" s="121"/>
      <c r="AP356" s="121"/>
    </row>
    <row r="357" spans="14:42" ht="16.5">
      <c r="N357" s="117"/>
      <c r="AG357" s="118"/>
      <c r="AH357" s="119"/>
      <c r="AI357" s="120"/>
      <c r="AJ357" s="121"/>
      <c r="AK357" s="121"/>
      <c r="AL357" s="121"/>
      <c r="AM357" s="121"/>
      <c r="AN357" s="121"/>
      <c r="AO357" s="121"/>
      <c r="AP357" s="121"/>
    </row>
    <row r="358" spans="14:42" ht="16.5">
      <c r="N358" s="117"/>
      <c r="AG358" s="118"/>
      <c r="AH358" s="119"/>
      <c r="AI358" s="120"/>
      <c r="AJ358" s="121"/>
      <c r="AK358" s="121"/>
      <c r="AL358" s="121"/>
      <c r="AM358" s="121"/>
      <c r="AN358" s="121"/>
      <c r="AO358" s="121"/>
      <c r="AP358" s="121"/>
    </row>
    <row r="359" spans="14:42" ht="16.5">
      <c r="N359" s="117"/>
      <c r="AG359" s="118"/>
      <c r="AH359" s="119"/>
      <c r="AI359" s="120"/>
      <c r="AJ359" s="121"/>
      <c r="AK359" s="121"/>
      <c r="AL359" s="121"/>
      <c r="AM359" s="121"/>
      <c r="AN359" s="121"/>
      <c r="AO359" s="121"/>
      <c r="AP359" s="121"/>
    </row>
    <row r="360" spans="14:42" ht="16.5">
      <c r="N360" s="117"/>
      <c r="AG360" s="118"/>
      <c r="AH360" s="119"/>
      <c r="AI360" s="120"/>
      <c r="AJ360" s="121"/>
      <c r="AK360" s="121"/>
      <c r="AL360" s="121"/>
      <c r="AM360" s="121"/>
      <c r="AN360" s="121"/>
      <c r="AO360" s="121"/>
      <c r="AP360" s="121"/>
    </row>
    <row r="361" spans="14:42" ht="16.5">
      <c r="N361" s="117"/>
      <c r="AG361" s="118"/>
      <c r="AH361" s="119"/>
      <c r="AI361" s="120"/>
      <c r="AJ361" s="121"/>
      <c r="AK361" s="121"/>
      <c r="AL361" s="121"/>
      <c r="AM361" s="121"/>
      <c r="AN361" s="121"/>
      <c r="AO361" s="121"/>
      <c r="AP361" s="121"/>
    </row>
    <row r="362" spans="14:42" ht="16.5">
      <c r="N362" s="117"/>
      <c r="AG362" s="118"/>
      <c r="AH362" s="119"/>
      <c r="AI362" s="120"/>
      <c r="AJ362" s="121"/>
      <c r="AK362" s="121"/>
      <c r="AL362" s="121"/>
      <c r="AM362" s="121"/>
      <c r="AN362" s="121"/>
      <c r="AO362" s="121"/>
      <c r="AP362" s="121"/>
    </row>
    <row r="363" spans="14:42" ht="16.5">
      <c r="N363" s="117"/>
      <c r="AG363" s="118"/>
      <c r="AH363" s="119"/>
      <c r="AI363" s="120"/>
      <c r="AJ363" s="121"/>
      <c r="AK363" s="121"/>
      <c r="AL363" s="121"/>
      <c r="AM363" s="121"/>
      <c r="AN363" s="121"/>
      <c r="AO363" s="121"/>
      <c r="AP363" s="121"/>
    </row>
    <row r="364" spans="14:42" ht="16.5">
      <c r="N364" s="117"/>
      <c r="AG364" s="118"/>
      <c r="AH364" s="119"/>
      <c r="AI364" s="120"/>
      <c r="AJ364" s="121"/>
      <c r="AK364" s="121"/>
      <c r="AL364" s="121"/>
      <c r="AM364" s="121"/>
      <c r="AN364" s="121"/>
      <c r="AO364" s="121"/>
      <c r="AP364" s="121"/>
    </row>
    <row r="365" spans="14:42" ht="16.5">
      <c r="N365" s="117"/>
      <c r="AG365" s="118"/>
      <c r="AH365" s="119"/>
      <c r="AI365" s="120"/>
      <c r="AJ365" s="121"/>
      <c r="AK365" s="121"/>
      <c r="AL365" s="121"/>
      <c r="AM365" s="121"/>
      <c r="AN365" s="121"/>
      <c r="AO365" s="121"/>
      <c r="AP365" s="121"/>
    </row>
    <row r="366" spans="14:42" ht="16.5">
      <c r="N366" s="117"/>
      <c r="AG366" s="118"/>
      <c r="AH366" s="119"/>
      <c r="AI366" s="120"/>
      <c r="AJ366" s="121"/>
      <c r="AK366" s="121"/>
      <c r="AL366" s="121"/>
      <c r="AM366" s="121"/>
      <c r="AN366" s="121"/>
      <c r="AO366" s="121"/>
      <c r="AP366" s="121"/>
    </row>
    <row r="367" spans="14:42" ht="16.5">
      <c r="N367" s="117"/>
      <c r="AG367" s="118"/>
      <c r="AH367" s="119"/>
      <c r="AI367" s="120"/>
      <c r="AJ367" s="121"/>
      <c r="AK367" s="121"/>
      <c r="AL367" s="121"/>
      <c r="AM367" s="121"/>
      <c r="AN367" s="121"/>
      <c r="AO367" s="121"/>
      <c r="AP367" s="121"/>
    </row>
    <row r="368" spans="14:42" ht="16.5">
      <c r="N368" s="117"/>
      <c r="AG368" s="118"/>
      <c r="AH368" s="119"/>
      <c r="AI368" s="120"/>
      <c r="AJ368" s="121"/>
      <c r="AK368" s="121"/>
      <c r="AL368" s="121"/>
      <c r="AM368" s="121"/>
      <c r="AN368" s="121"/>
      <c r="AO368" s="121"/>
      <c r="AP368" s="121"/>
    </row>
    <row r="369" spans="14:42" ht="16.5">
      <c r="N369" s="117"/>
      <c r="AG369" s="118"/>
      <c r="AH369" s="119"/>
      <c r="AI369" s="120"/>
      <c r="AJ369" s="121"/>
      <c r="AK369" s="121"/>
      <c r="AL369" s="121"/>
      <c r="AM369" s="121"/>
      <c r="AN369" s="121"/>
      <c r="AO369" s="121"/>
      <c r="AP369" s="121"/>
    </row>
    <row r="370" spans="14:42" ht="16.5">
      <c r="N370" s="117"/>
      <c r="AG370" s="118"/>
      <c r="AH370" s="119"/>
      <c r="AI370" s="120"/>
      <c r="AJ370" s="121"/>
      <c r="AK370" s="121"/>
      <c r="AL370" s="121"/>
      <c r="AM370" s="121"/>
      <c r="AN370" s="121"/>
      <c r="AO370" s="121"/>
      <c r="AP370" s="121"/>
    </row>
    <row r="371" spans="14:42" ht="16.5">
      <c r="N371" s="117"/>
      <c r="AG371" s="118"/>
      <c r="AH371" s="119"/>
      <c r="AI371" s="120"/>
      <c r="AJ371" s="121"/>
      <c r="AK371" s="121"/>
      <c r="AL371" s="121"/>
      <c r="AM371" s="121"/>
      <c r="AN371" s="121"/>
      <c r="AO371" s="121"/>
      <c r="AP371" s="121"/>
    </row>
    <row r="372" spans="14:42" ht="16.5">
      <c r="N372" s="117"/>
      <c r="AG372" s="118"/>
      <c r="AH372" s="119"/>
      <c r="AI372" s="120"/>
      <c r="AJ372" s="121"/>
      <c r="AK372" s="121"/>
      <c r="AL372" s="121"/>
      <c r="AM372" s="121"/>
      <c r="AN372" s="121"/>
      <c r="AO372" s="121"/>
      <c r="AP372" s="121"/>
    </row>
    <row r="373" spans="14:42" ht="16.5">
      <c r="N373" s="117"/>
      <c r="AG373" s="118"/>
      <c r="AH373" s="119"/>
      <c r="AI373" s="120"/>
      <c r="AJ373" s="121"/>
      <c r="AK373" s="121"/>
      <c r="AL373" s="121"/>
      <c r="AM373" s="121"/>
      <c r="AN373" s="121"/>
      <c r="AO373" s="121"/>
      <c r="AP373" s="121"/>
    </row>
    <row r="374" spans="14:42" ht="16.5">
      <c r="N374" s="117"/>
      <c r="AG374" s="118"/>
      <c r="AH374" s="119"/>
      <c r="AI374" s="120"/>
      <c r="AJ374" s="121"/>
      <c r="AK374" s="121"/>
      <c r="AL374" s="121"/>
      <c r="AM374" s="121"/>
      <c r="AN374" s="121"/>
      <c r="AO374" s="121"/>
      <c r="AP374" s="121"/>
    </row>
    <row r="375" spans="14:42" ht="16.5">
      <c r="N375" s="117"/>
      <c r="AG375" s="118"/>
      <c r="AH375" s="119"/>
      <c r="AI375" s="120"/>
      <c r="AJ375" s="121"/>
      <c r="AK375" s="121"/>
      <c r="AL375" s="121"/>
      <c r="AM375" s="121"/>
      <c r="AN375" s="121"/>
      <c r="AO375" s="121"/>
      <c r="AP375" s="121"/>
    </row>
    <row r="376" spans="14:42" ht="16.5">
      <c r="N376" s="117"/>
      <c r="AG376" s="118"/>
      <c r="AH376" s="119"/>
      <c r="AI376" s="120"/>
      <c r="AJ376" s="121"/>
      <c r="AK376" s="121"/>
      <c r="AL376" s="121"/>
      <c r="AM376" s="121"/>
      <c r="AN376" s="121"/>
      <c r="AO376" s="121"/>
      <c r="AP376" s="121"/>
    </row>
    <row r="377" spans="14:42" ht="16.5">
      <c r="N377" s="117"/>
      <c r="AG377" s="118"/>
      <c r="AH377" s="119"/>
      <c r="AI377" s="120"/>
      <c r="AJ377" s="121"/>
      <c r="AK377" s="121"/>
      <c r="AL377" s="121"/>
      <c r="AM377" s="121"/>
      <c r="AN377" s="121"/>
      <c r="AO377" s="121"/>
      <c r="AP377" s="121"/>
    </row>
    <row r="378" spans="14:42" ht="16.5">
      <c r="N378" s="117"/>
      <c r="AG378" s="118"/>
      <c r="AH378" s="119"/>
      <c r="AI378" s="120"/>
      <c r="AJ378" s="121"/>
      <c r="AK378" s="121"/>
      <c r="AL378" s="121"/>
      <c r="AM378" s="121"/>
      <c r="AN378" s="121"/>
      <c r="AO378" s="121"/>
      <c r="AP378" s="121"/>
    </row>
    <row r="379" spans="14:42" ht="16.5">
      <c r="N379" s="117"/>
      <c r="AG379" s="118"/>
      <c r="AH379" s="119"/>
      <c r="AI379" s="120"/>
      <c r="AJ379" s="121"/>
      <c r="AK379" s="121"/>
      <c r="AL379" s="121"/>
      <c r="AM379" s="121"/>
      <c r="AN379" s="121"/>
      <c r="AO379" s="121"/>
      <c r="AP379" s="121"/>
    </row>
    <row r="380" spans="14:42" ht="16.5">
      <c r="N380" s="117"/>
      <c r="AG380" s="118"/>
      <c r="AH380" s="119"/>
      <c r="AI380" s="120"/>
      <c r="AJ380" s="121"/>
      <c r="AK380" s="121"/>
      <c r="AL380" s="121"/>
      <c r="AM380" s="121"/>
      <c r="AN380" s="121"/>
      <c r="AO380" s="121"/>
      <c r="AP380" s="121"/>
    </row>
    <row r="381" spans="14:42" ht="16.5">
      <c r="N381" s="117"/>
      <c r="AG381" s="118"/>
      <c r="AH381" s="119"/>
      <c r="AI381" s="120"/>
      <c r="AJ381" s="121"/>
      <c r="AK381" s="121"/>
      <c r="AL381" s="121"/>
      <c r="AM381" s="121"/>
      <c r="AN381" s="121"/>
      <c r="AO381" s="121"/>
      <c r="AP381" s="121"/>
    </row>
    <row r="382" spans="14:42" ht="16.5">
      <c r="N382" s="117"/>
      <c r="AG382" s="118"/>
      <c r="AH382" s="119"/>
      <c r="AI382" s="120"/>
      <c r="AJ382" s="121"/>
      <c r="AK382" s="121"/>
      <c r="AL382" s="121"/>
      <c r="AM382" s="121"/>
      <c r="AN382" s="121"/>
      <c r="AO382" s="121"/>
      <c r="AP382" s="121"/>
    </row>
    <row r="383" spans="14:42" ht="16.5">
      <c r="N383" s="117"/>
      <c r="AG383" s="118"/>
      <c r="AH383" s="119"/>
      <c r="AI383" s="120"/>
      <c r="AJ383" s="121"/>
      <c r="AK383" s="121"/>
      <c r="AL383" s="121"/>
      <c r="AM383" s="121"/>
      <c r="AN383" s="121"/>
      <c r="AO383" s="121"/>
      <c r="AP383" s="121"/>
    </row>
    <row r="384" spans="14:42" ht="16.5">
      <c r="N384" s="117"/>
      <c r="AG384" s="118"/>
      <c r="AH384" s="119"/>
      <c r="AI384" s="120"/>
      <c r="AJ384" s="121"/>
      <c r="AK384" s="121"/>
      <c r="AL384" s="121"/>
      <c r="AM384" s="121"/>
      <c r="AN384" s="121"/>
      <c r="AO384" s="121"/>
      <c r="AP384" s="121"/>
    </row>
    <row r="385" spans="14:42" ht="16.5">
      <c r="N385" s="117"/>
      <c r="AG385" s="118"/>
      <c r="AH385" s="119"/>
      <c r="AI385" s="120"/>
      <c r="AJ385" s="121"/>
      <c r="AK385" s="121"/>
      <c r="AL385" s="121"/>
      <c r="AM385" s="121"/>
      <c r="AN385" s="121"/>
      <c r="AO385" s="121"/>
      <c r="AP385" s="121"/>
    </row>
    <row r="386" spans="14:42" ht="16.5">
      <c r="N386" s="117"/>
      <c r="AG386" s="118"/>
      <c r="AH386" s="119"/>
      <c r="AI386" s="120"/>
      <c r="AJ386" s="121"/>
      <c r="AK386" s="121"/>
      <c r="AL386" s="121"/>
      <c r="AM386" s="121"/>
      <c r="AN386" s="121"/>
      <c r="AO386" s="121"/>
      <c r="AP386" s="121"/>
    </row>
    <row r="387" spans="14:42" ht="16.5">
      <c r="N387" s="117"/>
      <c r="AG387" s="118"/>
      <c r="AH387" s="119"/>
      <c r="AI387" s="120"/>
      <c r="AJ387" s="121"/>
      <c r="AK387" s="121"/>
      <c r="AL387" s="121"/>
      <c r="AM387" s="121"/>
      <c r="AN387" s="121"/>
      <c r="AO387" s="121"/>
      <c r="AP387" s="121"/>
    </row>
    <row r="388" spans="14:42" ht="16.5">
      <c r="N388" s="117"/>
      <c r="AG388" s="118"/>
      <c r="AH388" s="119"/>
      <c r="AI388" s="120"/>
      <c r="AJ388" s="121"/>
      <c r="AK388" s="121"/>
      <c r="AL388" s="121"/>
      <c r="AM388" s="121"/>
      <c r="AN388" s="121"/>
      <c r="AO388" s="121"/>
      <c r="AP388" s="121"/>
    </row>
    <row r="389" spans="14:42" ht="16.5">
      <c r="N389" s="117"/>
      <c r="AG389" s="118"/>
      <c r="AH389" s="119"/>
      <c r="AI389" s="120"/>
      <c r="AJ389" s="121"/>
      <c r="AK389" s="121"/>
      <c r="AL389" s="121"/>
      <c r="AM389" s="121"/>
      <c r="AN389" s="121"/>
      <c r="AO389" s="121"/>
      <c r="AP389" s="121"/>
    </row>
    <row r="390" spans="14:42" ht="16.5">
      <c r="N390" s="117"/>
      <c r="AG390" s="118"/>
      <c r="AH390" s="119"/>
      <c r="AI390" s="120"/>
      <c r="AJ390" s="121"/>
      <c r="AK390" s="121"/>
      <c r="AL390" s="121"/>
      <c r="AM390" s="121"/>
      <c r="AN390" s="121"/>
      <c r="AO390" s="121"/>
      <c r="AP390" s="121"/>
    </row>
    <row r="391" spans="14:42" ht="16.5">
      <c r="N391" s="117"/>
      <c r="AG391" s="118"/>
      <c r="AH391" s="119"/>
      <c r="AI391" s="120"/>
      <c r="AJ391" s="121"/>
      <c r="AK391" s="121"/>
      <c r="AL391" s="121"/>
      <c r="AM391" s="121"/>
      <c r="AN391" s="121"/>
      <c r="AO391" s="121"/>
      <c r="AP391" s="121"/>
    </row>
    <row r="392" spans="14:42" ht="16.5">
      <c r="N392" s="117"/>
      <c r="AG392" s="118"/>
      <c r="AH392" s="119"/>
      <c r="AI392" s="120"/>
      <c r="AJ392" s="121"/>
      <c r="AK392" s="121"/>
      <c r="AL392" s="121"/>
      <c r="AM392" s="121"/>
      <c r="AN392" s="121"/>
      <c r="AO392" s="121"/>
      <c r="AP392" s="121"/>
    </row>
    <row r="393" spans="14:42" ht="16.5">
      <c r="N393" s="117"/>
      <c r="AG393" s="118"/>
      <c r="AH393" s="119"/>
      <c r="AI393" s="120"/>
      <c r="AJ393" s="121"/>
      <c r="AK393" s="121"/>
      <c r="AL393" s="121"/>
      <c r="AM393" s="121"/>
      <c r="AN393" s="121"/>
      <c r="AO393" s="121"/>
      <c r="AP393" s="121"/>
    </row>
    <row r="394" spans="14:42" ht="16.5">
      <c r="N394" s="117"/>
      <c r="AG394" s="118"/>
      <c r="AH394" s="119"/>
      <c r="AI394" s="120"/>
      <c r="AJ394" s="121"/>
      <c r="AK394" s="121"/>
      <c r="AL394" s="121"/>
      <c r="AM394" s="121"/>
      <c r="AN394" s="121"/>
      <c r="AO394" s="121"/>
      <c r="AP394" s="121"/>
    </row>
    <row r="395" spans="14:42" ht="16.5">
      <c r="N395" s="117"/>
      <c r="AG395" s="118"/>
      <c r="AH395" s="119"/>
      <c r="AI395" s="120"/>
      <c r="AJ395" s="121"/>
      <c r="AK395" s="121"/>
      <c r="AL395" s="121"/>
      <c r="AM395" s="121"/>
      <c r="AN395" s="121"/>
      <c r="AO395" s="121"/>
      <c r="AP395" s="121"/>
    </row>
    <row r="396" spans="14:42" ht="16.5">
      <c r="N396" s="117"/>
      <c r="AG396" s="118"/>
      <c r="AH396" s="119"/>
      <c r="AI396" s="120"/>
      <c r="AJ396" s="121"/>
      <c r="AK396" s="121"/>
      <c r="AL396" s="121"/>
      <c r="AM396" s="121"/>
      <c r="AN396" s="121"/>
      <c r="AO396" s="121"/>
      <c r="AP396" s="121"/>
    </row>
    <row r="397" spans="14:42" ht="16.5">
      <c r="N397" s="117"/>
      <c r="AG397" s="118"/>
      <c r="AH397" s="119"/>
      <c r="AI397" s="120"/>
      <c r="AJ397" s="121"/>
      <c r="AK397" s="121"/>
      <c r="AL397" s="121"/>
      <c r="AM397" s="121"/>
      <c r="AN397" s="121"/>
      <c r="AO397" s="121"/>
      <c r="AP397" s="121"/>
    </row>
    <row r="398" spans="14:42" ht="16.5">
      <c r="N398" s="117"/>
      <c r="AG398" s="118"/>
      <c r="AH398" s="119"/>
      <c r="AI398" s="120"/>
      <c r="AJ398" s="121"/>
      <c r="AK398" s="121"/>
      <c r="AL398" s="121"/>
      <c r="AM398" s="121"/>
      <c r="AN398" s="121"/>
      <c r="AO398" s="121"/>
      <c r="AP398" s="121"/>
    </row>
    <row r="399" spans="14:42" ht="16.5">
      <c r="N399" s="117"/>
      <c r="AG399" s="118"/>
      <c r="AH399" s="119"/>
      <c r="AI399" s="120"/>
      <c r="AJ399" s="121"/>
      <c r="AK399" s="121"/>
      <c r="AL399" s="121"/>
      <c r="AM399" s="121"/>
      <c r="AN399" s="121"/>
      <c r="AO399" s="121"/>
      <c r="AP399" s="121"/>
    </row>
    <row r="400" spans="14:42" ht="16.5">
      <c r="N400" s="117"/>
      <c r="AG400" s="118"/>
      <c r="AH400" s="119"/>
      <c r="AI400" s="120"/>
      <c r="AJ400" s="121"/>
      <c r="AK400" s="121"/>
      <c r="AL400" s="121"/>
      <c r="AM400" s="121"/>
      <c r="AN400" s="121"/>
      <c r="AO400" s="121"/>
      <c r="AP400" s="121"/>
    </row>
    <row r="401" spans="14:42" ht="16.5">
      <c r="N401" s="117"/>
      <c r="AG401" s="118"/>
      <c r="AH401" s="119"/>
      <c r="AI401" s="120"/>
      <c r="AJ401" s="121"/>
      <c r="AK401" s="121"/>
      <c r="AL401" s="121"/>
      <c r="AM401" s="121"/>
      <c r="AN401" s="121"/>
      <c r="AO401" s="121"/>
      <c r="AP401" s="121"/>
    </row>
    <row r="402" spans="14:42" ht="16.5">
      <c r="N402" s="117"/>
      <c r="AG402" s="118"/>
      <c r="AH402" s="119"/>
      <c r="AI402" s="120"/>
      <c r="AJ402" s="121"/>
      <c r="AK402" s="121"/>
      <c r="AL402" s="121"/>
      <c r="AM402" s="121"/>
      <c r="AN402" s="121"/>
      <c r="AO402" s="121"/>
      <c r="AP402" s="121"/>
    </row>
    <row r="403" spans="14:42" ht="16.5">
      <c r="N403" s="117"/>
      <c r="AG403" s="118"/>
      <c r="AH403" s="119"/>
      <c r="AI403" s="120"/>
      <c r="AJ403" s="121"/>
      <c r="AK403" s="121"/>
      <c r="AL403" s="121"/>
      <c r="AM403" s="121"/>
      <c r="AN403" s="121"/>
      <c r="AO403" s="121"/>
      <c r="AP403" s="121"/>
    </row>
    <row r="404" spans="14:42" ht="16.5">
      <c r="N404" s="117"/>
      <c r="AG404" s="118"/>
      <c r="AH404" s="119"/>
      <c r="AI404" s="120"/>
      <c r="AJ404" s="121"/>
      <c r="AK404" s="121"/>
      <c r="AL404" s="121"/>
      <c r="AM404" s="121"/>
      <c r="AN404" s="121"/>
      <c r="AO404" s="121"/>
      <c r="AP404" s="121"/>
    </row>
    <row r="405" spans="14:42" ht="16.5">
      <c r="N405" s="117"/>
      <c r="AG405" s="118"/>
      <c r="AH405" s="119"/>
      <c r="AI405" s="120"/>
      <c r="AJ405" s="121"/>
      <c r="AK405" s="121"/>
      <c r="AL405" s="121"/>
      <c r="AM405" s="121"/>
      <c r="AN405" s="121"/>
      <c r="AO405" s="121"/>
      <c r="AP405" s="121"/>
    </row>
    <row r="406" spans="14:42" ht="16.5">
      <c r="N406" s="117"/>
      <c r="AG406" s="118"/>
      <c r="AH406" s="119"/>
      <c r="AI406" s="120"/>
      <c r="AJ406" s="121"/>
      <c r="AK406" s="121"/>
      <c r="AL406" s="121"/>
      <c r="AM406" s="121"/>
      <c r="AN406" s="121"/>
      <c r="AO406" s="121"/>
      <c r="AP406" s="121"/>
    </row>
    <row r="407" spans="14:42" ht="16.5">
      <c r="N407" s="117"/>
      <c r="AG407" s="118"/>
      <c r="AH407" s="119"/>
      <c r="AI407" s="120"/>
      <c r="AJ407" s="121"/>
      <c r="AK407" s="121"/>
      <c r="AL407" s="121"/>
      <c r="AM407" s="121"/>
      <c r="AN407" s="121"/>
      <c r="AO407" s="121"/>
      <c r="AP407" s="121"/>
    </row>
    <row r="408" spans="14:42" ht="16.5">
      <c r="N408" s="117"/>
      <c r="AG408" s="118"/>
      <c r="AH408" s="119"/>
      <c r="AI408" s="120"/>
      <c r="AJ408" s="121"/>
      <c r="AK408" s="121"/>
      <c r="AL408" s="121"/>
      <c r="AM408" s="121"/>
      <c r="AN408" s="121"/>
      <c r="AO408" s="121"/>
      <c r="AP408" s="121"/>
    </row>
    <row r="409" spans="14:42" ht="16.5">
      <c r="N409" s="117"/>
      <c r="AG409" s="118"/>
      <c r="AH409" s="119"/>
      <c r="AI409" s="120"/>
      <c r="AJ409" s="121"/>
      <c r="AK409" s="121"/>
      <c r="AL409" s="121"/>
      <c r="AM409" s="121"/>
      <c r="AN409" s="121"/>
      <c r="AO409" s="121"/>
      <c r="AP409" s="121"/>
    </row>
    <row r="410" spans="14:42" ht="16.5">
      <c r="N410" s="117"/>
      <c r="AG410" s="118"/>
      <c r="AH410" s="119"/>
      <c r="AI410" s="120"/>
      <c r="AJ410" s="121"/>
      <c r="AK410" s="121"/>
      <c r="AL410" s="121"/>
      <c r="AM410" s="121"/>
      <c r="AN410" s="121"/>
      <c r="AO410" s="121"/>
      <c r="AP410" s="121"/>
    </row>
    <row r="411" spans="14:42" ht="16.5">
      <c r="N411" s="117"/>
      <c r="AG411" s="118"/>
      <c r="AH411" s="119"/>
      <c r="AI411" s="120"/>
      <c r="AJ411" s="121"/>
      <c r="AK411" s="121"/>
      <c r="AL411" s="121"/>
      <c r="AM411" s="121"/>
      <c r="AN411" s="121"/>
      <c r="AO411" s="121"/>
      <c r="AP411" s="121"/>
    </row>
    <row r="412" spans="14:42" ht="16.5">
      <c r="N412" s="117"/>
      <c r="AG412" s="118"/>
      <c r="AH412" s="119"/>
      <c r="AI412" s="120"/>
      <c r="AJ412" s="121"/>
      <c r="AK412" s="121"/>
      <c r="AL412" s="121"/>
      <c r="AM412" s="121"/>
      <c r="AN412" s="121"/>
      <c r="AO412" s="121"/>
      <c r="AP412" s="121"/>
    </row>
    <row r="413" spans="14:42" ht="16.5">
      <c r="N413" s="117"/>
      <c r="AG413" s="118"/>
      <c r="AH413" s="119"/>
      <c r="AI413" s="120"/>
      <c r="AJ413" s="121"/>
      <c r="AK413" s="121"/>
      <c r="AL413" s="121"/>
      <c r="AM413" s="121"/>
      <c r="AN413" s="121"/>
      <c r="AO413" s="121"/>
      <c r="AP413" s="121"/>
    </row>
    <row r="414" spans="14:42" ht="16.5">
      <c r="N414" s="117"/>
      <c r="AG414" s="118"/>
      <c r="AH414" s="119"/>
      <c r="AI414" s="120"/>
      <c r="AJ414" s="121"/>
      <c r="AK414" s="121"/>
      <c r="AL414" s="121"/>
      <c r="AM414" s="121"/>
      <c r="AN414" s="121"/>
      <c r="AO414" s="121"/>
      <c r="AP414" s="121"/>
    </row>
    <row r="415" spans="14:42" ht="16.5">
      <c r="N415" s="117"/>
      <c r="AG415" s="118"/>
      <c r="AH415" s="119"/>
      <c r="AI415" s="120"/>
      <c r="AJ415" s="121"/>
      <c r="AK415" s="121"/>
      <c r="AL415" s="121"/>
      <c r="AM415" s="121"/>
      <c r="AN415" s="121"/>
      <c r="AO415" s="121"/>
      <c r="AP415" s="121"/>
    </row>
    <row r="416" spans="14:42" ht="16.5">
      <c r="N416" s="117"/>
      <c r="AG416" s="118"/>
      <c r="AH416" s="119"/>
      <c r="AI416" s="120"/>
      <c r="AJ416" s="121"/>
      <c r="AK416" s="121"/>
      <c r="AL416" s="121"/>
      <c r="AM416" s="121"/>
      <c r="AN416" s="121"/>
      <c r="AO416" s="121"/>
      <c r="AP416" s="121"/>
    </row>
    <row r="417" spans="14:42" ht="16.5">
      <c r="N417" s="117"/>
      <c r="AG417" s="118"/>
      <c r="AH417" s="119"/>
      <c r="AI417" s="120"/>
      <c r="AJ417" s="121"/>
      <c r="AK417" s="121"/>
      <c r="AL417" s="121"/>
      <c r="AM417" s="121"/>
      <c r="AN417" s="121"/>
      <c r="AO417" s="121"/>
      <c r="AP417" s="121"/>
    </row>
    <row r="418" spans="14:42" ht="16.5">
      <c r="N418" s="117"/>
      <c r="AG418" s="118"/>
      <c r="AH418" s="119"/>
      <c r="AI418" s="120"/>
      <c r="AJ418" s="121"/>
      <c r="AK418" s="121"/>
      <c r="AL418" s="121"/>
      <c r="AM418" s="121"/>
      <c r="AN418" s="121"/>
      <c r="AO418" s="121"/>
      <c r="AP418" s="121"/>
    </row>
    <row r="419" spans="14:42" ht="16.5">
      <c r="N419" s="117"/>
      <c r="AG419" s="118"/>
      <c r="AH419" s="119"/>
      <c r="AI419" s="120"/>
      <c r="AJ419" s="121"/>
      <c r="AK419" s="121"/>
      <c r="AL419" s="121"/>
      <c r="AM419" s="121"/>
      <c r="AN419" s="121"/>
      <c r="AO419" s="121"/>
      <c r="AP419" s="121"/>
    </row>
    <row r="420" spans="14:42" ht="16.5">
      <c r="N420" s="117"/>
      <c r="AG420" s="118"/>
      <c r="AH420" s="119"/>
      <c r="AI420" s="120"/>
      <c r="AJ420" s="121"/>
      <c r="AK420" s="121"/>
      <c r="AL420" s="121"/>
      <c r="AM420" s="121"/>
      <c r="AN420" s="121"/>
      <c r="AO420" s="121"/>
      <c r="AP420" s="121"/>
    </row>
    <row r="421" spans="14:42" ht="16.5">
      <c r="N421" s="117"/>
      <c r="AG421" s="118"/>
      <c r="AH421" s="119"/>
      <c r="AI421" s="120"/>
      <c r="AJ421" s="121"/>
      <c r="AK421" s="121"/>
      <c r="AL421" s="121"/>
      <c r="AM421" s="121"/>
      <c r="AN421" s="121"/>
      <c r="AO421" s="121"/>
      <c r="AP421" s="121"/>
    </row>
    <row r="422" spans="14:42" ht="16.5">
      <c r="N422" s="117"/>
      <c r="AG422" s="118"/>
      <c r="AH422" s="119"/>
      <c r="AI422" s="120"/>
      <c r="AJ422" s="121"/>
      <c r="AK422" s="121"/>
      <c r="AL422" s="121"/>
      <c r="AM422" s="121"/>
      <c r="AN422" s="121"/>
      <c r="AO422" s="121"/>
      <c r="AP422" s="121"/>
    </row>
    <row r="423" spans="14:42" ht="16.5">
      <c r="N423" s="117"/>
      <c r="AG423" s="118"/>
      <c r="AH423" s="119"/>
      <c r="AI423" s="120"/>
      <c r="AJ423" s="121"/>
      <c r="AK423" s="121"/>
      <c r="AL423" s="121"/>
      <c r="AM423" s="121"/>
      <c r="AN423" s="121"/>
      <c r="AO423" s="121"/>
      <c r="AP423" s="121"/>
    </row>
    <row r="424" spans="14:42" ht="16.5">
      <c r="N424" s="117"/>
      <c r="AG424" s="118"/>
      <c r="AH424" s="119"/>
      <c r="AI424" s="120"/>
      <c r="AJ424" s="121"/>
      <c r="AK424" s="121"/>
      <c r="AL424" s="121"/>
      <c r="AM424" s="121"/>
      <c r="AN424" s="121"/>
      <c r="AO424" s="121"/>
      <c r="AP424" s="121"/>
    </row>
    <row r="425" spans="14:42" ht="16.5">
      <c r="N425" s="117"/>
      <c r="AG425" s="118"/>
      <c r="AH425" s="119"/>
      <c r="AI425" s="120"/>
      <c r="AJ425" s="121"/>
      <c r="AK425" s="121"/>
      <c r="AL425" s="121"/>
      <c r="AM425" s="121"/>
      <c r="AN425" s="121"/>
      <c r="AO425" s="121"/>
      <c r="AP425" s="121"/>
    </row>
    <row r="426" spans="14:42" ht="16.5">
      <c r="N426" s="117"/>
      <c r="AG426" s="118"/>
      <c r="AH426" s="119"/>
      <c r="AI426" s="120"/>
      <c r="AJ426" s="121"/>
      <c r="AK426" s="121"/>
      <c r="AL426" s="121"/>
      <c r="AM426" s="121"/>
      <c r="AN426" s="121"/>
      <c r="AO426" s="121"/>
      <c r="AP426" s="121"/>
    </row>
    <row r="427" spans="14:42" ht="16.5">
      <c r="N427" s="117"/>
      <c r="AG427" s="118"/>
      <c r="AH427" s="119"/>
      <c r="AI427" s="120"/>
      <c r="AJ427" s="121"/>
      <c r="AK427" s="121"/>
      <c r="AL427" s="121"/>
      <c r="AM427" s="121"/>
      <c r="AN427" s="121"/>
      <c r="AO427" s="121"/>
      <c r="AP427" s="121"/>
    </row>
    <row r="428" spans="14:42" ht="16.5">
      <c r="N428" s="117"/>
      <c r="AG428" s="118"/>
      <c r="AH428" s="119"/>
      <c r="AI428" s="120"/>
      <c r="AJ428" s="121"/>
      <c r="AK428" s="121"/>
      <c r="AL428" s="121"/>
      <c r="AM428" s="121"/>
      <c r="AN428" s="121"/>
      <c r="AO428" s="121"/>
      <c r="AP428" s="121"/>
    </row>
    <row r="429" spans="14:42" ht="16.5">
      <c r="N429" s="117"/>
      <c r="AG429" s="118"/>
      <c r="AH429" s="119"/>
      <c r="AI429" s="120"/>
      <c r="AJ429" s="121"/>
      <c r="AK429" s="121"/>
      <c r="AL429" s="121"/>
      <c r="AM429" s="121"/>
      <c r="AN429" s="121"/>
      <c r="AO429" s="121"/>
      <c r="AP429" s="121"/>
    </row>
    <row r="430" spans="14:42" ht="16.5">
      <c r="N430" s="117"/>
      <c r="AG430" s="118"/>
      <c r="AH430" s="119"/>
      <c r="AI430" s="120"/>
      <c r="AJ430" s="121"/>
      <c r="AK430" s="121"/>
      <c r="AL430" s="121"/>
      <c r="AM430" s="121"/>
      <c r="AN430" s="121"/>
      <c r="AO430" s="121"/>
      <c r="AP430" s="121"/>
    </row>
    <row r="431" spans="14:42" ht="16.5">
      <c r="N431" s="117"/>
      <c r="AG431" s="118"/>
      <c r="AH431" s="119"/>
      <c r="AI431" s="120"/>
      <c r="AJ431" s="121"/>
      <c r="AK431" s="121"/>
      <c r="AL431" s="121"/>
      <c r="AM431" s="121"/>
      <c r="AN431" s="121"/>
      <c r="AO431" s="121"/>
      <c r="AP431" s="121"/>
    </row>
    <row r="432" spans="14:42" ht="16.5">
      <c r="N432" s="117"/>
      <c r="AG432" s="118"/>
      <c r="AH432" s="119"/>
      <c r="AI432" s="120"/>
      <c r="AJ432" s="121"/>
      <c r="AK432" s="121"/>
      <c r="AL432" s="121"/>
      <c r="AM432" s="121"/>
      <c r="AN432" s="121"/>
      <c r="AO432" s="121"/>
      <c r="AP432" s="121"/>
    </row>
    <row r="433" spans="14:42" ht="16.5">
      <c r="N433" s="117"/>
      <c r="AG433" s="118"/>
      <c r="AH433" s="119"/>
      <c r="AI433" s="120"/>
      <c r="AJ433" s="121"/>
      <c r="AK433" s="121"/>
      <c r="AL433" s="121"/>
      <c r="AM433" s="121"/>
      <c r="AN433" s="121"/>
      <c r="AO433" s="121"/>
      <c r="AP433" s="121"/>
    </row>
    <row r="434" spans="14:42" ht="16.5">
      <c r="N434" s="117"/>
      <c r="AG434" s="118"/>
      <c r="AH434" s="119"/>
      <c r="AI434" s="120"/>
      <c r="AJ434" s="121"/>
      <c r="AK434" s="121"/>
      <c r="AL434" s="121"/>
      <c r="AM434" s="121"/>
      <c r="AN434" s="121"/>
      <c r="AO434" s="121"/>
      <c r="AP434" s="121"/>
    </row>
    <row r="435" spans="14:42" ht="16.5">
      <c r="N435" s="117"/>
      <c r="AG435" s="118"/>
      <c r="AH435" s="119"/>
      <c r="AI435" s="120"/>
      <c r="AJ435" s="121"/>
      <c r="AK435" s="121"/>
      <c r="AL435" s="121"/>
      <c r="AM435" s="121"/>
      <c r="AN435" s="121"/>
      <c r="AO435" s="121"/>
      <c r="AP435" s="121"/>
    </row>
    <row r="436" spans="14:42" ht="16.5">
      <c r="N436" s="117"/>
      <c r="AG436" s="118"/>
      <c r="AH436" s="119"/>
      <c r="AI436" s="120"/>
      <c r="AJ436" s="121"/>
      <c r="AK436" s="121"/>
      <c r="AL436" s="121"/>
      <c r="AM436" s="121"/>
      <c r="AN436" s="121"/>
      <c r="AO436" s="121"/>
      <c r="AP436" s="121"/>
    </row>
    <row r="437" spans="14:42" ht="16.5">
      <c r="N437" s="117"/>
      <c r="AG437" s="118"/>
      <c r="AH437" s="119"/>
      <c r="AI437" s="120"/>
      <c r="AJ437" s="121"/>
      <c r="AK437" s="121"/>
      <c r="AL437" s="121"/>
      <c r="AM437" s="121"/>
      <c r="AN437" s="121"/>
      <c r="AO437" s="121"/>
      <c r="AP437" s="121"/>
    </row>
    <row r="438" spans="14:42" ht="16.5">
      <c r="N438" s="117"/>
      <c r="AG438" s="118"/>
      <c r="AH438" s="119"/>
      <c r="AI438" s="120"/>
      <c r="AJ438" s="121"/>
      <c r="AK438" s="121"/>
      <c r="AL438" s="121"/>
      <c r="AM438" s="121"/>
      <c r="AN438" s="121"/>
      <c r="AO438" s="121"/>
      <c r="AP438" s="121"/>
    </row>
    <row r="439" spans="14:42" ht="16.5">
      <c r="N439" s="117"/>
      <c r="AG439" s="118"/>
      <c r="AH439" s="119"/>
      <c r="AI439" s="120"/>
      <c r="AJ439" s="121"/>
      <c r="AK439" s="121"/>
      <c r="AL439" s="121"/>
      <c r="AM439" s="121"/>
      <c r="AN439" s="121"/>
      <c r="AO439" s="121"/>
      <c r="AP439" s="121"/>
    </row>
    <row r="440" spans="14:42" ht="16.5">
      <c r="N440" s="117"/>
      <c r="AG440" s="118"/>
      <c r="AH440" s="119"/>
      <c r="AI440" s="120"/>
      <c r="AJ440" s="121"/>
      <c r="AK440" s="121"/>
      <c r="AL440" s="121"/>
      <c r="AM440" s="121"/>
      <c r="AN440" s="121"/>
      <c r="AO440" s="121"/>
      <c r="AP440" s="121"/>
    </row>
    <row r="441" spans="14:42" ht="16.5">
      <c r="N441" s="117"/>
      <c r="AG441" s="118"/>
      <c r="AH441" s="119"/>
      <c r="AI441" s="120"/>
      <c r="AJ441" s="121"/>
      <c r="AK441" s="121"/>
      <c r="AL441" s="121"/>
      <c r="AM441" s="121"/>
      <c r="AN441" s="121"/>
      <c r="AO441" s="121"/>
      <c r="AP441" s="121"/>
    </row>
    <row r="442" spans="14:42" ht="16.5">
      <c r="N442" s="117"/>
      <c r="AG442" s="118"/>
      <c r="AH442" s="119"/>
      <c r="AI442" s="120"/>
      <c r="AJ442" s="121"/>
      <c r="AK442" s="121"/>
      <c r="AL442" s="121"/>
      <c r="AM442" s="121"/>
      <c r="AN442" s="121"/>
      <c r="AO442" s="121"/>
      <c r="AP442" s="121"/>
    </row>
    <row r="443" spans="14:42" ht="16.5">
      <c r="N443" s="117"/>
      <c r="AG443" s="118"/>
      <c r="AH443" s="119"/>
      <c r="AI443" s="120"/>
      <c r="AJ443" s="121"/>
      <c r="AK443" s="121"/>
      <c r="AL443" s="121"/>
      <c r="AM443" s="121"/>
      <c r="AN443" s="121"/>
      <c r="AO443" s="121"/>
      <c r="AP443" s="121"/>
    </row>
    <row r="444" spans="14:42" ht="16.5">
      <c r="N444" s="117"/>
      <c r="AG444" s="118"/>
      <c r="AH444" s="119"/>
      <c r="AI444" s="120"/>
      <c r="AJ444" s="121"/>
      <c r="AK444" s="121"/>
      <c r="AL444" s="121"/>
      <c r="AM444" s="121"/>
      <c r="AN444" s="121"/>
      <c r="AO444" s="121"/>
      <c r="AP444" s="121"/>
    </row>
    <row r="445" spans="14:42" ht="16.5">
      <c r="N445" s="117"/>
      <c r="AG445" s="118"/>
      <c r="AH445" s="119"/>
      <c r="AI445" s="120"/>
      <c r="AJ445" s="121"/>
      <c r="AK445" s="121"/>
      <c r="AL445" s="121"/>
      <c r="AM445" s="121"/>
      <c r="AN445" s="121"/>
      <c r="AO445" s="121"/>
      <c r="AP445" s="121"/>
    </row>
    <row r="446" spans="14:42" ht="16.5">
      <c r="N446" s="117"/>
      <c r="AG446" s="118"/>
      <c r="AH446" s="119"/>
      <c r="AI446" s="120"/>
      <c r="AJ446" s="121"/>
      <c r="AK446" s="121"/>
      <c r="AL446" s="121"/>
      <c r="AM446" s="121"/>
      <c r="AN446" s="121"/>
      <c r="AO446" s="121"/>
      <c r="AP446" s="121"/>
    </row>
    <row r="447" spans="14:42" ht="16.5">
      <c r="N447" s="117"/>
      <c r="AG447" s="118"/>
      <c r="AH447" s="119"/>
      <c r="AI447" s="120"/>
      <c r="AJ447" s="121"/>
      <c r="AK447" s="121"/>
      <c r="AL447" s="121"/>
      <c r="AM447" s="121"/>
      <c r="AN447" s="121"/>
      <c r="AO447" s="121"/>
      <c r="AP447" s="121"/>
    </row>
    <row r="448" spans="14:42" ht="16.5">
      <c r="N448" s="117"/>
      <c r="AG448" s="118"/>
      <c r="AH448" s="119"/>
      <c r="AI448" s="120"/>
      <c r="AJ448" s="121"/>
      <c r="AK448" s="121"/>
      <c r="AL448" s="121"/>
      <c r="AM448" s="121"/>
      <c r="AN448" s="121"/>
      <c r="AO448" s="121"/>
      <c r="AP448" s="121"/>
    </row>
    <row r="449" spans="14:42" ht="16.5">
      <c r="N449" s="117"/>
      <c r="AG449" s="118"/>
      <c r="AH449" s="119"/>
      <c r="AI449" s="120"/>
      <c r="AJ449" s="121"/>
      <c r="AK449" s="121"/>
      <c r="AL449" s="121"/>
      <c r="AM449" s="121"/>
      <c r="AN449" s="121"/>
      <c r="AO449" s="121"/>
      <c r="AP449" s="121"/>
    </row>
    <row r="450" spans="14:42" ht="16.5">
      <c r="N450" s="117"/>
      <c r="AG450" s="118"/>
      <c r="AH450" s="119"/>
      <c r="AI450" s="120"/>
      <c r="AJ450" s="121"/>
      <c r="AK450" s="121"/>
      <c r="AL450" s="121"/>
      <c r="AM450" s="121"/>
      <c r="AN450" s="121"/>
      <c r="AO450" s="121"/>
      <c r="AP450" s="121"/>
    </row>
    <row r="451" spans="14:42" ht="16.5">
      <c r="N451" s="117"/>
      <c r="AG451" s="118"/>
      <c r="AH451" s="119"/>
      <c r="AI451" s="120"/>
      <c r="AJ451" s="121"/>
      <c r="AK451" s="121"/>
      <c r="AL451" s="121"/>
      <c r="AM451" s="121"/>
      <c r="AN451" s="121"/>
      <c r="AO451" s="121"/>
      <c r="AP451" s="121"/>
    </row>
    <row r="452" spans="14:42" ht="16.5">
      <c r="N452" s="117"/>
      <c r="AG452" s="118"/>
      <c r="AH452" s="119"/>
      <c r="AI452" s="120"/>
      <c r="AJ452" s="121"/>
      <c r="AK452" s="121"/>
      <c r="AL452" s="121"/>
      <c r="AM452" s="121"/>
      <c r="AN452" s="121"/>
      <c r="AO452" s="121"/>
      <c r="AP452" s="121"/>
    </row>
    <row r="453" spans="14:42" ht="16.5">
      <c r="N453" s="117"/>
      <c r="AG453" s="118"/>
      <c r="AH453" s="119"/>
      <c r="AI453" s="120"/>
      <c r="AJ453" s="121"/>
      <c r="AK453" s="121"/>
      <c r="AL453" s="121"/>
      <c r="AM453" s="121"/>
      <c r="AN453" s="121"/>
      <c r="AO453" s="121"/>
      <c r="AP453" s="121"/>
    </row>
    <row r="454" spans="14:42" ht="16.5">
      <c r="N454" s="117"/>
      <c r="AG454" s="118"/>
      <c r="AH454" s="119"/>
      <c r="AI454" s="120"/>
      <c r="AJ454" s="121"/>
      <c r="AK454" s="121"/>
      <c r="AL454" s="121"/>
      <c r="AM454" s="121"/>
      <c r="AN454" s="121"/>
      <c r="AO454" s="121"/>
      <c r="AP454" s="121"/>
    </row>
    <row r="455" spans="14:42" ht="16.5">
      <c r="N455" s="117"/>
      <c r="AG455" s="118"/>
      <c r="AH455" s="119"/>
      <c r="AI455" s="120"/>
      <c r="AJ455" s="121"/>
      <c r="AK455" s="121"/>
      <c r="AL455" s="121"/>
      <c r="AM455" s="121"/>
      <c r="AN455" s="121"/>
      <c r="AO455" s="121"/>
      <c r="AP455" s="121"/>
    </row>
    <row r="456" spans="14:42" ht="16.5">
      <c r="N456" s="117"/>
      <c r="AG456" s="118"/>
      <c r="AH456" s="119"/>
      <c r="AI456" s="120"/>
      <c r="AJ456" s="121"/>
      <c r="AK456" s="121"/>
      <c r="AL456" s="121"/>
      <c r="AM456" s="121"/>
      <c r="AN456" s="121"/>
      <c r="AO456" s="121"/>
      <c r="AP456" s="121"/>
    </row>
    <row r="457" spans="14:42" ht="16.5">
      <c r="N457" s="117"/>
      <c r="AG457" s="118"/>
      <c r="AH457" s="119"/>
      <c r="AI457" s="120"/>
      <c r="AJ457" s="121"/>
      <c r="AK457" s="121"/>
      <c r="AL457" s="121"/>
      <c r="AM457" s="121"/>
      <c r="AN457" s="121"/>
      <c r="AO457" s="121"/>
      <c r="AP457" s="121"/>
    </row>
    <row r="458" spans="14:42" ht="16.5">
      <c r="N458" s="117"/>
      <c r="AG458" s="118"/>
      <c r="AH458" s="119"/>
      <c r="AI458" s="120"/>
      <c r="AJ458" s="121"/>
      <c r="AK458" s="121"/>
      <c r="AL458" s="121"/>
      <c r="AM458" s="121"/>
      <c r="AN458" s="121"/>
      <c r="AO458" s="121"/>
      <c r="AP458" s="121"/>
    </row>
    <row r="459" spans="14:42" ht="16.5">
      <c r="N459" s="117"/>
      <c r="AG459" s="118"/>
      <c r="AH459" s="119"/>
      <c r="AI459" s="120"/>
      <c r="AJ459" s="121"/>
      <c r="AK459" s="121"/>
      <c r="AL459" s="121"/>
      <c r="AM459" s="121"/>
      <c r="AN459" s="121"/>
      <c r="AO459" s="121"/>
      <c r="AP459" s="121"/>
    </row>
    <row r="460" spans="14:42" ht="16.5">
      <c r="N460" s="117"/>
      <c r="AG460" s="118"/>
      <c r="AH460" s="119"/>
      <c r="AI460" s="120"/>
      <c r="AJ460" s="121"/>
      <c r="AK460" s="121"/>
      <c r="AL460" s="121"/>
      <c r="AM460" s="121"/>
      <c r="AN460" s="121"/>
      <c r="AO460" s="121"/>
      <c r="AP460" s="121"/>
    </row>
    <row r="461" spans="14:42" ht="16.5">
      <c r="N461" s="117"/>
      <c r="AG461" s="118"/>
      <c r="AH461" s="119"/>
      <c r="AI461" s="120"/>
      <c r="AJ461" s="121"/>
      <c r="AK461" s="121"/>
      <c r="AL461" s="121"/>
      <c r="AM461" s="121"/>
      <c r="AN461" s="121"/>
      <c r="AO461" s="121"/>
      <c r="AP461" s="121"/>
    </row>
    <row r="462" spans="14:42" ht="16.5">
      <c r="N462" s="117"/>
      <c r="AG462" s="118"/>
      <c r="AH462" s="119"/>
      <c r="AI462" s="120"/>
      <c r="AJ462" s="121"/>
      <c r="AK462" s="121"/>
      <c r="AL462" s="121"/>
      <c r="AM462" s="121"/>
      <c r="AN462" s="121"/>
      <c r="AO462" s="121"/>
      <c r="AP462" s="121"/>
    </row>
    <row r="463" spans="14:42" ht="16.5">
      <c r="N463" s="117"/>
      <c r="AG463" s="118"/>
      <c r="AH463" s="119"/>
      <c r="AI463" s="120"/>
      <c r="AJ463" s="121"/>
      <c r="AK463" s="121"/>
      <c r="AL463" s="121"/>
      <c r="AM463" s="121"/>
      <c r="AN463" s="121"/>
      <c r="AO463" s="121"/>
      <c r="AP463" s="121"/>
    </row>
    <row r="464" spans="14:42" ht="16.5">
      <c r="N464" s="117"/>
      <c r="AG464" s="118"/>
      <c r="AH464" s="119"/>
      <c r="AI464" s="120"/>
      <c r="AJ464" s="121"/>
      <c r="AK464" s="121"/>
      <c r="AL464" s="121"/>
      <c r="AM464" s="121"/>
      <c r="AN464" s="121"/>
      <c r="AO464" s="121"/>
      <c r="AP464" s="121"/>
    </row>
    <row r="465" spans="14:42" ht="16.5">
      <c r="N465" s="117"/>
      <c r="AG465" s="118"/>
      <c r="AH465" s="119"/>
      <c r="AI465" s="120"/>
      <c r="AJ465" s="121"/>
      <c r="AK465" s="121"/>
      <c r="AL465" s="121"/>
      <c r="AM465" s="121"/>
      <c r="AN465" s="121"/>
      <c r="AO465" s="121"/>
      <c r="AP465" s="121"/>
    </row>
    <row r="466" spans="14:42" ht="16.5">
      <c r="N466" s="117"/>
      <c r="AG466" s="118"/>
      <c r="AH466" s="119"/>
      <c r="AI466" s="120"/>
      <c r="AJ466" s="121"/>
      <c r="AK466" s="121"/>
      <c r="AL466" s="121"/>
      <c r="AM466" s="121"/>
      <c r="AN466" s="121"/>
      <c r="AO466" s="121"/>
      <c r="AP466" s="121"/>
    </row>
    <row r="467" spans="14:42" ht="16.5">
      <c r="N467" s="117"/>
      <c r="AG467" s="118"/>
      <c r="AH467" s="119"/>
      <c r="AI467" s="120"/>
      <c r="AJ467" s="121"/>
      <c r="AK467" s="121"/>
      <c r="AL467" s="121"/>
      <c r="AM467" s="121"/>
      <c r="AN467" s="121"/>
      <c r="AO467" s="121"/>
      <c r="AP467" s="121"/>
    </row>
    <row r="468" spans="14:42" ht="16.5">
      <c r="N468" s="117"/>
      <c r="AG468" s="118"/>
      <c r="AH468" s="119"/>
      <c r="AI468" s="120"/>
      <c r="AJ468" s="121"/>
      <c r="AK468" s="121"/>
      <c r="AL468" s="121"/>
      <c r="AM468" s="121"/>
      <c r="AN468" s="121"/>
      <c r="AO468" s="121"/>
      <c r="AP468" s="121"/>
    </row>
    <row r="469" spans="14:42" ht="16.5">
      <c r="N469" s="117"/>
      <c r="AG469" s="118"/>
      <c r="AH469" s="119"/>
      <c r="AI469" s="120"/>
      <c r="AJ469" s="121"/>
      <c r="AK469" s="121"/>
      <c r="AL469" s="121"/>
      <c r="AM469" s="121"/>
      <c r="AN469" s="121"/>
      <c r="AO469" s="121"/>
      <c r="AP469" s="121"/>
    </row>
    <row r="470" spans="14:42" ht="16.5">
      <c r="N470" s="117"/>
      <c r="AG470" s="118"/>
      <c r="AH470" s="119"/>
      <c r="AI470" s="120"/>
      <c r="AJ470" s="121"/>
      <c r="AK470" s="121"/>
      <c r="AL470" s="121"/>
      <c r="AM470" s="121"/>
      <c r="AN470" s="121"/>
      <c r="AO470" s="121"/>
      <c r="AP470" s="121"/>
    </row>
    <row r="471" spans="14:42" ht="16.5">
      <c r="N471" s="117"/>
      <c r="AG471" s="118"/>
      <c r="AH471" s="119"/>
      <c r="AI471" s="120"/>
      <c r="AJ471" s="121"/>
      <c r="AK471" s="121"/>
      <c r="AL471" s="121"/>
      <c r="AM471" s="121"/>
      <c r="AN471" s="121"/>
      <c r="AO471" s="121"/>
      <c r="AP471" s="121"/>
    </row>
    <row r="472" spans="14:42" ht="16.5">
      <c r="N472" s="117"/>
      <c r="AG472" s="118"/>
      <c r="AH472" s="119"/>
      <c r="AI472" s="120"/>
      <c r="AJ472" s="121"/>
      <c r="AK472" s="121"/>
      <c r="AL472" s="121"/>
      <c r="AM472" s="121"/>
      <c r="AN472" s="121"/>
      <c r="AO472" s="121"/>
      <c r="AP472" s="121"/>
    </row>
    <row r="473" spans="14:42" ht="16.5">
      <c r="N473" s="117"/>
      <c r="AG473" s="118"/>
      <c r="AH473" s="119"/>
      <c r="AI473" s="120"/>
      <c r="AJ473" s="121"/>
      <c r="AK473" s="121"/>
      <c r="AL473" s="121"/>
      <c r="AM473" s="121"/>
      <c r="AN473" s="121"/>
      <c r="AO473" s="121"/>
      <c r="AP473" s="121"/>
    </row>
    <row r="474" spans="14:42" ht="16.5">
      <c r="N474" s="117"/>
      <c r="AG474" s="118"/>
      <c r="AH474" s="119"/>
      <c r="AI474" s="120"/>
      <c r="AJ474" s="121"/>
      <c r="AK474" s="121"/>
      <c r="AL474" s="121"/>
      <c r="AM474" s="121"/>
      <c r="AN474" s="121"/>
      <c r="AO474" s="121"/>
      <c r="AP474" s="121"/>
    </row>
    <row r="475" spans="14:42" ht="16.5">
      <c r="N475" s="117"/>
      <c r="AG475" s="118"/>
      <c r="AH475" s="119"/>
      <c r="AI475" s="120"/>
      <c r="AJ475" s="121"/>
      <c r="AK475" s="121"/>
      <c r="AL475" s="121"/>
      <c r="AM475" s="121"/>
      <c r="AN475" s="121"/>
      <c r="AO475" s="121"/>
      <c r="AP475" s="121"/>
    </row>
    <row r="476" spans="14:42" ht="16.5">
      <c r="N476" s="117"/>
      <c r="AG476" s="118"/>
      <c r="AH476" s="119"/>
      <c r="AI476" s="120"/>
      <c r="AJ476" s="121"/>
      <c r="AK476" s="121"/>
      <c r="AL476" s="121"/>
      <c r="AM476" s="121"/>
      <c r="AN476" s="121"/>
      <c r="AO476" s="121"/>
      <c r="AP476" s="121"/>
    </row>
    <row r="477" spans="14:42" ht="16.5">
      <c r="N477" s="117"/>
      <c r="AG477" s="118"/>
      <c r="AH477" s="119"/>
      <c r="AI477" s="120"/>
      <c r="AJ477" s="121"/>
      <c r="AK477" s="121"/>
      <c r="AL477" s="121"/>
      <c r="AM477" s="121"/>
      <c r="AN477" s="121"/>
      <c r="AO477" s="121"/>
      <c r="AP477" s="121"/>
    </row>
    <row r="478" spans="14:42" ht="16.5">
      <c r="N478" s="117"/>
      <c r="AG478" s="118"/>
      <c r="AH478" s="119"/>
      <c r="AI478" s="120"/>
      <c r="AJ478" s="121"/>
      <c r="AK478" s="121"/>
      <c r="AL478" s="121"/>
      <c r="AM478" s="121"/>
      <c r="AN478" s="121"/>
      <c r="AO478" s="121"/>
      <c r="AP478" s="121"/>
    </row>
    <row r="479" spans="14:42" ht="16.5">
      <c r="N479" s="117"/>
      <c r="AG479" s="118"/>
      <c r="AH479" s="119"/>
      <c r="AI479" s="120"/>
      <c r="AJ479" s="121"/>
      <c r="AK479" s="121"/>
      <c r="AL479" s="121"/>
      <c r="AM479" s="121"/>
      <c r="AN479" s="121"/>
      <c r="AO479" s="121"/>
      <c r="AP479" s="121"/>
    </row>
    <row r="480" spans="14:42" ht="16.5">
      <c r="N480" s="117"/>
      <c r="AG480" s="118"/>
      <c r="AH480" s="119"/>
      <c r="AI480" s="120"/>
      <c r="AJ480" s="121"/>
      <c r="AK480" s="121"/>
      <c r="AL480" s="121"/>
      <c r="AM480" s="121"/>
      <c r="AN480" s="121"/>
      <c r="AO480" s="121"/>
      <c r="AP480" s="121"/>
    </row>
    <row r="481" spans="14:42" ht="16.5">
      <c r="N481" s="117"/>
      <c r="AG481" s="118"/>
      <c r="AH481" s="119"/>
      <c r="AI481" s="120"/>
      <c r="AJ481" s="121"/>
      <c r="AK481" s="121"/>
      <c r="AL481" s="121"/>
      <c r="AM481" s="121"/>
      <c r="AN481" s="121"/>
      <c r="AO481" s="121"/>
      <c r="AP481" s="121"/>
    </row>
    <row r="482" spans="14:42" ht="16.5">
      <c r="N482" s="117"/>
      <c r="AG482" s="118"/>
      <c r="AH482" s="119"/>
      <c r="AI482" s="120"/>
      <c r="AJ482" s="121"/>
      <c r="AK482" s="121"/>
      <c r="AL482" s="121"/>
      <c r="AM482" s="121"/>
      <c r="AN482" s="121"/>
      <c r="AO482" s="121"/>
      <c r="AP482" s="121"/>
    </row>
    <row r="483" spans="14:42" ht="16.5">
      <c r="N483" s="117"/>
      <c r="AG483" s="118"/>
      <c r="AH483" s="119"/>
      <c r="AI483" s="120"/>
      <c r="AJ483" s="121"/>
      <c r="AK483" s="121"/>
      <c r="AL483" s="121"/>
      <c r="AM483" s="121"/>
      <c r="AN483" s="121"/>
      <c r="AO483" s="121"/>
      <c r="AP483" s="121"/>
    </row>
    <row r="484" spans="14:42" ht="16.5">
      <c r="N484" s="117"/>
      <c r="AG484" s="118"/>
      <c r="AH484" s="119"/>
      <c r="AI484" s="120"/>
      <c r="AJ484" s="121"/>
      <c r="AK484" s="121"/>
      <c r="AL484" s="121"/>
      <c r="AM484" s="121"/>
      <c r="AN484" s="121"/>
      <c r="AO484" s="121"/>
      <c r="AP484" s="121"/>
    </row>
    <row r="485" spans="14:42" ht="16.5">
      <c r="N485" s="117"/>
      <c r="AG485" s="118"/>
      <c r="AH485" s="119"/>
      <c r="AI485" s="120"/>
      <c r="AJ485" s="121"/>
      <c r="AK485" s="121"/>
      <c r="AL485" s="121"/>
      <c r="AM485" s="121"/>
      <c r="AN485" s="121"/>
      <c r="AO485" s="121"/>
      <c r="AP485" s="121"/>
    </row>
    <row r="486" spans="14:42" ht="16.5">
      <c r="N486" s="117"/>
      <c r="AG486" s="118"/>
      <c r="AH486" s="119"/>
      <c r="AI486" s="120"/>
      <c r="AJ486" s="121"/>
      <c r="AK486" s="121"/>
      <c r="AL486" s="121"/>
      <c r="AM486" s="121"/>
      <c r="AN486" s="121"/>
      <c r="AO486" s="121"/>
      <c r="AP486" s="121"/>
    </row>
    <row r="487" spans="14:42" ht="16.5">
      <c r="N487" s="117"/>
      <c r="AG487" s="118"/>
      <c r="AH487" s="119"/>
      <c r="AI487" s="120"/>
      <c r="AJ487" s="121"/>
      <c r="AK487" s="121"/>
      <c r="AL487" s="121"/>
      <c r="AM487" s="121"/>
      <c r="AN487" s="121"/>
      <c r="AO487" s="121"/>
      <c r="AP487" s="121"/>
    </row>
    <row r="488" spans="14:42" ht="16.5">
      <c r="N488" s="117"/>
      <c r="AG488" s="118"/>
      <c r="AH488" s="119"/>
      <c r="AI488" s="120"/>
      <c r="AJ488" s="121"/>
      <c r="AK488" s="121"/>
      <c r="AL488" s="121"/>
      <c r="AM488" s="121"/>
      <c r="AN488" s="121"/>
      <c r="AO488" s="121"/>
      <c r="AP488" s="121"/>
    </row>
    <row r="489" spans="14:42" ht="16.5">
      <c r="N489" s="117"/>
      <c r="AG489" s="118"/>
      <c r="AH489" s="119"/>
      <c r="AI489" s="120"/>
      <c r="AJ489" s="121"/>
      <c r="AK489" s="121"/>
      <c r="AL489" s="121"/>
      <c r="AM489" s="121"/>
      <c r="AN489" s="121"/>
      <c r="AO489" s="121"/>
      <c r="AP489" s="121"/>
    </row>
    <row r="490" spans="14:42" ht="16.5">
      <c r="N490" s="117"/>
      <c r="AG490" s="118"/>
      <c r="AH490" s="119"/>
      <c r="AI490" s="120"/>
      <c r="AJ490" s="121"/>
      <c r="AK490" s="121"/>
      <c r="AL490" s="121"/>
      <c r="AM490" s="121"/>
      <c r="AN490" s="121"/>
      <c r="AO490" s="121"/>
      <c r="AP490" s="121"/>
    </row>
    <row r="491" spans="14:42" ht="16.5">
      <c r="N491" s="117"/>
      <c r="AG491" s="118"/>
      <c r="AH491" s="119"/>
      <c r="AI491" s="120"/>
      <c r="AJ491" s="121"/>
      <c r="AK491" s="121"/>
      <c r="AL491" s="121"/>
      <c r="AM491" s="121"/>
      <c r="AN491" s="121"/>
      <c r="AO491" s="121"/>
      <c r="AP491" s="121"/>
    </row>
    <row r="492" spans="14:42" ht="16.5">
      <c r="N492" s="117"/>
      <c r="AG492" s="118"/>
      <c r="AH492" s="119"/>
      <c r="AI492" s="120"/>
      <c r="AJ492" s="121"/>
      <c r="AK492" s="121"/>
      <c r="AL492" s="121"/>
      <c r="AM492" s="121"/>
      <c r="AN492" s="121"/>
      <c r="AO492" s="121"/>
      <c r="AP492" s="121"/>
    </row>
    <row r="493" spans="14:42" ht="16.5">
      <c r="N493" s="117"/>
      <c r="AG493" s="118"/>
      <c r="AH493" s="119"/>
      <c r="AI493" s="120"/>
      <c r="AJ493" s="121"/>
      <c r="AK493" s="121"/>
      <c r="AL493" s="121"/>
      <c r="AM493" s="121"/>
      <c r="AN493" s="121"/>
      <c r="AO493" s="121"/>
      <c r="AP493" s="121"/>
    </row>
    <row r="494" spans="14:42" ht="16.5">
      <c r="N494" s="117"/>
      <c r="AG494" s="118"/>
      <c r="AH494" s="119"/>
      <c r="AI494" s="120"/>
      <c r="AJ494" s="121"/>
      <c r="AK494" s="121"/>
      <c r="AL494" s="121"/>
      <c r="AM494" s="121"/>
      <c r="AN494" s="121"/>
      <c r="AO494" s="121"/>
      <c r="AP494" s="121"/>
    </row>
    <row r="495" spans="14:42" ht="16.5">
      <c r="N495" s="117"/>
      <c r="AG495" s="118"/>
      <c r="AH495" s="119"/>
      <c r="AI495" s="120"/>
      <c r="AJ495" s="121"/>
      <c r="AK495" s="121"/>
      <c r="AL495" s="121"/>
      <c r="AM495" s="121"/>
      <c r="AN495" s="121"/>
      <c r="AO495" s="121"/>
      <c r="AP495" s="121"/>
    </row>
    <row r="496" spans="14:42" ht="16.5">
      <c r="N496" s="117"/>
      <c r="AG496" s="118"/>
      <c r="AH496" s="119"/>
      <c r="AI496" s="120"/>
      <c r="AJ496" s="121"/>
      <c r="AK496" s="121"/>
      <c r="AL496" s="121"/>
      <c r="AM496" s="121"/>
      <c r="AN496" s="121"/>
      <c r="AO496" s="121"/>
      <c r="AP496" s="121"/>
    </row>
    <row r="497" spans="14:42" ht="16.5">
      <c r="N497" s="117"/>
      <c r="AG497" s="118"/>
      <c r="AH497" s="119"/>
      <c r="AI497" s="120"/>
      <c r="AJ497" s="121"/>
      <c r="AK497" s="121"/>
      <c r="AL497" s="121"/>
      <c r="AM497" s="121"/>
      <c r="AN497" s="121"/>
      <c r="AO497" s="121"/>
      <c r="AP497" s="121"/>
    </row>
    <row r="498" spans="14:42" ht="16.5">
      <c r="N498" s="117"/>
      <c r="AG498" s="118"/>
      <c r="AH498" s="119"/>
      <c r="AI498" s="120"/>
      <c r="AJ498" s="121"/>
      <c r="AK498" s="121"/>
      <c r="AL498" s="121"/>
      <c r="AM498" s="121"/>
      <c r="AN498" s="121"/>
      <c r="AO498" s="121"/>
      <c r="AP498" s="121"/>
    </row>
    <row r="499" spans="14:42" ht="16.5">
      <c r="N499" s="117"/>
      <c r="AG499" s="118"/>
      <c r="AH499" s="119"/>
      <c r="AI499" s="120"/>
      <c r="AJ499" s="121"/>
      <c r="AK499" s="121"/>
      <c r="AL499" s="121"/>
      <c r="AM499" s="121"/>
      <c r="AN499" s="121"/>
      <c r="AO499" s="121"/>
      <c r="AP499" s="121"/>
    </row>
    <row r="500" spans="14:42" ht="16.5">
      <c r="N500" s="117"/>
      <c r="AG500" s="118"/>
      <c r="AH500" s="119"/>
      <c r="AI500" s="120"/>
      <c r="AJ500" s="121"/>
      <c r="AK500" s="121"/>
      <c r="AL500" s="121"/>
      <c r="AM500" s="121"/>
      <c r="AN500" s="121"/>
      <c r="AO500" s="121"/>
      <c r="AP500" s="121"/>
    </row>
    <row r="501" spans="14:42" ht="16.5">
      <c r="N501" s="117"/>
      <c r="AG501" s="118"/>
      <c r="AH501" s="119"/>
      <c r="AI501" s="120"/>
      <c r="AJ501" s="121"/>
      <c r="AK501" s="121"/>
      <c r="AL501" s="121"/>
      <c r="AM501" s="121"/>
      <c r="AN501" s="121"/>
      <c r="AO501" s="121"/>
      <c r="AP501" s="121"/>
    </row>
    <row r="502" spans="14:42" ht="16.5">
      <c r="N502" s="117"/>
      <c r="AG502" s="118"/>
      <c r="AH502" s="119"/>
      <c r="AI502" s="120"/>
      <c r="AJ502" s="121"/>
      <c r="AK502" s="121"/>
      <c r="AL502" s="121"/>
      <c r="AM502" s="121"/>
      <c r="AN502" s="121"/>
      <c r="AO502" s="121"/>
      <c r="AP502" s="121"/>
    </row>
    <row r="503" spans="14:42" ht="16.5">
      <c r="N503" s="117"/>
      <c r="AG503" s="118"/>
      <c r="AH503" s="119"/>
      <c r="AI503" s="120"/>
      <c r="AJ503" s="121"/>
      <c r="AK503" s="121"/>
      <c r="AL503" s="121"/>
      <c r="AM503" s="121"/>
      <c r="AN503" s="121"/>
      <c r="AO503" s="121"/>
      <c r="AP503" s="121"/>
    </row>
    <row r="504" spans="14:42" ht="16.5">
      <c r="N504" s="117"/>
      <c r="AG504" s="118"/>
      <c r="AH504" s="119"/>
      <c r="AI504" s="120"/>
      <c r="AJ504" s="121"/>
      <c r="AK504" s="121"/>
      <c r="AL504" s="121"/>
      <c r="AM504" s="121"/>
      <c r="AN504" s="121"/>
      <c r="AO504" s="121"/>
      <c r="AP504" s="121"/>
    </row>
    <row r="505" spans="14:42" ht="16.5">
      <c r="N505" s="117"/>
      <c r="AG505" s="118"/>
      <c r="AH505" s="119"/>
      <c r="AI505" s="120"/>
      <c r="AJ505" s="121"/>
      <c r="AK505" s="121"/>
      <c r="AL505" s="121"/>
      <c r="AM505" s="121"/>
      <c r="AN505" s="121"/>
      <c r="AO505" s="121"/>
      <c r="AP505" s="121"/>
    </row>
    <row r="506" spans="14:42" ht="16.5">
      <c r="N506" s="117"/>
      <c r="AG506" s="118"/>
      <c r="AH506" s="119"/>
      <c r="AI506" s="120"/>
      <c r="AJ506" s="121"/>
      <c r="AK506" s="121"/>
      <c r="AL506" s="121"/>
      <c r="AM506" s="121"/>
      <c r="AN506" s="121"/>
      <c r="AO506" s="121"/>
      <c r="AP506" s="121"/>
    </row>
    <row r="507" spans="14:42" ht="16.5">
      <c r="N507" s="117"/>
      <c r="AG507" s="118"/>
      <c r="AH507" s="119"/>
      <c r="AI507" s="120"/>
      <c r="AJ507" s="121"/>
      <c r="AK507" s="121"/>
      <c r="AL507" s="121"/>
      <c r="AM507" s="121"/>
      <c r="AN507" s="121"/>
      <c r="AO507" s="121"/>
      <c r="AP507" s="121"/>
    </row>
    <row r="508" spans="14:42" ht="16.5">
      <c r="N508" s="117"/>
      <c r="AG508" s="118"/>
      <c r="AH508" s="119"/>
      <c r="AI508" s="120"/>
      <c r="AJ508" s="121"/>
      <c r="AK508" s="121"/>
      <c r="AL508" s="121"/>
      <c r="AM508" s="121"/>
      <c r="AN508" s="121"/>
      <c r="AO508" s="121"/>
      <c r="AP508" s="121"/>
    </row>
    <row r="509" spans="14:42" ht="16.5">
      <c r="N509" s="117"/>
      <c r="AG509" s="118"/>
      <c r="AH509" s="119"/>
      <c r="AI509" s="120"/>
      <c r="AJ509" s="121"/>
      <c r="AK509" s="121"/>
      <c r="AL509" s="121"/>
      <c r="AM509" s="121"/>
      <c r="AN509" s="121"/>
      <c r="AO509" s="121"/>
      <c r="AP509" s="121"/>
    </row>
    <row r="510" spans="14:42" ht="16.5">
      <c r="N510" s="117"/>
      <c r="AG510" s="118"/>
      <c r="AH510" s="119"/>
      <c r="AI510" s="120"/>
      <c r="AJ510" s="121"/>
      <c r="AK510" s="121"/>
      <c r="AL510" s="121"/>
      <c r="AM510" s="121"/>
      <c r="AN510" s="121"/>
      <c r="AO510" s="121"/>
      <c r="AP510" s="121"/>
    </row>
    <row r="511" spans="14:42" ht="16.5">
      <c r="N511" s="117"/>
      <c r="AG511" s="118"/>
      <c r="AH511" s="119"/>
      <c r="AI511" s="120"/>
      <c r="AJ511" s="121"/>
      <c r="AK511" s="121"/>
      <c r="AL511" s="121"/>
      <c r="AM511" s="121"/>
      <c r="AN511" s="121"/>
      <c r="AO511" s="121"/>
      <c r="AP511" s="121"/>
    </row>
    <row r="512" spans="14:42" ht="16.5">
      <c r="N512" s="117"/>
      <c r="AG512" s="118"/>
      <c r="AH512" s="119"/>
      <c r="AI512" s="120"/>
      <c r="AJ512" s="121"/>
      <c r="AK512" s="121"/>
      <c r="AL512" s="121"/>
      <c r="AM512" s="121"/>
      <c r="AN512" s="121"/>
      <c r="AO512" s="121"/>
      <c r="AP512" s="121"/>
    </row>
    <row r="513" spans="14:42" ht="16.5">
      <c r="N513" s="117"/>
      <c r="AG513" s="118"/>
      <c r="AH513" s="119"/>
      <c r="AI513" s="120"/>
      <c r="AJ513" s="121"/>
      <c r="AK513" s="121"/>
      <c r="AL513" s="121"/>
      <c r="AM513" s="121"/>
      <c r="AN513" s="121"/>
      <c r="AO513" s="121"/>
      <c r="AP513" s="121"/>
    </row>
    <row r="514" spans="14:42" ht="16.5">
      <c r="N514" s="117"/>
      <c r="AG514" s="118"/>
      <c r="AH514" s="119"/>
      <c r="AI514" s="120"/>
      <c r="AJ514" s="121"/>
      <c r="AK514" s="121"/>
      <c r="AL514" s="121"/>
      <c r="AM514" s="121"/>
      <c r="AN514" s="121"/>
      <c r="AO514" s="121"/>
      <c r="AP514" s="121"/>
    </row>
    <row r="515" spans="14:42" ht="16.5">
      <c r="N515" s="117"/>
      <c r="AG515" s="118"/>
      <c r="AH515" s="119"/>
      <c r="AI515" s="120"/>
      <c r="AJ515" s="121"/>
      <c r="AK515" s="121"/>
      <c r="AL515" s="121"/>
      <c r="AM515" s="121"/>
      <c r="AN515" s="121"/>
      <c r="AO515" s="121"/>
      <c r="AP515" s="121"/>
    </row>
    <row r="516" spans="14:42" ht="16.5">
      <c r="N516" s="117"/>
      <c r="AG516" s="118"/>
      <c r="AH516" s="119"/>
      <c r="AI516" s="120"/>
      <c r="AJ516" s="121"/>
      <c r="AK516" s="121"/>
      <c r="AL516" s="121"/>
      <c r="AM516" s="121"/>
      <c r="AN516" s="121"/>
      <c r="AO516" s="121"/>
      <c r="AP516" s="121"/>
    </row>
    <row r="517" spans="14:42" ht="16.5">
      <c r="N517" s="117"/>
      <c r="AG517" s="118"/>
      <c r="AH517" s="119"/>
      <c r="AI517" s="120"/>
      <c r="AJ517" s="121"/>
      <c r="AK517" s="121"/>
      <c r="AL517" s="121"/>
      <c r="AM517" s="121"/>
      <c r="AN517" s="121"/>
      <c r="AO517" s="121"/>
      <c r="AP517" s="121"/>
    </row>
    <row r="518" spans="14:42" ht="16.5">
      <c r="N518" s="117"/>
      <c r="AG518" s="118"/>
      <c r="AH518" s="119"/>
      <c r="AI518" s="120"/>
      <c r="AJ518" s="121"/>
      <c r="AK518" s="121"/>
      <c r="AL518" s="121"/>
      <c r="AM518" s="121"/>
      <c r="AN518" s="121"/>
      <c r="AO518" s="121"/>
      <c r="AP518" s="121"/>
    </row>
    <row r="519" spans="14:42" ht="16.5">
      <c r="N519" s="117"/>
      <c r="AG519" s="118"/>
      <c r="AH519" s="119"/>
      <c r="AI519" s="120"/>
      <c r="AJ519" s="121"/>
      <c r="AK519" s="121"/>
      <c r="AL519" s="121"/>
      <c r="AM519" s="121"/>
      <c r="AN519" s="121"/>
      <c r="AO519" s="121"/>
      <c r="AP519" s="121"/>
    </row>
    <row r="520" spans="14:42" ht="16.5">
      <c r="N520" s="117"/>
      <c r="AG520" s="118"/>
      <c r="AH520" s="119"/>
      <c r="AI520" s="120"/>
      <c r="AJ520" s="121"/>
      <c r="AK520" s="121"/>
      <c r="AL520" s="121"/>
      <c r="AM520" s="121"/>
      <c r="AN520" s="121"/>
      <c r="AO520" s="121"/>
      <c r="AP520" s="121"/>
    </row>
    <row r="521" spans="14:42" ht="16.5">
      <c r="N521" s="117"/>
      <c r="AG521" s="118"/>
      <c r="AH521" s="119"/>
      <c r="AI521" s="120"/>
      <c r="AJ521" s="121"/>
      <c r="AK521" s="121"/>
      <c r="AL521" s="121"/>
      <c r="AM521" s="121"/>
      <c r="AN521" s="121"/>
      <c r="AO521" s="121"/>
      <c r="AP521" s="121"/>
    </row>
    <row r="522" spans="14:42" ht="16.5">
      <c r="N522" s="117"/>
      <c r="AG522" s="118"/>
      <c r="AH522" s="119"/>
      <c r="AI522" s="120"/>
      <c r="AJ522" s="121"/>
      <c r="AK522" s="121"/>
      <c r="AL522" s="121"/>
      <c r="AM522" s="121"/>
      <c r="AN522" s="121"/>
      <c r="AO522" s="121"/>
      <c r="AP522" s="121"/>
    </row>
    <row r="523" spans="14:42" ht="16.5">
      <c r="N523" s="117"/>
      <c r="AG523" s="118"/>
      <c r="AH523" s="119"/>
      <c r="AI523" s="120"/>
      <c r="AJ523" s="121"/>
      <c r="AK523" s="121"/>
      <c r="AL523" s="121"/>
      <c r="AM523" s="121"/>
      <c r="AN523" s="121"/>
      <c r="AO523" s="121"/>
      <c r="AP523" s="121"/>
    </row>
    <row r="524" spans="14:42" ht="16.5">
      <c r="N524" s="117"/>
      <c r="AG524" s="118"/>
      <c r="AH524" s="119"/>
      <c r="AI524" s="120"/>
      <c r="AJ524" s="121"/>
      <c r="AK524" s="121"/>
      <c r="AL524" s="121"/>
      <c r="AM524" s="121"/>
      <c r="AN524" s="121"/>
      <c r="AO524" s="121"/>
      <c r="AP524" s="121"/>
    </row>
    <row r="525" spans="14:42" ht="16.5">
      <c r="N525" s="117"/>
      <c r="AG525" s="118"/>
      <c r="AH525" s="119"/>
      <c r="AI525" s="120"/>
      <c r="AJ525" s="121"/>
      <c r="AK525" s="121"/>
      <c r="AL525" s="121"/>
      <c r="AM525" s="121"/>
      <c r="AN525" s="121"/>
      <c r="AO525" s="121"/>
      <c r="AP525" s="121"/>
    </row>
    <row r="526" spans="14:42" ht="16.5">
      <c r="N526" s="117"/>
      <c r="AG526" s="118"/>
      <c r="AH526" s="119"/>
      <c r="AI526" s="120"/>
      <c r="AJ526" s="121"/>
      <c r="AK526" s="121"/>
      <c r="AL526" s="121"/>
      <c r="AM526" s="121"/>
      <c r="AN526" s="121"/>
      <c r="AO526" s="121"/>
      <c r="AP526" s="121"/>
    </row>
    <row r="527" spans="14:42" ht="16.5">
      <c r="N527" s="117"/>
      <c r="AG527" s="118"/>
      <c r="AH527" s="119"/>
      <c r="AI527" s="120"/>
      <c r="AJ527" s="121"/>
      <c r="AK527" s="121"/>
      <c r="AL527" s="121"/>
      <c r="AM527" s="121"/>
      <c r="AN527" s="121"/>
      <c r="AO527" s="121"/>
      <c r="AP527" s="121"/>
    </row>
    <row r="528" spans="14:42" ht="16.5">
      <c r="N528" s="117"/>
      <c r="AG528" s="118"/>
      <c r="AH528" s="119"/>
      <c r="AI528" s="120"/>
      <c r="AJ528" s="121"/>
      <c r="AK528" s="121"/>
      <c r="AL528" s="121"/>
      <c r="AM528" s="121"/>
      <c r="AN528" s="121"/>
      <c r="AO528" s="121"/>
      <c r="AP528" s="121"/>
    </row>
    <row r="529" spans="14:42" ht="16.5">
      <c r="N529" s="117"/>
      <c r="AG529" s="118"/>
      <c r="AH529" s="119"/>
      <c r="AI529" s="120"/>
      <c r="AJ529" s="121"/>
      <c r="AK529" s="121"/>
      <c r="AL529" s="121"/>
      <c r="AM529" s="121"/>
      <c r="AN529" s="121"/>
      <c r="AO529" s="121"/>
      <c r="AP529" s="121"/>
    </row>
    <row r="530" spans="14:42" ht="16.5">
      <c r="N530" s="117"/>
      <c r="AG530" s="118"/>
      <c r="AH530" s="119"/>
      <c r="AI530" s="120"/>
      <c r="AJ530" s="121"/>
      <c r="AK530" s="121"/>
      <c r="AL530" s="121"/>
      <c r="AM530" s="121"/>
      <c r="AN530" s="121"/>
      <c r="AO530" s="121"/>
      <c r="AP530" s="121"/>
    </row>
    <row r="531" spans="14:42" ht="16.5">
      <c r="N531" s="117"/>
      <c r="AG531" s="118"/>
      <c r="AH531" s="119"/>
      <c r="AI531" s="120"/>
      <c r="AJ531" s="121"/>
      <c r="AK531" s="121"/>
      <c r="AL531" s="121"/>
      <c r="AM531" s="121"/>
      <c r="AN531" s="121"/>
      <c r="AO531" s="121"/>
      <c r="AP531" s="121"/>
    </row>
    <row r="532" spans="14:42" ht="16.5">
      <c r="N532" s="117"/>
      <c r="AG532" s="118"/>
      <c r="AH532" s="119"/>
      <c r="AI532" s="120"/>
      <c r="AJ532" s="121"/>
      <c r="AK532" s="121"/>
      <c r="AL532" s="121"/>
      <c r="AM532" s="121"/>
      <c r="AN532" s="121"/>
      <c r="AO532" s="121"/>
      <c r="AP532" s="121"/>
    </row>
    <row r="533" spans="14:42" ht="16.5">
      <c r="N533" s="117"/>
      <c r="AG533" s="118"/>
      <c r="AH533" s="119"/>
      <c r="AI533" s="120"/>
      <c r="AJ533" s="121"/>
      <c r="AK533" s="121"/>
      <c r="AL533" s="121"/>
      <c r="AM533" s="121"/>
      <c r="AN533" s="121"/>
      <c r="AO533" s="121"/>
      <c r="AP533" s="121"/>
    </row>
    <row r="534" spans="14:42" ht="16.5">
      <c r="N534" s="117"/>
      <c r="AG534" s="118"/>
      <c r="AH534" s="119"/>
      <c r="AI534" s="120"/>
      <c r="AJ534" s="121"/>
      <c r="AK534" s="121"/>
      <c r="AL534" s="121"/>
      <c r="AM534" s="121"/>
      <c r="AN534" s="121"/>
      <c r="AO534" s="121"/>
      <c r="AP534" s="121"/>
    </row>
    <row r="535" spans="14:42" ht="16.5">
      <c r="N535" s="117"/>
      <c r="AG535" s="118"/>
      <c r="AH535" s="119"/>
      <c r="AI535" s="120"/>
      <c r="AJ535" s="121"/>
      <c r="AK535" s="121"/>
      <c r="AL535" s="121"/>
      <c r="AM535" s="121"/>
      <c r="AN535" s="121"/>
      <c r="AO535" s="121"/>
      <c r="AP535" s="121"/>
    </row>
    <row r="536" spans="14:42" ht="16.5">
      <c r="N536" s="117"/>
      <c r="AG536" s="118"/>
      <c r="AH536" s="119"/>
      <c r="AI536" s="120"/>
      <c r="AJ536" s="121"/>
      <c r="AK536" s="121"/>
      <c r="AL536" s="121"/>
      <c r="AM536" s="121"/>
      <c r="AN536" s="121"/>
      <c r="AO536" s="121"/>
      <c r="AP536" s="121"/>
    </row>
    <row r="537" spans="14:42" ht="16.5">
      <c r="N537" s="117"/>
      <c r="AG537" s="118"/>
      <c r="AH537" s="119"/>
      <c r="AI537" s="120"/>
      <c r="AJ537" s="121"/>
      <c r="AK537" s="121"/>
      <c r="AL537" s="121"/>
      <c r="AM537" s="121"/>
      <c r="AN537" s="121"/>
      <c r="AO537" s="121"/>
      <c r="AP537" s="121"/>
    </row>
    <row r="538" spans="14:42" ht="16.5">
      <c r="N538" s="117"/>
      <c r="AG538" s="118"/>
      <c r="AH538" s="119"/>
      <c r="AI538" s="120"/>
      <c r="AJ538" s="121"/>
      <c r="AK538" s="121"/>
      <c r="AL538" s="121"/>
      <c r="AM538" s="121"/>
      <c r="AN538" s="121"/>
      <c r="AO538" s="121"/>
      <c r="AP538" s="121"/>
    </row>
    <row r="539" spans="14:42" ht="16.5">
      <c r="N539" s="117"/>
      <c r="AG539" s="118"/>
      <c r="AH539" s="119"/>
      <c r="AI539" s="120"/>
      <c r="AJ539" s="121"/>
      <c r="AK539" s="121"/>
      <c r="AL539" s="121"/>
      <c r="AM539" s="121"/>
      <c r="AN539" s="121"/>
      <c r="AO539" s="121"/>
      <c r="AP539" s="121"/>
    </row>
    <row r="540" spans="14:42" ht="16.5">
      <c r="N540" s="117"/>
      <c r="AG540" s="118"/>
      <c r="AH540" s="119"/>
      <c r="AI540" s="120"/>
      <c r="AJ540" s="121"/>
      <c r="AK540" s="121"/>
      <c r="AL540" s="121"/>
      <c r="AM540" s="121"/>
      <c r="AN540" s="121"/>
      <c r="AO540" s="121"/>
      <c r="AP540" s="121"/>
    </row>
    <row r="541" spans="14:42" ht="16.5">
      <c r="N541" s="117"/>
      <c r="AG541" s="118"/>
      <c r="AH541" s="119"/>
      <c r="AI541" s="120"/>
      <c r="AJ541" s="121"/>
      <c r="AK541" s="121"/>
      <c r="AL541" s="121"/>
      <c r="AM541" s="121"/>
      <c r="AN541" s="121"/>
      <c r="AO541" s="121"/>
      <c r="AP541" s="121"/>
    </row>
    <row r="542" spans="14:42" ht="16.5">
      <c r="N542" s="117"/>
      <c r="AG542" s="118"/>
      <c r="AH542" s="119"/>
      <c r="AI542" s="120"/>
      <c r="AJ542" s="121"/>
      <c r="AK542" s="121"/>
      <c r="AL542" s="121"/>
      <c r="AM542" s="121"/>
      <c r="AN542" s="121"/>
      <c r="AO542" s="121"/>
      <c r="AP542" s="121"/>
    </row>
    <row r="543" spans="14:42" ht="16.5">
      <c r="N543" s="117"/>
      <c r="AG543" s="118"/>
      <c r="AH543" s="119"/>
      <c r="AI543" s="120"/>
      <c r="AJ543" s="121"/>
      <c r="AK543" s="121"/>
      <c r="AL543" s="121"/>
      <c r="AM543" s="121"/>
      <c r="AN543" s="121"/>
      <c r="AO543" s="121"/>
      <c r="AP543" s="121"/>
    </row>
    <row r="544" spans="14:42" ht="16.5">
      <c r="N544" s="117"/>
      <c r="AG544" s="118"/>
      <c r="AH544" s="119"/>
      <c r="AI544" s="120"/>
      <c r="AJ544" s="121"/>
      <c r="AK544" s="121"/>
      <c r="AL544" s="121"/>
      <c r="AM544" s="121"/>
      <c r="AN544" s="121"/>
      <c r="AO544" s="121"/>
      <c r="AP544" s="121"/>
    </row>
    <row r="545" spans="14:42" ht="16.5">
      <c r="N545" s="117"/>
      <c r="AG545" s="118"/>
      <c r="AH545" s="119"/>
      <c r="AI545" s="120"/>
      <c r="AJ545" s="121"/>
      <c r="AK545" s="121"/>
      <c r="AL545" s="121"/>
      <c r="AM545" s="121"/>
      <c r="AN545" s="121"/>
      <c r="AO545" s="121"/>
      <c r="AP545" s="121"/>
    </row>
    <row r="546" spans="14:42" ht="16.5">
      <c r="N546" s="117"/>
      <c r="AG546" s="118"/>
      <c r="AH546" s="119"/>
      <c r="AI546" s="120"/>
      <c r="AJ546" s="121"/>
      <c r="AK546" s="121"/>
      <c r="AL546" s="121"/>
      <c r="AM546" s="121"/>
      <c r="AN546" s="121"/>
      <c r="AO546" s="121"/>
      <c r="AP546" s="121"/>
    </row>
    <row r="547" spans="14:42" ht="16.5">
      <c r="N547" s="117"/>
      <c r="AG547" s="118"/>
      <c r="AH547" s="119"/>
      <c r="AI547" s="120"/>
      <c r="AJ547" s="121"/>
      <c r="AK547" s="121"/>
      <c r="AL547" s="121"/>
      <c r="AM547" s="121"/>
      <c r="AN547" s="121"/>
      <c r="AO547" s="121"/>
      <c r="AP547" s="121"/>
    </row>
    <row r="548" spans="14:42" ht="16.5">
      <c r="N548" s="117"/>
      <c r="AG548" s="118"/>
      <c r="AH548" s="119"/>
      <c r="AI548" s="120"/>
      <c r="AJ548" s="121"/>
      <c r="AK548" s="121"/>
      <c r="AL548" s="121"/>
      <c r="AM548" s="121"/>
      <c r="AN548" s="121"/>
      <c r="AO548" s="121"/>
      <c r="AP548" s="121"/>
    </row>
    <row r="549" spans="14:42" ht="16.5">
      <c r="N549" s="117"/>
      <c r="AG549" s="118"/>
      <c r="AH549" s="119"/>
      <c r="AI549" s="120"/>
      <c r="AJ549" s="121"/>
      <c r="AK549" s="121"/>
      <c r="AL549" s="121"/>
      <c r="AM549" s="121"/>
      <c r="AN549" s="121"/>
      <c r="AO549" s="121"/>
      <c r="AP549" s="121"/>
    </row>
    <row r="550" spans="14:42" ht="16.5">
      <c r="N550" s="117"/>
      <c r="AG550" s="118"/>
      <c r="AH550" s="119"/>
      <c r="AI550" s="120"/>
      <c r="AJ550" s="121"/>
      <c r="AK550" s="121"/>
      <c r="AL550" s="121"/>
      <c r="AM550" s="121"/>
      <c r="AN550" s="121"/>
      <c r="AO550" s="121"/>
      <c r="AP550" s="121"/>
    </row>
    <row r="551" spans="14:42" ht="16.5">
      <c r="N551" s="117"/>
      <c r="AG551" s="118"/>
      <c r="AH551" s="119"/>
      <c r="AI551" s="120"/>
      <c r="AJ551" s="121"/>
      <c r="AK551" s="121"/>
      <c r="AL551" s="121"/>
      <c r="AM551" s="121"/>
      <c r="AN551" s="121"/>
      <c r="AO551" s="121"/>
      <c r="AP551" s="121"/>
    </row>
    <row r="552" spans="14:42" ht="16.5">
      <c r="N552" s="117"/>
      <c r="AG552" s="118"/>
      <c r="AH552" s="119"/>
      <c r="AI552" s="120"/>
      <c r="AJ552" s="121"/>
      <c r="AK552" s="121"/>
      <c r="AL552" s="121"/>
      <c r="AM552" s="121"/>
      <c r="AN552" s="121"/>
      <c r="AO552" s="121"/>
      <c r="AP552" s="121"/>
    </row>
    <row r="553" spans="14:42" ht="16.5">
      <c r="N553" s="117"/>
      <c r="AG553" s="118"/>
      <c r="AH553" s="119"/>
      <c r="AI553" s="120"/>
      <c r="AJ553" s="121"/>
      <c r="AK553" s="121"/>
      <c r="AL553" s="121"/>
      <c r="AM553" s="121"/>
      <c r="AN553" s="121"/>
      <c r="AO553" s="121"/>
      <c r="AP553" s="121"/>
    </row>
    <row r="554" spans="14:42" ht="16.5">
      <c r="N554" s="117"/>
      <c r="AG554" s="118"/>
      <c r="AH554" s="119"/>
      <c r="AI554" s="120"/>
      <c r="AJ554" s="121"/>
      <c r="AK554" s="121"/>
      <c r="AL554" s="121"/>
      <c r="AM554" s="121"/>
      <c r="AN554" s="121"/>
      <c r="AO554" s="121"/>
      <c r="AP554" s="121"/>
    </row>
    <row r="555" spans="14:42" ht="16.5">
      <c r="N555" s="117"/>
      <c r="AG555" s="118"/>
      <c r="AH555" s="119"/>
      <c r="AI555" s="120"/>
      <c r="AJ555" s="121"/>
      <c r="AK555" s="121"/>
      <c r="AL555" s="121"/>
      <c r="AM555" s="121"/>
      <c r="AN555" s="121"/>
      <c r="AO555" s="121"/>
      <c r="AP555" s="121"/>
    </row>
    <row r="556" spans="14:42" ht="16.5">
      <c r="N556" s="117"/>
      <c r="AG556" s="118"/>
      <c r="AH556" s="119"/>
      <c r="AI556" s="120"/>
      <c r="AJ556" s="121"/>
      <c r="AK556" s="121"/>
      <c r="AL556" s="121"/>
      <c r="AM556" s="121"/>
      <c r="AN556" s="121"/>
      <c r="AO556" s="121"/>
      <c r="AP556" s="121"/>
    </row>
    <row r="557" spans="14:42" ht="16.5">
      <c r="N557" s="117"/>
      <c r="AG557" s="118"/>
      <c r="AH557" s="119"/>
      <c r="AI557" s="120"/>
      <c r="AJ557" s="121"/>
      <c r="AK557" s="121"/>
      <c r="AL557" s="121"/>
      <c r="AM557" s="121"/>
      <c r="AN557" s="121"/>
      <c r="AO557" s="121"/>
      <c r="AP557" s="121"/>
    </row>
    <row r="558" spans="14:42" ht="16.5">
      <c r="N558" s="117"/>
      <c r="AG558" s="118"/>
      <c r="AH558" s="119"/>
      <c r="AI558" s="120"/>
      <c r="AJ558" s="121"/>
      <c r="AK558" s="121"/>
      <c r="AL558" s="121"/>
      <c r="AM558" s="121"/>
      <c r="AN558" s="121"/>
      <c r="AO558" s="121"/>
      <c r="AP558" s="121"/>
    </row>
    <row r="559" spans="14:42" ht="16.5">
      <c r="N559" s="117"/>
      <c r="AG559" s="118"/>
      <c r="AH559" s="119"/>
      <c r="AI559" s="120"/>
      <c r="AJ559" s="121"/>
      <c r="AK559" s="121"/>
      <c r="AL559" s="121"/>
      <c r="AM559" s="121"/>
      <c r="AN559" s="121"/>
      <c r="AO559" s="121"/>
      <c r="AP559" s="121"/>
    </row>
    <row r="560" spans="14:42" ht="16.5">
      <c r="N560" s="117"/>
      <c r="AG560" s="118"/>
      <c r="AH560" s="119"/>
      <c r="AI560" s="120"/>
      <c r="AJ560" s="121"/>
      <c r="AK560" s="121"/>
      <c r="AL560" s="121"/>
      <c r="AM560" s="121"/>
      <c r="AN560" s="121"/>
      <c r="AO560" s="121"/>
      <c r="AP560" s="121"/>
    </row>
    <row r="561" spans="14:42" ht="16.5">
      <c r="N561" s="117"/>
      <c r="AG561" s="118"/>
      <c r="AH561" s="119"/>
      <c r="AI561" s="120"/>
      <c r="AJ561" s="121"/>
      <c r="AK561" s="121"/>
      <c r="AL561" s="121"/>
      <c r="AM561" s="121"/>
      <c r="AN561" s="121"/>
      <c r="AO561" s="121"/>
      <c r="AP561" s="121"/>
    </row>
    <row r="562" spans="14:42" ht="16.5">
      <c r="N562" s="117"/>
      <c r="AG562" s="118"/>
      <c r="AH562" s="119"/>
      <c r="AI562" s="120"/>
      <c r="AJ562" s="121"/>
      <c r="AK562" s="121"/>
      <c r="AL562" s="121"/>
      <c r="AM562" s="121"/>
      <c r="AN562" s="121"/>
      <c r="AO562" s="121"/>
      <c r="AP562" s="121"/>
    </row>
    <row r="563" spans="14:42" ht="16.5">
      <c r="N563" s="117"/>
      <c r="AG563" s="118"/>
      <c r="AH563" s="119"/>
      <c r="AI563" s="120"/>
      <c r="AJ563" s="121"/>
      <c r="AK563" s="121"/>
      <c r="AL563" s="121"/>
      <c r="AM563" s="121"/>
      <c r="AN563" s="121"/>
      <c r="AO563" s="121"/>
      <c r="AP563" s="121"/>
    </row>
    <row r="564" spans="14:42" ht="16.5">
      <c r="N564" s="117"/>
      <c r="AG564" s="118"/>
      <c r="AH564" s="119"/>
      <c r="AI564" s="120"/>
      <c r="AJ564" s="121"/>
      <c r="AK564" s="121"/>
      <c r="AL564" s="121"/>
      <c r="AM564" s="121"/>
      <c r="AN564" s="121"/>
      <c r="AO564" s="121"/>
      <c r="AP564" s="121"/>
    </row>
    <row r="565" spans="14:42" ht="16.5">
      <c r="N565" s="117"/>
      <c r="AG565" s="118"/>
      <c r="AH565" s="119"/>
      <c r="AI565" s="120"/>
      <c r="AJ565" s="121"/>
      <c r="AK565" s="121"/>
      <c r="AL565" s="121"/>
      <c r="AM565" s="121"/>
      <c r="AN565" s="121"/>
      <c r="AO565" s="121"/>
      <c r="AP565" s="121"/>
    </row>
    <row r="566" spans="14:42" ht="16.5">
      <c r="N566" s="117"/>
      <c r="AG566" s="118"/>
      <c r="AH566" s="119"/>
      <c r="AI566" s="120"/>
      <c r="AJ566" s="121"/>
      <c r="AK566" s="121"/>
      <c r="AL566" s="121"/>
      <c r="AM566" s="121"/>
      <c r="AN566" s="121"/>
      <c r="AO566" s="121"/>
      <c r="AP566" s="121"/>
    </row>
    <row r="567" spans="14:42" ht="16.5">
      <c r="N567" s="117"/>
      <c r="AG567" s="118"/>
      <c r="AH567" s="119"/>
      <c r="AI567" s="120"/>
      <c r="AJ567" s="121"/>
      <c r="AK567" s="121"/>
      <c r="AL567" s="121"/>
      <c r="AM567" s="121"/>
      <c r="AN567" s="121"/>
      <c r="AO567" s="121"/>
      <c r="AP567" s="121"/>
    </row>
    <row r="568" spans="14:42" ht="16.5">
      <c r="N568" s="117"/>
      <c r="AG568" s="118"/>
      <c r="AH568" s="119"/>
      <c r="AI568" s="120"/>
      <c r="AJ568" s="121"/>
      <c r="AK568" s="121"/>
      <c r="AL568" s="121"/>
      <c r="AM568" s="121"/>
      <c r="AN568" s="121"/>
      <c r="AO568" s="121"/>
      <c r="AP568" s="121"/>
    </row>
    <row r="569" spans="14:42" ht="16.5">
      <c r="N569" s="117"/>
      <c r="AG569" s="118"/>
      <c r="AH569" s="119"/>
      <c r="AI569" s="120"/>
      <c r="AJ569" s="121"/>
      <c r="AK569" s="121"/>
      <c r="AL569" s="121"/>
      <c r="AM569" s="121"/>
      <c r="AN569" s="121"/>
      <c r="AO569" s="121"/>
      <c r="AP569" s="121"/>
    </row>
    <row r="570" spans="14:42" ht="16.5">
      <c r="N570" s="117"/>
      <c r="AG570" s="118"/>
      <c r="AH570" s="119"/>
      <c r="AI570" s="120"/>
      <c r="AJ570" s="121"/>
      <c r="AK570" s="121"/>
      <c r="AL570" s="121"/>
      <c r="AM570" s="121"/>
      <c r="AN570" s="121"/>
      <c r="AO570" s="121"/>
      <c r="AP570" s="121"/>
    </row>
    <row r="571" spans="14:42" ht="16.5">
      <c r="N571" s="117"/>
      <c r="AG571" s="118"/>
      <c r="AH571" s="119"/>
      <c r="AI571" s="120"/>
      <c r="AJ571" s="121"/>
      <c r="AK571" s="121"/>
      <c r="AL571" s="121"/>
      <c r="AM571" s="121"/>
      <c r="AN571" s="121"/>
      <c r="AO571" s="121"/>
      <c r="AP571" s="121"/>
    </row>
    <row r="572" spans="14:42" ht="16.5">
      <c r="N572" s="117"/>
      <c r="AG572" s="118"/>
      <c r="AH572" s="119"/>
      <c r="AI572" s="120"/>
      <c r="AJ572" s="121"/>
      <c r="AK572" s="121"/>
      <c r="AL572" s="121"/>
      <c r="AM572" s="121"/>
      <c r="AN572" s="121"/>
      <c r="AO572" s="121"/>
      <c r="AP572" s="121"/>
    </row>
    <row r="573" spans="14:42" ht="16.5">
      <c r="N573" s="117"/>
      <c r="AG573" s="118"/>
      <c r="AH573" s="119"/>
      <c r="AI573" s="120"/>
      <c r="AJ573" s="121"/>
      <c r="AK573" s="121"/>
      <c r="AL573" s="121"/>
      <c r="AM573" s="121"/>
      <c r="AN573" s="121"/>
      <c r="AO573" s="121"/>
      <c r="AP573" s="121"/>
    </row>
    <row r="574" spans="14:42" ht="16.5">
      <c r="N574" s="117"/>
      <c r="AG574" s="118"/>
      <c r="AH574" s="119"/>
      <c r="AI574" s="120"/>
      <c r="AJ574" s="121"/>
      <c r="AK574" s="121"/>
      <c r="AL574" s="121"/>
      <c r="AM574" s="121"/>
      <c r="AN574" s="121"/>
      <c r="AO574" s="121"/>
      <c r="AP574" s="121"/>
    </row>
    <row r="575" spans="14:42" ht="16.5">
      <c r="N575" s="117"/>
      <c r="AG575" s="118"/>
      <c r="AH575" s="119"/>
      <c r="AI575" s="120"/>
      <c r="AJ575" s="121"/>
      <c r="AK575" s="121"/>
      <c r="AL575" s="121"/>
      <c r="AM575" s="121"/>
      <c r="AN575" s="121"/>
      <c r="AO575" s="121"/>
      <c r="AP575" s="121"/>
    </row>
    <row r="576" spans="14:42" ht="16.5">
      <c r="N576" s="117"/>
      <c r="AG576" s="118"/>
      <c r="AH576" s="119"/>
      <c r="AI576" s="120"/>
      <c r="AJ576" s="121"/>
      <c r="AK576" s="121"/>
      <c r="AL576" s="121"/>
      <c r="AM576" s="121"/>
      <c r="AN576" s="121"/>
      <c r="AO576" s="121"/>
      <c r="AP576" s="121"/>
    </row>
    <row r="577" spans="14:42" ht="16.5">
      <c r="N577" s="117"/>
      <c r="AG577" s="118"/>
      <c r="AH577" s="119"/>
      <c r="AI577" s="120"/>
      <c r="AJ577" s="121"/>
      <c r="AK577" s="121"/>
      <c r="AL577" s="121"/>
      <c r="AM577" s="121"/>
      <c r="AN577" s="121"/>
      <c r="AO577" s="121"/>
      <c r="AP577" s="121"/>
    </row>
    <row r="578" spans="14:42" ht="16.5">
      <c r="N578" s="117"/>
      <c r="AG578" s="118"/>
      <c r="AH578" s="119"/>
      <c r="AI578" s="120"/>
      <c r="AJ578" s="121"/>
      <c r="AK578" s="121"/>
      <c r="AL578" s="121"/>
      <c r="AM578" s="121"/>
      <c r="AN578" s="121"/>
      <c r="AO578" s="121"/>
      <c r="AP578" s="121"/>
    </row>
    <row r="579" spans="14:42" ht="16.5">
      <c r="N579" s="117"/>
      <c r="AG579" s="118"/>
      <c r="AH579" s="119"/>
      <c r="AI579" s="120"/>
      <c r="AJ579" s="121"/>
      <c r="AK579" s="121"/>
      <c r="AL579" s="121"/>
      <c r="AM579" s="121"/>
      <c r="AN579" s="121"/>
      <c r="AO579" s="121"/>
      <c r="AP579" s="121"/>
    </row>
    <row r="580" spans="14:42" ht="16.5">
      <c r="N580" s="117"/>
      <c r="AG580" s="118"/>
      <c r="AH580" s="119"/>
      <c r="AI580" s="120"/>
      <c r="AJ580" s="121"/>
      <c r="AK580" s="121"/>
      <c r="AL580" s="121"/>
      <c r="AM580" s="121"/>
      <c r="AN580" s="121"/>
      <c r="AO580" s="121"/>
      <c r="AP580" s="121"/>
    </row>
    <row r="581" spans="14:42" ht="16.5">
      <c r="N581" s="117"/>
      <c r="AG581" s="118"/>
      <c r="AH581" s="119"/>
      <c r="AI581" s="120"/>
      <c r="AJ581" s="121"/>
      <c r="AK581" s="121"/>
      <c r="AL581" s="121"/>
      <c r="AM581" s="121"/>
      <c r="AN581" s="121"/>
      <c r="AO581" s="121"/>
      <c r="AP581" s="121"/>
    </row>
    <row r="582" spans="14:42" ht="16.5">
      <c r="N582" s="117"/>
      <c r="AG582" s="118"/>
      <c r="AH582" s="119"/>
      <c r="AI582" s="120"/>
      <c r="AJ582" s="121"/>
      <c r="AK582" s="121"/>
      <c r="AL582" s="121"/>
      <c r="AM582" s="121"/>
      <c r="AN582" s="121"/>
      <c r="AO582" s="121"/>
      <c r="AP582" s="121"/>
    </row>
    <row r="583" spans="14:42" ht="16.5">
      <c r="N583" s="117"/>
      <c r="AG583" s="118"/>
      <c r="AH583" s="119"/>
      <c r="AI583" s="120"/>
      <c r="AJ583" s="121"/>
      <c r="AK583" s="121"/>
      <c r="AL583" s="121"/>
      <c r="AM583" s="121"/>
      <c r="AN583" s="121"/>
      <c r="AO583" s="121"/>
      <c r="AP583" s="121"/>
    </row>
    <row r="584" spans="14:42" ht="16.5">
      <c r="N584" s="117"/>
      <c r="AG584" s="118"/>
      <c r="AH584" s="119"/>
      <c r="AI584" s="120"/>
      <c r="AJ584" s="121"/>
      <c r="AK584" s="121"/>
      <c r="AL584" s="121"/>
      <c r="AM584" s="121"/>
      <c r="AN584" s="121"/>
      <c r="AO584" s="121"/>
      <c r="AP584" s="121"/>
    </row>
    <row r="585" spans="14:42" ht="16.5">
      <c r="N585" s="117"/>
      <c r="AG585" s="118"/>
      <c r="AH585" s="119"/>
      <c r="AI585" s="120"/>
      <c r="AJ585" s="121"/>
      <c r="AK585" s="121"/>
      <c r="AL585" s="121"/>
      <c r="AM585" s="121"/>
      <c r="AN585" s="121"/>
      <c r="AO585" s="121"/>
      <c r="AP585" s="121"/>
    </row>
    <row r="586" spans="14:42" ht="16.5">
      <c r="N586" s="117"/>
      <c r="AG586" s="118"/>
      <c r="AH586" s="119"/>
      <c r="AI586" s="120"/>
      <c r="AJ586" s="121"/>
      <c r="AK586" s="121"/>
      <c r="AL586" s="121"/>
      <c r="AM586" s="121"/>
      <c r="AN586" s="121"/>
      <c r="AO586" s="121"/>
      <c r="AP586" s="121"/>
    </row>
    <row r="587" spans="14:42" ht="16.5">
      <c r="N587" s="117"/>
      <c r="AG587" s="118"/>
      <c r="AH587" s="119"/>
      <c r="AI587" s="120"/>
      <c r="AJ587" s="121"/>
      <c r="AK587" s="121"/>
      <c r="AL587" s="121"/>
      <c r="AM587" s="121"/>
      <c r="AN587" s="121"/>
      <c r="AO587" s="121"/>
      <c r="AP587" s="121"/>
    </row>
    <row r="588" spans="14:42" ht="16.5">
      <c r="N588" s="117"/>
      <c r="AG588" s="118"/>
      <c r="AH588" s="119"/>
      <c r="AI588" s="120"/>
      <c r="AJ588" s="121"/>
      <c r="AK588" s="121"/>
      <c r="AL588" s="121"/>
      <c r="AM588" s="121"/>
      <c r="AN588" s="121"/>
      <c r="AO588" s="121"/>
      <c r="AP588" s="121"/>
    </row>
    <row r="589" spans="14:42" ht="16.5">
      <c r="N589" s="117"/>
      <c r="AG589" s="118"/>
      <c r="AH589" s="119"/>
      <c r="AI589" s="120"/>
      <c r="AJ589" s="121"/>
      <c r="AK589" s="121"/>
      <c r="AL589" s="121"/>
      <c r="AM589" s="121"/>
      <c r="AN589" s="121"/>
      <c r="AO589" s="121"/>
      <c r="AP589" s="121"/>
    </row>
    <row r="590" spans="14:42" ht="16.5">
      <c r="N590" s="117"/>
      <c r="AG590" s="118"/>
      <c r="AH590" s="119"/>
      <c r="AI590" s="120"/>
      <c r="AJ590" s="121"/>
      <c r="AK590" s="121"/>
      <c r="AL590" s="121"/>
      <c r="AM590" s="121"/>
      <c r="AN590" s="121"/>
      <c r="AO590" s="121"/>
      <c r="AP590" s="121"/>
    </row>
    <row r="591" spans="14:42" ht="16.5">
      <c r="N591" s="117"/>
      <c r="AG591" s="118"/>
      <c r="AH591" s="119"/>
      <c r="AI591" s="120"/>
      <c r="AJ591" s="121"/>
      <c r="AK591" s="121"/>
      <c r="AL591" s="121"/>
      <c r="AM591" s="121"/>
      <c r="AN591" s="121"/>
      <c r="AO591" s="121"/>
      <c r="AP591" s="121"/>
    </row>
    <row r="592" spans="14:42" ht="16.5">
      <c r="N592" s="117"/>
      <c r="AG592" s="118"/>
      <c r="AH592" s="119"/>
      <c r="AI592" s="120"/>
      <c r="AJ592" s="121"/>
      <c r="AK592" s="121"/>
      <c r="AL592" s="121"/>
      <c r="AM592" s="121"/>
      <c r="AN592" s="121"/>
      <c r="AO592" s="121"/>
      <c r="AP592" s="121"/>
    </row>
    <row r="593" spans="14:42" ht="16.5">
      <c r="N593" s="117"/>
      <c r="AG593" s="118"/>
      <c r="AH593" s="119"/>
      <c r="AI593" s="120"/>
      <c r="AJ593" s="121"/>
      <c r="AK593" s="121"/>
      <c r="AL593" s="121"/>
      <c r="AM593" s="121"/>
      <c r="AN593" s="121"/>
      <c r="AO593" s="121"/>
      <c r="AP593" s="121"/>
    </row>
    <row r="594" spans="14:42" ht="16.5">
      <c r="N594" s="117"/>
      <c r="AG594" s="118"/>
      <c r="AH594" s="119"/>
      <c r="AI594" s="120"/>
      <c r="AJ594" s="121"/>
      <c r="AK594" s="121"/>
      <c r="AL594" s="121"/>
      <c r="AM594" s="121"/>
      <c r="AN594" s="121"/>
      <c r="AO594" s="121"/>
      <c r="AP594" s="121"/>
    </row>
    <row r="595" spans="14:42" ht="16.5">
      <c r="N595" s="117"/>
      <c r="AG595" s="118"/>
      <c r="AH595" s="119"/>
      <c r="AI595" s="120"/>
      <c r="AJ595" s="121"/>
      <c r="AK595" s="121"/>
      <c r="AL595" s="121"/>
      <c r="AM595" s="121"/>
      <c r="AN595" s="121"/>
      <c r="AO595" s="121"/>
      <c r="AP595" s="121"/>
    </row>
    <row r="596" spans="14:42" ht="16.5">
      <c r="N596" s="117"/>
      <c r="AG596" s="118"/>
      <c r="AH596" s="119"/>
      <c r="AI596" s="120"/>
      <c r="AJ596" s="121"/>
      <c r="AK596" s="121"/>
      <c r="AL596" s="121"/>
      <c r="AM596" s="121"/>
      <c r="AN596" s="121"/>
      <c r="AO596" s="121"/>
      <c r="AP596" s="121"/>
    </row>
    <row r="597" spans="14:42" ht="16.5">
      <c r="N597" s="117"/>
      <c r="AG597" s="118"/>
      <c r="AH597" s="119"/>
      <c r="AI597" s="120"/>
      <c r="AJ597" s="121"/>
      <c r="AK597" s="121"/>
      <c r="AL597" s="121"/>
      <c r="AM597" s="121"/>
      <c r="AN597" s="121"/>
      <c r="AO597" s="121"/>
      <c r="AP597" s="121"/>
    </row>
    <row r="598" spans="14:42" ht="16.5">
      <c r="N598" s="117"/>
      <c r="AG598" s="118"/>
      <c r="AH598" s="119"/>
      <c r="AI598" s="120"/>
      <c r="AJ598" s="121"/>
      <c r="AK598" s="121"/>
      <c r="AL598" s="121"/>
      <c r="AM598" s="121"/>
      <c r="AN598" s="121"/>
      <c r="AO598" s="121"/>
      <c r="AP598" s="121"/>
    </row>
    <row r="599" spans="14:42" ht="16.5">
      <c r="N599" s="117"/>
      <c r="AG599" s="118"/>
      <c r="AH599" s="119"/>
      <c r="AI599" s="120"/>
      <c r="AJ599" s="121"/>
      <c r="AK599" s="121"/>
      <c r="AL599" s="121"/>
      <c r="AM599" s="121"/>
      <c r="AN599" s="121"/>
      <c r="AO599" s="121"/>
      <c r="AP599" s="121"/>
    </row>
    <row r="600" spans="14:42" ht="16.5">
      <c r="N600" s="117"/>
      <c r="AG600" s="118"/>
      <c r="AH600" s="119"/>
      <c r="AI600" s="120"/>
      <c r="AJ600" s="121"/>
      <c r="AK600" s="121"/>
      <c r="AL600" s="121"/>
      <c r="AM600" s="121"/>
      <c r="AN600" s="121"/>
      <c r="AO600" s="121"/>
      <c r="AP600" s="121"/>
    </row>
    <row r="601" spans="14:42" ht="16.5">
      <c r="N601" s="117"/>
      <c r="AG601" s="118"/>
      <c r="AH601" s="119"/>
      <c r="AI601" s="120"/>
      <c r="AJ601" s="121"/>
      <c r="AK601" s="121"/>
      <c r="AL601" s="121"/>
      <c r="AM601" s="121"/>
      <c r="AN601" s="121"/>
      <c r="AO601" s="121"/>
      <c r="AP601" s="121"/>
    </row>
    <row r="602" spans="14:42" ht="16.5">
      <c r="N602" s="117"/>
      <c r="AG602" s="118"/>
      <c r="AH602" s="119"/>
      <c r="AI602" s="120"/>
      <c r="AJ602" s="121"/>
      <c r="AK602" s="121"/>
      <c r="AL602" s="121"/>
      <c r="AM602" s="121"/>
      <c r="AN602" s="121"/>
      <c r="AO602" s="121"/>
      <c r="AP602" s="121"/>
    </row>
    <row r="603" spans="14:42" ht="16.5">
      <c r="N603" s="117"/>
      <c r="AG603" s="118"/>
      <c r="AH603" s="119"/>
      <c r="AI603" s="120"/>
      <c r="AJ603" s="121"/>
      <c r="AK603" s="121"/>
      <c r="AL603" s="121"/>
      <c r="AM603" s="121"/>
      <c r="AN603" s="121"/>
      <c r="AO603" s="121"/>
      <c r="AP603" s="121"/>
    </row>
    <row r="604" spans="14:42" ht="16.5">
      <c r="N604" s="117"/>
      <c r="AG604" s="118"/>
      <c r="AH604" s="119"/>
      <c r="AI604" s="120"/>
      <c r="AJ604" s="121"/>
      <c r="AK604" s="121"/>
      <c r="AL604" s="121"/>
      <c r="AM604" s="121"/>
      <c r="AN604" s="121"/>
      <c r="AO604" s="121"/>
      <c r="AP604" s="121"/>
    </row>
    <row r="605" spans="14:42" ht="16.5">
      <c r="N605" s="117"/>
      <c r="AG605" s="118"/>
      <c r="AH605" s="119"/>
      <c r="AI605" s="120"/>
      <c r="AJ605" s="121"/>
      <c r="AK605" s="121"/>
      <c r="AL605" s="121"/>
      <c r="AM605" s="121"/>
      <c r="AN605" s="121"/>
      <c r="AO605" s="121"/>
      <c r="AP605" s="121"/>
    </row>
    <row r="606" spans="14:42" ht="16.5">
      <c r="N606" s="117"/>
      <c r="AG606" s="118"/>
      <c r="AH606" s="119"/>
      <c r="AI606" s="120"/>
      <c r="AJ606" s="121"/>
      <c r="AK606" s="121"/>
      <c r="AL606" s="121"/>
      <c r="AM606" s="121"/>
      <c r="AN606" s="121"/>
      <c r="AO606" s="121"/>
      <c r="AP606" s="121"/>
    </row>
    <row r="607" spans="14:42" ht="16.5">
      <c r="N607" s="117"/>
      <c r="AG607" s="118"/>
      <c r="AH607" s="119"/>
      <c r="AI607" s="120"/>
      <c r="AJ607" s="121"/>
      <c r="AK607" s="121"/>
      <c r="AL607" s="121"/>
      <c r="AM607" s="121"/>
      <c r="AN607" s="121"/>
      <c r="AO607" s="121"/>
      <c r="AP607" s="121"/>
    </row>
    <row r="608" spans="14:42" ht="16.5">
      <c r="N608" s="117"/>
      <c r="AG608" s="118"/>
      <c r="AH608" s="119"/>
      <c r="AI608" s="120"/>
      <c r="AJ608" s="121"/>
      <c r="AK608" s="121"/>
      <c r="AL608" s="121"/>
      <c r="AM608" s="121"/>
      <c r="AN608" s="121"/>
      <c r="AO608" s="121"/>
      <c r="AP608" s="121"/>
    </row>
    <row r="609" spans="14:42" ht="16.5">
      <c r="N609" s="117"/>
      <c r="AG609" s="118"/>
      <c r="AH609" s="119"/>
      <c r="AI609" s="120"/>
      <c r="AJ609" s="121"/>
      <c r="AK609" s="121"/>
      <c r="AL609" s="121"/>
      <c r="AM609" s="121"/>
      <c r="AN609" s="121"/>
      <c r="AO609" s="121"/>
      <c r="AP609" s="121"/>
    </row>
    <row r="610" spans="14:42" ht="16.5">
      <c r="N610" s="117"/>
      <c r="AG610" s="118"/>
      <c r="AH610" s="119"/>
      <c r="AI610" s="120"/>
      <c r="AJ610" s="121"/>
      <c r="AK610" s="121"/>
      <c r="AL610" s="121"/>
      <c r="AM610" s="121"/>
      <c r="AN610" s="121"/>
      <c r="AO610" s="121"/>
      <c r="AP610" s="121"/>
    </row>
    <row r="611" spans="14:42" ht="16.5">
      <c r="N611" s="117"/>
      <c r="AG611" s="118"/>
      <c r="AH611" s="119"/>
      <c r="AI611" s="120"/>
      <c r="AJ611" s="121"/>
      <c r="AK611" s="121"/>
      <c r="AL611" s="121"/>
      <c r="AM611" s="121"/>
      <c r="AN611" s="121"/>
      <c r="AO611" s="121"/>
      <c r="AP611" s="121"/>
    </row>
    <row r="612" spans="14:42" ht="16.5">
      <c r="N612" s="117"/>
      <c r="AG612" s="118"/>
      <c r="AH612" s="119"/>
      <c r="AI612" s="120"/>
      <c r="AJ612" s="121"/>
      <c r="AK612" s="121"/>
      <c r="AL612" s="121"/>
      <c r="AM612" s="121"/>
      <c r="AN612" s="121"/>
      <c r="AO612" s="121"/>
      <c r="AP612" s="121"/>
    </row>
    <row r="613" spans="14:42" ht="16.5">
      <c r="N613" s="117"/>
      <c r="AG613" s="118"/>
      <c r="AH613" s="119"/>
      <c r="AI613" s="120"/>
      <c r="AJ613" s="121"/>
      <c r="AK613" s="121"/>
      <c r="AL613" s="121"/>
      <c r="AM613" s="121"/>
      <c r="AN613" s="121"/>
      <c r="AO613" s="121"/>
      <c r="AP613" s="121"/>
    </row>
    <row r="614" spans="14:42" ht="16.5">
      <c r="N614" s="117"/>
      <c r="AG614" s="118"/>
      <c r="AH614" s="119"/>
      <c r="AI614" s="120"/>
      <c r="AJ614" s="121"/>
      <c r="AK614" s="121"/>
      <c r="AL614" s="121"/>
      <c r="AM614" s="121"/>
      <c r="AN614" s="121"/>
      <c r="AO614" s="121"/>
      <c r="AP614" s="121"/>
    </row>
    <row r="615" spans="14:42" ht="16.5">
      <c r="N615" s="117"/>
      <c r="AG615" s="118"/>
      <c r="AH615" s="119"/>
      <c r="AI615" s="120"/>
      <c r="AJ615" s="121"/>
      <c r="AK615" s="121"/>
      <c r="AL615" s="121"/>
      <c r="AM615" s="121"/>
      <c r="AN615" s="121"/>
      <c r="AO615" s="121"/>
      <c r="AP615" s="121"/>
    </row>
    <row r="616" spans="14:42" ht="16.5">
      <c r="N616" s="117"/>
      <c r="AG616" s="118"/>
      <c r="AH616" s="119"/>
      <c r="AI616" s="120"/>
      <c r="AJ616" s="121"/>
      <c r="AK616" s="121"/>
      <c r="AL616" s="121"/>
      <c r="AM616" s="121"/>
      <c r="AN616" s="121"/>
      <c r="AO616" s="121"/>
      <c r="AP616" s="121"/>
    </row>
    <row r="617" spans="14:42" ht="16.5">
      <c r="N617" s="117"/>
      <c r="AG617" s="118"/>
      <c r="AH617" s="119"/>
      <c r="AI617" s="120"/>
      <c r="AJ617" s="121"/>
      <c r="AK617" s="121"/>
      <c r="AL617" s="121"/>
      <c r="AM617" s="121"/>
      <c r="AN617" s="121"/>
      <c r="AO617" s="121"/>
      <c r="AP617" s="121"/>
    </row>
    <row r="618" spans="14:42" ht="16.5">
      <c r="N618" s="117"/>
      <c r="AG618" s="118"/>
      <c r="AH618" s="119"/>
      <c r="AI618" s="120"/>
      <c r="AJ618" s="121"/>
      <c r="AK618" s="121"/>
      <c r="AL618" s="121"/>
      <c r="AM618" s="121"/>
      <c r="AN618" s="121"/>
      <c r="AO618" s="121"/>
      <c r="AP618" s="121"/>
    </row>
    <row r="619" spans="14:42" ht="16.5">
      <c r="N619" s="117"/>
      <c r="AG619" s="118"/>
      <c r="AH619" s="119"/>
      <c r="AI619" s="120"/>
      <c r="AJ619" s="121"/>
      <c r="AK619" s="121"/>
      <c r="AL619" s="121"/>
      <c r="AM619" s="121"/>
      <c r="AN619" s="121"/>
      <c r="AO619" s="121"/>
      <c r="AP619" s="121"/>
    </row>
    <row r="620" spans="14:42" ht="16.5">
      <c r="N620" s="117"/>
      <c r="AG620" s="118"/>
      <c r="AH620" s="119"/>
      <c r="AI620" s="120"/>
      <c r="AJ620" s="121"/>
      <c r="AK620" s="121"/>
      <c r="AL620" s="121"/>
      <c r="AM620" s="121"/>
      <c r="AN620" s="121"/>
      <c r="AO620" s="121"/>
      <c r="AP620" s="121"/>
    </row>
    <row r="621" spans="14:42" ht="16.5">
      <c r="N621" s="117"/>
      <c r="AG621" s="118"/>
      <c r="AH621" s="119"/>
      <c r="AI621" s="120"/>
      <c r="AJ621" s="121"/>
      <c r="AK621" s="121"/>
      <c r="AL621" s="121"/>
      <c r="AM621" s="121"/>
      <c r="AN621" s="121"/>
      <c r="AO621" s="121"/>
      <c r="AP621" s="121"/>
    </row>
    <row r="622" spans="14:42" ht="16.5">
      <c r="N622" s="117"/>
      <c r="AG622" s="118"/>
      <c r="AH622" s="119"/>
      <c r="AI622" s="120"/>
      <c r="AJ622" s="121"/>
      <c r="AK622" s="121"/>
      <c r="AL622" s="121"/>
      <c r="AM622" s="121"/>
      <c r="AN622" s="121"/>
      <c r="AO622" s="121"/>
      <c r="AP622" s="121"/>
    </row>
    <row r="623" spans="14:42" ht="16.5">
      <c r="N623" s="117"/>
      <c r="AG623" s="118"/>
      <c r="AH623" s="119"/>
      <c r="AI623" s="120"/>
      <c r="AJ623" s="121"/>
      <c r="AK623" s="121"/>
      <c r="AL623" s="121"/>
      <c r="AM623" s="121"/>
      <c r="AN623" s="121"/>
      <c r="AO623" s="121"/>
      <c r="AP623" s="121"/>
    </row>
    <row r="624" spans="14:42" ht="16.5">
      <c r="N624" s="117"/>
      <c r="AG624" s="118"/>
      <c r="AH624" s="119"/>
      <c r="AI624" s="120"/>
      <c r="AJ624" s="121"/>
      <c r="AK624" s="121"/>
      <c r="AL624" s="121"/>
      <c r="AM624" s="121"/>
      <c r="AN624" s="121"/>
      <c r="AO624" s="121"/>
      <c r="AP624" s="121"/>
    </row>
    <row r="625" spans="14:42" ht="16.5">
      <c r="N625" s="117"/>
      <c r="AG625" s="118"/>
      <c r="AH625" s="119"/>
      <c r="AI625" s="120"/>
      <c r="AJ625" s="121"/>
      <c r="AK625" s="121"/>
      <c r="AL625" s="121"/>
      <c r="AM625" s="121"/>
      <c r="AN625" s="121"/>
      <c r="AO625" s="121"/>
      <c r="AP625" s="121"/>
    </row>
    <row r="626" spans="14:42" ht="16.5">
      <c r="N626" s="117"/>
      <c r="AG626" s="118"/>
      <c r="AH626" s="119"/>
      <c r="AI626" s="120"/>
      <c r="AJ626" s="121"/>
      <c r="AK626" s="121"/>
      <c r="AL626" s="121"/>
      <c r="AM626" s="121"/>
      <c r="AN626" s="121"/>
      <c r="AO626" s="121"/>
      <c r="AP626" s="121"/>
    </row>
    <row r="627" spans="14:42" ht="16.5">
      <c r="N627" s="117"/>
      <c r="AG627" s="118"/>
      <c r="AH627" s="119"/>
      <c r="AI627" s="120"/>
      <c r="AJ627" s="121"/>
      <c r="AK627" s="121"/>
      <c r="AL627" s="121"/>
      <c r="AM627" s="121"/>
      <c r="AN627" s="121"/>
      <c r="AO627" s="121"/>
      <c r="AP627" s="121"/>
    </row>
    <row r="628" spans="14:42" ht="16.5">
      <c r="N628" s="117"/>
      <c r="AG628" s="118"/>
      <c r="AH628" s="119"/>
      <c r="AI628" s="120"/>
      <c r="AJ628" s="121"/>
      <c r="AK628" s="121"/>
      <c r="AL628" s="121"/>
      <c r="AM628" s="121"/>
      <c r="AN628" s="121"/>
      <c r="AO628" s="121"/>
      <c r="AP628" s="121"/>
    </row>
    <row r="629" spans="14:42" ht="16.5">
      <c r="N629" s="117"/>
      <c r="AG629" s="118"/>
      <c r="AH629" s="119"/>
      <c r="AI629" s="120"/>
      <c r="AJ629" s="121"/>
      <c r="AK629" s="121"/>
      <c r="AL629" s="121"/>
      <c r="AM629" s="121"/>
      <c r="AN629" s="121"/>
      <c r="AO629" s="121"/>
      <c r="AP629" s="121"/>
    </row>
    <row r="630" spans="14:42" ht="16.5">
      <c r="N630" s="117"/>
      <c r="AG630" s="118"/>
      <c r="AH630" s="119"/>
      <c r="AI630" s="120"/>
      <c r="AJ630" s="121"/>
      <c r="AK630" s="121"/>
      <c r="AL630" s="121"/>
      <c r="AM630" s="121"/>
      <c r="AN630" s="121"/>
      <c r="AO630" s="121"/>
      <c r="AP630" s="121"/>
    </row>
    <row r="631" spans="14:42" ht="16.5">
      <c r="N631" s="117"/>
      <c r="AG631" s="118"/>
      <c r="AH631" s="119"/>
      <c r="AI631" s="120"/>
      <c r="AJ631" s="121"/>
      <c r="AK631" s="121"/>
      <c r="AL631" s="121"/>
      <c r="AM631" s="121"/>
      <c r="AN631" s="121"/>
      <c r="AO631" s="121"/>
      <c r="AP631" s="121"/>
    </row>
    <row r="632" spans="14:42" ht="16.5">
      <c r="N632" s="117"/>
      <c r="AG632" s="118"/>
      <c r="AH632" s="119"/>
      <c r="AI632" s="120"/>
      <c r="AJ632" s="121"/>
      <c r="AK632" s="121"/>
      <c r="AL632" s="121"/>
      <c r="AM632" s="121"/>
      <c r="AN632" s="121"/>
      <c r="AO632" s="121"/>
      <c r="AP632" s="121"/>
    </row>
    <row r="633" spans="14:42" ht="16.5">
      <c r="N633" s="117"/>
      <c r="AG633" s="118"/>
      <c r="AH633" s="119"/>
      <c r="AI633" s="120"/>
      <c r="AJ633" s="121"/>
      <c r="AK633" s="121"/>
      <c r="AL633" s="121"/>
      <c r="AM633" s="121"/>
      <c r="AN633" s="121"/>
      <c r="AO633" s="121"/>
      <c r="AP633" s="121"/>
    </row>
    <row r="634" spans="14:42" ht="16.5">
      <c r="N634" s="117"/>
      <c r="AG634" s="118"/>
      <c r="AH634" s="119"/>
      <c r="AI634" s="120"/>
      <c r="AJ634" s="121"/>
      <c r="AK634" s="121"/>
      <c r="AL634" s="121"/>
      <c r="AM634" s="121"/>
      <c r="AN634" s="121"/>
      <c r="AO634" s="121"/>
      <c r="AP634" s="121"/>
    </row>
    <row r="635" spans="14:42" ht="16.5">
      <c r="N635" s="117"/>
      <c r="AG635" s="118"/>
      <c r="AH635" s="119"/>
      <c r="AI635" s="120"/>
      <c r="AJ635" s="121"/>
      <c r="AK635" s="121"/>
      <c r="AL635" s="121"/>
      <c r="AM635" s="121"/>
      <c r="AN635" s="121"/>
      <c r="AO635" s="121"/>
      <c r="AP635" s="121"/>
    </row>
    <row r="636" spans="14:42" ht="16.5">
      <c r="N636" s="117"/>
      <c r="AG636" s="118"/>
      <c r="AH636" s="119"/>
      <c r="AI636" s="120"/>
      <c r="AJ636" s="121"/>
      <c r="AK636" s="121"/>
      <c r="AL636" s="121"/>
      <c r="AM636" s="121"/>
      <c r="AN636" s="121"/>
      <c r="AO636" s="121"/>
      <c r="AP636" s="121"/>
    </row>
    <row r="637" spans="14:42" ht="16.5">
      <c r="N637" s="117"/>
      <c r="AG637" s="118"/>
      <c r="AH637" s="119"/>
      <c r="AI637" s="120"/>
      <c r="AJ637" s="121"/>
      <c r="AK637" s="121"/>
      <c r="AL637" s="121"/>
      <c r="AM637" s="121"/>
      <c r="AN637" s="121"/>
      <c r="AO637" s="121"/>
      <c r="AP637" s="121"/>
    </row>
    <row r="638" spans="14:42" ht="16.5">
      <c r="N638" s="117"/>
      <c r="AG638" s="118"/>
      <c r="AH638" s="119"/>
      <c r="AI638" s="120"/>
      <c r="AJ638" s="121"/>
      <c r="AK638" s="121"/>
      <c r="AL638" s="121"/>
      <c r="AM638" s="121"/>
      <c r="AN638" s="121"/>
      <c r="AO638" s="121"/>
      <c r="AP638" s="121"/>
    </row>
    <row r="639" spans="14:42" ht="16.5">
      <c r="N639" s="117"/>
      <c r="AG639" s="118"/>
      <c r="AH639" s="119"/>
      <c r="AI639" s="120"/>
      <c r="AJ639" s="121"/>
      <c r="AK639" s="121"/>
      <c r="AL639" s="121"/>
      <c r="AM639" s="121"/>
      <c r="AN639" s="121"/>
      <c r="AO639" s="121"/>
      <c r="AP639" s="121"/>
    </row>
    <row r="640" spans="14:42" ht="16.5">
      <c r="N640" s="117"/>
      <c r="AG640" s="118"/>
      <c r="AH640" s="119"/>
      <c r="AI640" s="120"/>
      <c r="AJ640" s="121"/>
      <c r="AK640" s="121"/>
      <c r="AL640" s="121"/>
      <c r="AM640" s="121"/>
      <c r="AN640" s="121"/>
      <c r="AO640" s="121"/>
      <c r="AP640" s="121"/>
    </row>
    <row r="641" spans="14:42" ht="16.5">
      <c r="N641" s="117"/>
      <c r="AG641" s="118"/>
      <c r="AH641" s="119"/>
      <c r="AI641" s="120"/>
      <c r="AJ641" s="121"/>
      <c r="AK641" s="121"/>
      <c r="AL641" s="121"/>
      <c r="AM641" s="121"/>
      <c r="AN641" s="121"/>
      <c r="AO641" s="121"/>
      <c r="AP641" s="121"/>
    </row>
    <row r="642" spans="14:42" ht="16.5">
      <c r="N642" s="117"/>
      <c r="AG642" s="118"/>
      <c r="AH642" s="119"/>
      <c r="AI642" s="120"/>
      <c r="AJ642" s="121"/>
      <c r="AK642" s="121"/>
      <c r="AL642" s="121"/>
      <c r="AM642" s="121"/>
      <c r="AN642" s="121"/>
      <c r="AO642" s="121"/>
      <c r="AP642" s="121"/>
    </row>
    <row r="643" spans="14:42" ht="16.5">
      <c r="N643" s="117"/>
      <c r="AG643" s="118"/>
      <c r="AH643" s="119"/>
      <c r="AI643" s="120"/>
      <c r="AJ643" s="121"/>
      <c r="AK643" s="121"/>
      <c r="AL643" s="121"/>
      <c r="AM643" s="121"/>
      <c r="AN643" s="121"/>
      <c r="AO643" s="121"/>
      <c r="AP643" s="121"/>
    </row>
    <row r="644" spans="14:42" ht="16.5">
      <c r="N644" s="117"/>
      <c r="AG644" s="118"/>
      <c r="AH644" s="119"/>
      <c r="AI644" s="120"/>
      <c r="AJ644" s="121"/>
      <c r="AK644" s="121"/>
      <c r="AL644" s="121"/>
      <c r="AM644" s="121"/>
      <c r="AN644" s="121"/>
      <c r="AO644" s="121"/>
      <c r="AP644" s="121"/>
    </row>
    <row r="645" spans="14:42" ht="16.5">
      <c r="N645" s="117"/>
      <c r="AG645" s="118"/>
      <c r="AH645" s="119"/>
      <c r="AI645" s="120"/>
      <c r="AJ645" s="121"/>
      <c r="AK645" s="121"/>
      <c r="AL645" s="121"/>
      <c r="AM645" s="121"/>
      <c r="AN645" s="121"/>
      <c r="AO645" s="121"/>
      <c r="AP645" s="121"/>
    </row>
    <row r="646" spans="14:42" ht="16.5">
      <c r="N646" s="117"/>
      <c r="AG646" s="118"/>
      <c r="AH646" s="119"/>
      <c r="AI646" s="120"/>
      <c r="AJ646" s="121"/>
      <c r="AK646" s="121"/>
      <c r="AL646" s="121"/>
      <c r="AM646" s="121"/>
      <c r="AN646" s="121"/>
      <c r="AO646" s="121"/>
      <c r="AP646" s="121"/>
    </row>
    <row r="647" spans="14:42" ht="16.5">
      <c r="N647" s="117"/>
      <c r="AG647" s="118"/>
      <c r="AH647" s="119"/>
      <c r="AI647" s="120"/>
      <c r="AJ647" s="121"/>
      <c r="AK647" s="121"/>
      <c r="AL647" s="121"/>
      <c r="AM647" s="121"/>
      <c r="AN647" s="121"/>
      <c r="AO647" s="121"/>
      <c r="AP647" s="121"/>
    </row>
    <row r="648" spans="14:42" ht="16.5">
      <c r="N648" s="117"/>
      <c r="AG648" s="118"/>
      <c r="AH648" s="119"/>
      <c r="AI648" s="120"/>
      <c r="AJ648" s="121"/>
      <c r="AK648" s="121"/>
      <c r="AL648" s="121"/>
      <c r="AM648" s="121"/>
      <c r="AN648" s="121"/>
      <c r="AO648" s="121"/>
      <c r="AP648" s="121"/>
    </row>
    <row r="649" spans="14:42" ht="16.5">
      <c r="N649" s="117"/>
      <c r="AG649" s="118"/>
      <c r="AH649" s="119"/>
      <c r="AI649" s="120"/>
      <c r="AJ649" s="121"/>
      <c r="AK649" s="121"/>
      <c r="AL649" s="121"/>
      <c r="AM649" s="121"/>
      <c r="AN649" s="121"/>
      <c r="AO649" s="121"/>
      <c r="AP649" s="121"/>
    </row>
    <row r="650" spans="14:42" ht="16.5">
      <c r="N650" s="117"/>
      <c r="AG650" s="118"/>
      <c r="AH650" s="119"/>
      <c r="AI650" s="120"/>
      <c r="AJ650" s="121"/>
      <c r="AK650" s="121"/>
      <c r="AL650" s="121"/>
      <c r="AM650" s="121"/>
      <c r="AN650" s="121"/>
      <c r="AO650" s="121"/>
      <c r="AP650" s="121"/>
    </row>
    <row r="651" spans="14:42" ht="16.5">
      <c r="N651" s="117"/>
      <c r="AG651" s="118"/>
      <c r="AH651" s="119"/>
      <c r="AI651" s="120"/>
      <c r="AJ651" s="121"/>
      <c r="AK651" s="121"/>
      <c r="AL651" s="121"/>
      <c r="AM651" s="121"/>
      <c r="AN651" s="121"/>
      <c r="AO651" s="121"/>
      <c r="AP651" s="121"/>
    </row>
    <row r="652" spans="14:42" ht="16.5">
      <c r="N652" s="117"/>
      <c r="AG652" s="118"/>
      <c r="AH652" s="119"/>
      <c r="AI652" s="120"/>
      <c r="AJ652" s="121"/>
      <c r="AK652" s="121"/>
      <c r="AL652" s="121"/>
      <c r="AM652" s="121"/>
      <c r="AN652" s="121"/>
      <c r="AO652" s="121"/>
      <c r="AP652" s="121"/>
    </row>
    <row r="653" spans="14:42" ht="16.5">
      <c r="N653" s="117"/>
      <c r="AG653" s="118"/>
      <c r="AH653" s="119"/>
      <c r="AI653" s="120"/>
      <c r="AJ653" s="121"/>
      <c r="AK653" s="121"/>
      <c r="AL653" s="121"/>
      <c r="AM653" s="121"/>
      <c r="AN653" s="121"/>
      <c r="AO653" s="121"/>
      <c r="AP653" s="121"/>
    </row>
    <row r="654" spans="14:42" ht="16.5">
      <c r="N654" s="117"/>
      <c r="AG654" s="118"/>
      <c r="AH654" s="119"/>
      <c r="AI654" s="120"/>
      <c r="AJ654" s="121"/>
      <c r="AK654" s="121"/>
      <c r="AL654" s="121"/>
      <c r="AM654" s="121"/>
      <c r="AN654" s="121"/>
      <c r="AO654" s="121"/>
      <c r="AP654" s="121"/>
    </row>
    <row r="655" spans="14:42" ht="16.5">
      <c r="N655" s="117"/>
      <c r="AG655" s="118"/>
      <c r="AH655" s="119"/>
      <c r="AI655" s="120"/>
      <c r="AJ655" s="121"/>
      <c r="AK655" s="121"/>
      <c r="AL655" s="121"/>
      <c r="AM655" s="121"/>
      <c r="AN655" s="121"/>
      <c r="AO655" s="121"/>
      <c r="AP655" s="121"/>
    </row>
    <row r="656" spans="14:42" ht="16.5">
      <c r="N656" s="117"/>
      <c r="AG656" s="118"/>
      <c r="AH656" s="119"/>
      <c r="AI656" s="120"/>
      <c r="AJ656" s="121"/>
      <c r="AK656" s="121"/>
      <c r="AL656" s="121"/>
      <c r="AM656" s="121"/>
      <c r="AN656" s="121"/>
      <c r="AO656" s="121"/>
      <c r="AP656" s="121"/>
    </row>
    <row r="657" spans="14:42" ht="16.5">
      <c r="N657" s="117"/>
      <c r="AG657" s="118"/>
      <c r="AH657" s="119"/>
      <c r="AI657" s="120"/>
      <c r="AJ657" s="121"/>
      <c r="AK657" s="121"/>
      <c r="AL657" s="121"/>
      <c r="AM657" s="121"/>
      <c r="AN657" s="121"/>
      <c r="AO657" s="121"/>
      <c r="AP657" s="121"/>
    </row>
    <row r="658" spans="14:42" ht="16.5">
      <c r="N658" s="117"/>
      <c r="AG658" s="118"/>
      <c r="AH658" s="119"/>
      <c r="AI658" s="120"/>
      <c r="AJ658" s="121"/>
      <c r="AK658" s="121"/>
      <c r="AL658" s="121"/>
      <c r="AM658" s="121"/>
      <c r="AN658" s="121"/>
      <c r="AO658" s="121"/>
      <c r="AP658" s="121"/>
    </row>
    <row r="659" spans="14:42" ht="16.5">
      <c r="N659" s="117"/>
      <c r="AG659" s="118"/>
      <c r="AH659" s="119"/>
      <c r="AI659" s="120"/>
      <c r="AJ659" s="121"/>
      <c r="AK659" s="121"/>
      <c r="AL659" s="121"/>
      <c r="AM659" s="121"/>
      <c r="AN659" s="121"/>
      <c r="AO659" s="121"/>
      <c r="AP659" s="121"/>
    </row>
    <row r="660" spans="14:42" ht="16.5">
      <c r="N660" s="117"/>
      <c r="AG660" s="118"/>
      <c r="AH660" s="119"/>
      <c r="AI660" s="120"/>
      <c r="AJ660" s="121"/>
      <c r="AK660" s="121"/>
      <c r="AL660" s="121"/>
      <c r="AM660" s="121"/>
      <c r="AN660" s="121"/>
      <c r="AO660" s="121"/>
      <c r="AP660" s="121"/>
    </row>
    <row r="661" spans="14:42" ht="16.5">
      <c r="N661" s="117"/>
      <c r="AG661" s="118"/>
      <c r="AH661" s="119"/>
      <c r="AI661" s="120"/>
      <c r="AJ661" s="121"/>
      <c r="AK661" s="121"/>
      <c r="AL661" s="121"/>
      <c r="AM661" s="121"/>
      <c r="AN661" s="121"/>
      <c r="AO661" s="121"/>
      <c r="AP661" s="121"/>
    </row>
    <row r="662" spans="14:42" ht="16.5">
      <c r="N662" s="117"/>
      <c r="AG662" s="118"/>
      <c r="AH662" s="119"/>
      <c r="AI662" s="120"/>
      <c r="AJ662" s="121"/>
      <c r="AK662" s="121"/>
      <c r="AL662" s="121"/>
      <c r="AM662" s="121"/>
      <c r="AN662" s="121"/>
      <c r="AO662" s="121"/>
      <c r="AP662" s="121"/>
    </row>
    <row r="663" spans="14:42" ht="16.5">
      <c r="N663" s="117"/>
      <c r="AG663" s="118"/>
      <c r="AH663" s="119"/>
      <c r="AI663" s="120"/>
      <c r="AJ663" s="121"/>
      <c r="AK663" s="121"/>
      <c r="AL663" s="121"/>
      <c r="AM663" s="121"/>
      <c r="AN663" s="121"/>
      <c r="AO663" s="121"/>
      <c r="AP663" s="121"/>
    </row>
    <row r="664" spans="14:42" ht="16.5">
      <c r="N664" s="117"/>
      <c r="AG664" s="118"/>
      <c r="AH664" s="119"/>
      <c r="AI664" s="120"/>
      <c r="AJ664" s="121"/>
      <c r="AK664" s="121"/>
      <c r="AL664" s="121"/>
      <c r="AM664" s="121"/>
      <c r="AN664" s="121"/>
      <c r="AO664" s="121"/>
      <c r="AP664" s="121"/>
    </row>
    <row r="665" spans="14:42" ht="16.5">
      <c r="N665" s="117"/>
      <c r="AG665" s="118"/>
      <c r="AH665" s="119"/>
      <c r="AI665" s="120"/>
      <c r="AJ665" s="121"/>
      <c r="AK665" s="121"/>
      <c r="AL665" s="121"/>
      <c r="AM665" s="121"/>
      <c r="AN665" s="121"/>
      <c r="AO665" s="121"/>
      <c r="AP665" s="121"/>
    </row>
    <row r="666" spans="14:42" ht="16.5">
      <c r="N666" s="117"/>
      <c r="AG666" s="118"/>
      <c r="AH666" s="119"/>
      <c r="AI666" s="120"/>
      <c r="AJ666" s="121"/>
      <c r="AK666" s="121"/>
      <c r="AL666" s="121"/>
      <c r="AM666" s="121"/>
      <c r="AN666" s="121"/>
      <c r="AO666" s="121"/>
      <c r="AP666" s="121"/>
    </row>
    <row r="667" spans="14:42" ht="16.5">
      <c r="N667" s="117"/>
      <c r="AG667" s="118"/>
      <c r="AH667" s="119"/>
      <c r="AI667" s="120"/>
      <c r="AJ667" s="121"/>
      <c r="AK667" s="121"/>
      <c r="AL667" s="121"/>
      <c r="AM667" s="121"/>
      <c r="AN667" s="121"/>
      <c r="AO667" s="121"/>
      <c r="AP667" s="121"/>
    </row>
    <row r="668" spans="14:42" ht="16.5">
      <c r="N668" s="117"/>
      <c r="AG668" s="118"/>
      <c r="AH668" s="119"/>
      <c r="AI668" s="120"/>
      <c r="AJ668" s="121"/>
      <c r="AK668" s="121"/>
      <c r="AL668" s="121"/>
      <c r="AM668" s="121"/>
      <c r="AN668" s="121"/>
      <c r="AO668" s="121"/>
      <c r="AP668" s="121"/>
    </row>
    <row r="669" spans="14:42" ht="16.5">
      <c r="N669" s="117"/>
      <c r="AG669" s="118"/>
      <c r="AH669" s="119"/>
      <c r="AI669" s="120"/>
      <c r="AJ669" s="121"/>
      <c r="AK669" s="121"/>
      <c r="AL669" s="121"/>
      <c r="AM669" s="121"/>
      <c r="AN669" s="121"/>
      <c r="AO669" s="121"/>
      <c r="AP669" s="121"/>
    </row>
    <row r="670" spans="14:42" ht="16.5">
      <c r="N670" s="117"/>
      <c r="AG670" s="118"/>
      <c r="AH670" s="119"/>
      <c r="AI670" s="120"/>
      <c r="AJ670" s="121"/>
      <c r="AK670" s="121"/>
      <c r="AL670" s="121"/>
      <c r="AM670" s="121"/>
      <c r="AN670" s="121"/>
      <c r="AO670" s="121"/>
      <c r="AP670" s="121"/>
    </row>
    <row r="671" spans="14:42" ht="16.5">
      <c r="N671" s="117"/>
      <c r="AG671" s="118"/>
      <c r="AH671" s="119"/>
      <c r="AI671" s="120"/>
      <c r="AJ671" s="121"/>
      <c r="AK671" s="121"/>
      <c r="AL671" s="121"/>
      <c r="AM671" s="121"/>
      <c r="AN671" s="121"/>
      <c r="AO671" s="121"/>
      <c r="AP671" s="121"/>
    </row>
    <row r="672" spans="14:42" ht="16.5">
      <c r="N672" s="117"/>
      <c r="AG672" s="118"/>
      <c r="AH672" s="119"/>
      <c r="AI672" s="120"/>
      <c r="AJ672" s="121"/>
      <c r="AK672" s="121"/>
      <c r="AL672" s="121"/>
      <c r="AM672" s="121"/>
      <c r="AN672" s="121"/>
      <c r="AO672" s="121"/>
      <c r="AP672" s="121"/>
    </row>
    <row r="673" spans="14:42" ht="16.5">
      <c r="N673" s="117"/>
      <c r="AG673" s="118"/>
      <c r="AH673" s="119"/>
      <c r="AI673" s="120"/>
      <c r="AJ673" s="121"/>
      <c r="AK673" s="121"/>
      <c r="AL673" s="121"/>
      <c r="AM673" s="121"/>
      <c r="AN673" s="121"/>
      <c r="AO673" s="121"/>
      <c r="AP673" s="121"/>
    </row>
    <row r="674" spans="14:42" ht="16.5">
      <c r="N674" s="117"/>
      <c r="AG674" s="118"/>
      <c r="AH674" s="119"/>
      <c r="AI674" s="120"/>
      <c r="AJ674" s="121"/>
      <c r="AK674" s="121"/>
      <c r="AL674" s="121"/>
      <c r="AM674" s="121"/>
      <c r="AN674" s="121"/>
      <c r="AO674" s="121"/>
      <c r="AP674" s="121"/>
    </row>
    <row r="675" spans="14:42" ht="16.5">
      <c r="N675" s="117"/>
      <c r="AG675" s="118"/>
      <c r="AH675" s="119"/>
      <c r="AI675" s="120"/>
      <c r="AJ675" s="121"/>
      <c r="AK675" s="121"/>
      <c r="AL675" s="121"/>
      <c r="AM675" s="121"/>
      <c r="AN675" s="121"/>
      <c r="AO675" s="121"/>
      <c r="AP675" s="121"/>
    </row>
    <row r="676" spans="14:42" ht="16.5">
      <c r="N676" s="117"/>
      <c r="AG676" s="118"/>
      <c r="AH676" s="119"/>
      <c r="AI676" s="120"/>
      <c r="AJ676" s="121"/>
      <c r="AK676" s="121"/>
      <c r="AL676" s="121"/>
      <c r="AM676" s="121"/>
      <c r="AN676" s="121"/>
      <c r="AO676" s="121"/>
      <c r="AP676" s="121"/>
    </row>
    <row r="677" spans="14:42" ht="16.5">
      <c r="N677" s="117"/>
      <c r="AG677" s="118"/>
      <c r="AH677" s="119"/>
      <c r="AI677" s="120"/>
      <c r="AJ677" s="121"/>
      <c r="AK677" s="121"/>
      <c r="AL677" s="121"/>
      <c r="AM677" s="121"/>
      <c r="AN677" s="121"/>
      <c r="AO677" s="121"/>
      <c r="AP677" s="121"/>
    </row>
    <row r="678" spans="14:42" ht="16.5">
      <c r="N678" s="117"/>
      <c r="AG678" s="118"/>
      <c r="AH678" s="119"/>
      <c r="AI678" s="120"/>
      <c r="AJ678" s="121"/>
      <c r="AK678" s="121"/>
      <c r="AL678" s="121"/>
      <c r="AM678" s="121"/>
      <c r="AN678" s="121"/>
      <c r="AO678" s="121"/>
      <c r="AP678" s="121"/>
    </row>
    <row r="679" spans="14:42" ht="16.5">
      <c r="N679" s="117"/>
      <c r="AG679" s="118"/>
      <c r="AH679" s="119"/>
      <c r="AI679" s="120"/>
      <c r="AJ679" s="121"/>
      <c r="AK679" s="121"/>
      <c r="AL679" s="121"/>
      <c r="AM679" s="121"/>
      <c r="AN679" s="121"/>
      <c r="AO679" s="121"/>
      <c r="AP679" s="121"/>
    </row>
    <row r="680" spans="14:42" ht="16.5">
      <c r="N680" s="117"/>
      <c r="AG680" s="118"/>
      <c r="AH680" s="119"/>
      <c r="AI680" s="120"/>
      <c r="AJ680" s="121"/>
      <c r="AK680" s="121"/>
      <c r="AL680" s="121"/>
      <c r="AM680" s="121"/>
      <c r="AN680" s="121"/>
      <c r="AO680" s="121"/>
      <c r="AP680" s="121"/>
    </row>
    <row r="681" spans="14:42" ht="16.5">
      <c r="N681" s="117"/>
      <c r="AG681" s="118"/>
      <c r="AH681" s="119"/>
      <c r="AI681" s="120"/>
      <c r="AJ681" s="121"/>
      <c r="AK681" s="121"/>
      <c r="AL681" s="121"/>
      <c r="AM681" s="121"/>
      <c r="AN681" s="121"/>
      <c r="AO681" s="121"/>
      <c r="AP681" s="121"/>
    </row>
    <row r="682" spans="14:42" ht="16.5">
      <c r="N682" s="117"/>
      <c r="AG682" s="118"/>
      <c r="AH682" s="119"/>
      <c r="AI682" s="120"/>
      <c r="AJ682" s="121"/>
      <c r="AK682" s="121"/>
      <c r="AL682" s="121"/>
      <c r="AM682" s="121"/>
      <c r="AN682" s="121"/>
      <c r="AO682" s="121"/>
      <c r="AP682" s="121"/>
    </row>
    <row r="683" spans="14:42" ht="16.5">
      <c r="N683" s="117"/>
      <c r="AG683" s="118"/>
      <c r="AH683" s="119"/>
      <c r="AI683" s="120"/>
      <c r="AJ683" s="121"/>
      <c r="AK683" s="121"/>
      <c r="AL683" s="121"/>
      <c r="AM683" s="121"/>
      <c r="AN683" s="121"/>
      <c r="AO683" s="121"/>
      <c r="AP683" s="121"/>
    </row>
    <row r="684" spans="14:42" ht="16.5">
      <c r="N684" s="117"/>
      <c r="AG684" s="118"/>
      <c r="AH684" s="119"/>
      <c r="AI684" s="120"/>
      <c r="AJ684" s="121"/>
      <c r="AK684" s="121"/>
      <c r="AL684" s="121"/>
      <c r="AM684" s="121"/>
      <c r="AN684" s="121"/>
      <c r="AO684" s="121"/>
      <c r="AP684" s="121"/>
    </row>
    <row r="685" spans="14:42" ht="16.5">
      <c r="N685" s="117"/>
      <c r="AG685" s="118"/>
      <c r="AH685" s="119"/>
      <c r="AI685" s="120"/>
      <c r="AJ685" s="121"/>
      <c r="AK685" s="121"/>
      <c r="AL685" s="121"/>
      <c r="AM685" s="121"/>
      <c r="AN685" s="121"/>
      <c r="AO685" s="121"/>
      <c r="AP685" s="121"/>
    </row>
    <row r="686" spans="14:42" ht="16.5">
      <c r="N686" s="117"/>
      <c r="AG686" s="118"/>
      <c r="AH686" s="119"/>
      <c r="AI686" s="120"/>
      <c r="AJ686" s="121"/>
      <c r="AK686" s="121"/>
      <c r="AL686" s="121"/>
      <c r="AM686" s="121"/>
      <c r="AN686" s="121"/>
      <c r="AO686" s="121"/>
      <c r="AP686" s="121"/>
    </row>
    <row r="687" spans="14:42" ht="16.5">
      <c r="N687" s="117"/>
      <c r="AG687" s="118"/>
      <c r="AH687" s="119"/>
      <c r="AI687" s="120"/>
      <c r="AJ687" s="121"/>
      <c r="AK687" s="121"/>
      <c r="AL687" s="121"/>
      <c r="AM687" s="121"/>
      <c r="AN687" s="121"/>
      <c r="AO687" s="121"/>
      <c r="AP687" s="121"/>
    </row>
    <row r="688" spans="14:42" ht="16.5">
      <c r="N688" s="117"/>
      <c r="AG688" s="118"/>
      <c r="AH688" s="119"/>
      <c r="AI688" s="120"/>
      <c r="AJ688" s="121"/>
      <c r="AK688" s="121"/>
      <c r="AL688" s="121"/>
      <c r="AM688" s="121"/>
      <c r="AN688" s="121"/>
      <c r="AO688" s="121"/>
      <c r="AP688" s="121"/>
    </row>
    <row r="689" spans="14:42" ht="16.5">
      <c r="N689" s="117"/>
      <c r="AG689" s="118"/>
      <c r="AH689" s="119"/>
      <c r="AI689" s="120"/>
      <c r="AJ689" s="121"/>
      <c r="AK689" s="121"/>
      <c r="AL689" s="121"/>
      <c r="AM689" s="121"/>
      <c r="AN689" s="121"/>
      <c r="AO689" s="121"/>
      <c r="AP689" s="121"/>
    </row>
    <row r="690" spans="14:42" ht="16.5">
      <c r="AI690" s="122"/>
    </row>
    <row r="691" spans="14:42" ht="16.5">
      <c r="AI691" s="122"/>
    </row>
    <row r="692" spans="14:42" ht="16.5">
      <c r="AI692" s="122"/>
    </row>
    <row r="693" spans="14:42" ht="16.5">
      <c r="AI693" s="122"/>
    </row>
    <row r="694" spans="14:42" ht="16.5">
      <c r="AI694" s="122"/>
    </row>
    <row r="695" spans="14:42" ht="16.5">
      <c r="AI695" s="122"/>
    </row>
    <row r="696" spans="14:42" ht="16.5">
      <c r="AI696" s="122"/>
    </row>
    <row r="697" spans="14:42" ht="16.5">
      <c r="AI697" s="122"/>
    </row>
    <row r="698" spans="14:42" ht="16.5">
      <c r="AI698" s="122"/>
    </row>
    <row r="699" spans="14:42" ht="16.5">
      <c r="AI699" s="122"/>
    </row>
    <row r="700" spans="14:42" ht="16.5">
      <c r="AI700" s="122"/>
    </row>
    <row r="701" spans="14:42" ht="16.5">
      <c r="AI701" s="122"/>
    </row>
    <row r="702" spans="14:42" ht="16.5">
      <c r="AI702" s="122"/>
    </row>
    <row r="703" spans="14:42" ht="16.5">
      <c r="AI703" s="122"/>
    </row>
    <row r="704" spans="14:42" ht="16.5">
      <c r="AI704" s="122"/>
    </row>
    <row r="705" spans="35:35" ht="16.5">
      <c r="AI705" s="122"/>
    </row>
    <row r="706" spans="35:35" ht="16.5">
      <c r="AI706" s="122"/>
    </row>
    <row r="707" spans="35:35" ht="16.5">
      <c r="AI707" s="122"/>
    </row>
    <row r="708" spans="35:35" ht="16.5">
      <c r="AI708" s="122"/>
    </row>
    <row r="709" spans="35:35" ht="16.5">
      <c r="AI709" s="122"/>
    </row>
    <row r="710" spans="35:35" ht="16.5">
      <c r="AI710" s="122"/>
    </row>
    <row r="711" spans="35:35" ht="16.5">
      <c r="AI711" s="122"/>
    </row>
    <row r="712" spans="35:35" ht="16.5">
      <c r="AI712" s="122"/>
    </row>
    <row r="713" spans="35:35" ht="16.5">
      <c r="AI713" s="122"/>
    </row>
    <row r="714" spans="35:35" ht="16.5">
      <c r="AI714" s="122"/>
    </row>
    <row r="715" spans="35:35" ht="16.5">
      <c r="AI715" s="122"/>
    </row>
    <row r="716" spans="35:35" ht="16.5">
      <c r="AI716" s="122"/>
    </row>
    <row r="717" spans="35:35" ht="16.5">
      <c r="AI717" s="122"/>
    </row>
    <row r="718" spans="35:35" ht="16.5">
      <c r="AI718" s="122"/>
    </row>
    <row r="719" spans="35:35" ht="16.5">
      <c r="AI719" s="122"/>
    </row>
    <row r="720" spans="35:35" ht="16.5">
      <c r="AI720" s="122"/>
    </row>
    <row r="721" spans="35:35" ht="16.5">
      <c r="AI721" s="122"/>
    </row>
    <row r="722" spans="35:35" ht="16.5">
      <c r="AI722" s="122"/>
    </row>
    <row r="723" spans="35:35" ht="16.5">
      <c r="AI723" s="122"/>
    </row>
    <row r="724" spans="35:35" ht="16.5">
      <c r="AI724" s="122"/>
    </row>
    <row r="725" spans="35:35" ht="16.5">
      <c r="AI725" s="122"/>
    </row>
    <row r="726" spans="35:35" ht="16.5">
      <c r="AI726" s="122"/>
    </row>
    <row r="727" spans="35:35" ht="16.5">
      <c r="AI727" s="122"/>
    </row>
    <row r="728" spans="35:35" ht="16.5">
      <c r="AI728" s="122"/>
    </row>
    <row r="729" spans="35:35" ht="16.5">
      <c r="AI729" s="122"/>
    </row>
    <row r="730" spans="35:35" ht="16.5">
      <c r="AI730" s="122"/>
    </row>
    <row r="731" spans="35:35" ht="16.5">
      <c r="AI731" s="122"/>
    </row>
    <row r="732" spans="35:35" ht="16.5">
      <c r="AI732" s="122"/>
    </row>
    <row r="733" spans="35:35" ht="16.5">
      <c r="AI733" s="122"/>
    </row>
    <row r="734" spans="35:35" ht="16.5">
      <c r="AI734" s="122"/>
    </row>
    <row r="735" spans="35:35" ht="16.5">
      <c r="AI735" s="122"/>
    </row>
    <row r="736" spans="35:35" ht="16.5">
      <c r="AI736" s="122"/>
    </row>
    <row r="737" spans="35:35" ht="16.5">
      <c r="AI737" s="122"/>
    </row>
    <row r="738" spans="35:35" ht="16.5">
      <c r="AI738" s="122"/>
    </row>
    <row r="739" spans="35:35" ht="16.5">
      <c r="AI739" s="122"/>
    </row>
    <row r="740" spans="35:35" ht="16.5">
      <c r="AI740" s="122"/>
    </row>
    <row r="741" spans="35:35" ht="16.5">
      <c r="AI741" s="122"/>
    </row>
    <row r="742" spans="35:35" ht="16.5">
      <c r="AI742" s="122"/>
    </row>
    <row r="743" spans="35:35" ht="16.5">
      <c r="AI743" s="122"/>
    </row>
    <row r="744" spans="35:35" ht="16.5">
      <c r="AI744" s="122"/>
    </row>
    <row r="745" spans="35:35" ht="16.5">
      <c r="AI745" s="122"/>
    </row>
    <row r="746" spans="35:35" ht="16.5">
      <c r="AI746" s="122"/>
    </row>
    <row r="747" spans="35:35" ht="16.5">
      <c r="AI747" s="122"/>
    </row>
    <row r="748" spans="35:35" ht="16.5">
      <c r="AI748" s="122"/>
    </row>
    <row r="749" spans="35:35" ht="16.5">
      <c r="AI749" s="122"/>
    </row>
    <row r="750" spans="35:35" ht="16.5">
      <c r="AI750" s="122"/>
    </row>
    <row r="751" spans="35:35" ht="16.5">
      <c r="AI751" s="122"/>
    </row>
    <row r="752" spans="35:35" ht="16.5">
      <c r="AI752" s="122"/>
    </row>
    <row r="753" spans="35:35" ht="16.5">
      <c r="AI753" s="122"/>
    </row>
    <row r="754" spans="35:35" ht="16.5">
      <c r="AI754" s="122"/>
    </row>
    <row r="755" spans="35:35" ht="16.5">
      <c r="AI755" s="122"/>
    </row>
    <row r="756" spans="35:35" ht="16.5">
      <c r="AI756" s="122"/>
    </row>
    <row r="757" spans="35:35" ht="16.5">
      <c r="AI757" s="122"/>
    </row>
    <row r="758" spans="35:35" ht="16.5">
      <c r="AI758" s="122"/>
    </row>
    <row r="759" spans="35:35" ht="16.5">
      <c r="AI759" s="122"/>
    </row>
    <row r="760" spans="35:35" ht="16.5">
      <c r="AI760" s="122"/>
    </row>
    <row r="761" spans="35:35" ht="16.5">
      <c r="AI761" s="122"/>
    </row>
    <row r="762" spans="35:35" ht="16.5">
      <c r="AI762" s="122"/>
    </row>
    <row r="763" spans="35:35" ht="16.5">
      <c r="AI763" s="122"/>
    </row>
    <row r="764" spans="35:35" ht="16.5">
      <c r="AI764" s="122"/>
    </row>
    <row r="765" spans="35:35" ht="16.5">
      <c r="AI765" s="122"/>
    </row>
    <row r="766" spans="35:35" ht="16.5">
      <c r="AI766" s="122"/>
    </row>
    <row r="767" spans="35:35" ht="16.5">
      <c r="AI767" s="122"/>
    </row>
    <row r="768" spans="35:35" ht="16.5">
      <c r="AI768" s="122"/>
    </row>
    <row r="769" spans="35:35" ht="16.5">
      <c r="AI769" s="122"/>
    </row>
    <row r="770" spans="35:35" ht="16.5">
      <c r="AI770" s="122"/>
    </row>
    <row r="771" spans="35:35" ht="16.5">
      <c r="AI771" s="122"/>
    </row>
    <row r="772" spans="35:35" ht="16.5">
      <c r="AI772" s="122"/>
    </row>
    <row r="773" spans="35:35" ht="16.5">
      <c r="AI773" s="122"/>
    </row>
    <row r="774" spans="35:35" ht="16.5">
      <c r="AI774" s="122"/>
    </row>
    <row r="775" spans="35:35" ht="16.5">
      <c r="AI775" s="122"/>
    </row>
    <row r="776" spans="35:35" ht="16.5">
      <c r="AI776" s="122"/>
    </row>
    <row r="777" spans="35:35" ht="16.5">
      <c r="AI777" s="122"/>
    </row>
    <row r="778" spans="35:35" ht="16.5">
      <c r="AI778" s="122"/>
    </row>
    <row r="779" spans="35:35" ht="16.5">
      <c r="AI779" s="122"/>
    </row>
    <row r="780" spans="35:35" ht="16.5">
      <c r="AI780" s="122"/>
    </row>
    <row r="781" spans="35:35" ht="16.5">
      <c r="AI781" s="122"/>
    </row>
    <row r="782" spans="35:35" ht="16.5">
      <c r="AI782" s="122"/>
    </row>
    <row r="783" spans="35:35" ht="16.5">
      <c r="AI783" s="122"/>
    </row>
    <row r="784" spans="35:35" ht="16.5">
      <c r="AI784" s="122"/>
    </row>
    <row r="785" spans="35:35" ht="16.5">
      <c r="AI785" s="122"/>
    </row>
    <row r="786" spans="35:35" ht="16.5">
      <c r="AI786" s="122"/>
    </row>
    <row r="787" spans="35:35" ht="16.5">
      <c r="AI787" s="122"/>
    </row>
    <row r="788" spans="35:35" ht="16.5">
      <c r="AI788" s="122"/>
    </row>
    <row r="789" spans="35:35" ht="16.5">
      <c r="AI789" s="122"/>
    </row>
    <row r="790" spans="35:35" ht="16.5">
      <c r="AI790" s="122"/>
    </row>
    <row r="791" spans="35:35" ht="16.5">
      <c r="AI791" s="122"/>
    </row>
    <row r="792" spans="35:35" ht="16.5">
      <c r="AI792" s="122"/>
    </row>
    <row r="793" spans="35:35" ht="16.5">
      <c r="AI793" s="122"/>
    </row>
    <row r="794" spans="35:35" ht="16.5">
      <c r="AI794" s="122"/>
    </row>
    <row r="795" spans="35:35" ht="16.5">
      <c r="AI795" s="122"/>
    </row>
    <row r="796" spans="35:35" ht="16.5">
      <c r="AI796" s="122"/>
    </row>
    <row r="797" spans="35:35" ht="16.5">
      <c r="AI797" s="122"/>
    </row>
    <row r="798" spans="35:35" ht="16.5">
      <c r="AI798" s="122"/>
    </row>
    <row r="799" spans="35:35" ht="16.5">
      <c r="AI799" s="122"/>
    </row>
    <row r="800" spans="35:35" ht="16.5">
      <c r="AI800" s="122"/>
    </row>
    <row r="801" spans="35:35" ht="16.5">
      <c r="AI801" s="122"/>
    </row>
    <row r="802" spans="35:35" ht="16.5">
      <c r="AI802" s="122"/>
    </row>
    <row r="803" spans="35:35" ht="16.5">
      <c r="AI803" s="122"/>
    </row>
    <row r="804" spans="35:35" ht="16.5">
      <c r="AI804" s="122"/>
    </row>
    <row r="805" spans="35:35" ht="16.5">
      <c r="AI805" s="122"/>
    </row>
    <row r="806" spans="35:35" ht="16.5">
      <c r="AI806" s="122"/>
    </row>
    <row r="807" spans="35:35" ht="16.5">
      <c r="AI807" s="122"/>
    </row>
    <row r="808" spans="35:35" ht="16.5">
      <c r="AI808" s="122"/>
    </row>
    <row r="809" spans="35:35" ht="16.5">
      <c r="AI809" s="122"/>
    </row>
    <row r="810" spans="35:35" ht="16.5">
      <c r="AI810" s="122"/>
    </row>
    <row r="811" spans="35:35" ht="16.5">
      <c r="AI811" s="122"/>
    </row>
    <row r="812" spans="35:35" ht="16.5">
      <c r="AI812" s="122"/>
    </row>
    <row r="813" spans="35:35" ht="16.5">
      <c r="AI813" s="122"/>
    </row>
    <row r="814" spans="35:35" ht="16.5">
      <c r="AI814" s="122"/>
    </row>
    <row r="815" spans="35:35" ht="16.5">
      <c r="AI815" s="122"/>
    </row>
    <row r="816" spans="35:35" ht="16.5">
      <c r="AI816" s="122"/>
    </row>
    <row r="817" spans="35:35" ht="16.5">
      <c r="AI817" s="122"/>
    </row>
    <row r="818" spans="35:35" ht="16.5">
      <c r="AI818" s="122"/>
    </row>
    <row r="819" spans="35:35" ht="16.5">
      <c r="AI819" s="122"/>
    </row>
    <row r="820" spans="35:35" ht="16.5">
      <c r="AI820" s="122"/>
    </row>
    <row r="821" spans="35:35" ht="16.5">
      <c r="AI821" s="122"/>
    </row>
    <row r="822" spans="35:35" ht="16.5">
      <c r="AI822" s="122"/>
    </row>
    <row r="823" spans="35:35" ht="16.5">
      <c r="AI823" s="122"/>
    </row>
    <row r="824" spans="35:35" ht="16.5">
      <c r="AI824" s="122"/>
    </row>
    <row r="825" spans="35:35" ht="16.5">
      <c r="AI825" s="122"/>
    </row>
    <row r="826" spans="35:35" ht="16.5">
      <c r="AI826" s="122"/>
    </row>
    <row r="827" spans="35:35" ht="16.5">
      <c r="AI827" s="122"/>
    </row>
    <row r="828" spans="35:35" ht="16.5">
      <c r="AI828" s="122"/>
    </row>
    <row r="829" spans="35:35" ht="16.5">
      <c r="AI829" s="122"/>
    </row>
    <row r="830" spans="35:35" ht="16.5">
      <c r="AI830" s="122"/>
    </row>
    <row r="831" spans="35:35" ht="16.5">
      <c r="AI831" s="122"/>
    </row>
    <row r="832" spans="35:35" ht="16.5">
      <c r="AI832" s="122"/>
    </row>
    <row r="833" spans="35:35" ht="16.5">
      <c r="AI833" s="122"/>
    </row>
    <row r="834" spans="35:35" ht="16.5">
      <c r="AI834" s="122"/>
    </row>
    <row r="835" spans="35:35" ht="16.5">
      <c r="AI835" s="122"/>
    </row>
    <row r="836" spans="35:35" ht="16.5">
      <c r="AI836" s="122"/>
    </row>
    <row r="837" spans="35:35" ht="16.5">
      <c r="AI837" s="122"/>
    </row>
    <row r="838" spans="35:35" ht="16.5">
      <c r="AI838" s="122"/>
    </row>
    <row r="839" spans="35:35" ht="16.5">
      <c r="AI839" s="122"/>
    </row>
    <row r="840" spans="35:35" ht="16.5">
      <c r="AI840" s="122"/>
    </row>
    <row r="841" spans="35:35" ht="16.5">
      <c r="AI841" s="122"/>
    </row>
    <row r="842" spans="35:35" ht="16.5">
      <c r="AI842" s="122"/>
    </row>
    <row r="843" spans="35:35" ht="16.5">
      <c r="AI843" s="122"/>
    </row>
    <row r="844" spans="35:35" ht="16.5">
      <c r="AI844" s="122"/>
    </row>
    <row r="845" spans="35:35" ht="16.5">
      <c r="AI845" s="122"/>
    </row>
    <row r="846" spans="35:35" ht="16.5">
      <c r="AI846" s="122"/>
    </row>
    <row r="847" spans="35:35" ht="16.5">
      <c r="AI847" s="122"/>
    </row>
    <row r="848" spans="35:35" ht="16.5">
      <c r="AI848" s="122"/>
    </row>
    <row r="849" spans="35:35" ht="16.5">
      <c r="AI849" s="122"/>
    </row>
    <row r="850" spans="35:35" ht="16.5">
      <c r="AI850" s="122"/>
    </row>
    <row r="851" spans="35:35" ht="16.5">
      <c r="AI851" s="122"/>
    </row>
    <row r="852" spans="35:35" ht="16.5">
      <c r="AI852" s="122"/>
    </row>
    <row r="853" spans="35:35" ht="16.5">
      <c r="AI853" s="122"/>
    </row>
    <row r="854" spans="35:35" ht="16.5">
      <c r="AI854" s="122"/>
    </row>
    <row r="855" spans="35:35" ht="16.5">
      <c r="AI855" s="122"/>
    </row>
    <row r="856" spans="35:35" ht="16.5">
      <c r="AI856" s="122"/>
    </row>
    <row r="857" spans="35:35" ht="16.5">
      <c r="AI857" s="122"/>
    </row>
    <row r="858" spans="35:35" ht="16.5">
      <c r="AI858" s="122"/>
    </row>
    <row r="859" spans="35:35" ht="16.5">
      <c r="AI859" s="122"/>
    </row>
    <row r="860" spans="35:35" ht="16.5">
      <c r="AI860" s="122"/>
    </row>
    <row r="861" spans="35:35" ht="16.5">
      <c r="AI861" s="122"/>
    </row>
    <row r="862" spans="35:35" ht="16.5">
      <c r="AI862" s="122"/>
    </row>
    <row r="863" spans="35:35" ht="16.5">
      <c r="AI863" s="122"/>
    </row>
    <row r="864" spans="35:35" ht="16.5">
      <c r="AI864" s="122"/>
    </row>
    <row r="865" spans="35:35" ht="16.5">
      <c r="AI865" s="122"/>
    </row>
    <row r="866" spans="35:35" ht="16.5">
      <c r="AI866" s="122"/>
    </row>
    <row r="867" spans="35:35" ht="16.5">
      <c r="AI867" s="122"/>
    </row>
    <row r="868" spans="35:35" ht="16.5">
      <c r="AI868" s="122"/>
    </row>
    <row r="869" spans="35:35" ht="16.5">
      <c r="AI869" s="122"/>
    </row>
    <row r="870" spans="35:35" ht="16.5">
      <c r="AI870" s="122"/>
    </row>
    <row r="871" spans="35:35" ht="16.5">
      <c r="AI871" s="122"/>
    </row>
    <row r="872" spans="35:35" ht="16.5">
      <c r="AI872" s="122"/>
    </row>
    <row r="873" spans="35:35" ht="16.5">
      <c r="AI873" s="122"/>
    </row>
    <row r="874" spans="35:35" ht="16.5">
      <c r="AI874" s="122"/>
    </row>
    <row r="875" spans="35:35" ht="16.5">
      <c r="AI875" s="122"/>
    </row>
    <row r="876" spans="35:35" ht="16.5">
      <c r="AI876" s="122"/>
    </row>
    <row r="877" spans="35:35" ht="16.5">
      <c r="AI877" s="122"/>
    </row>
    <row r="878" spans="35:35" ht="16.5">
      <c r="AI878" s="122"/>
    </row>
    <row r="879" spans="35:35" ht="16.5">
      <c r="AI879" s="122"/>
    </row>
    <row r="880" spans="35:35" ht="16.5">
      <c r="AI880" s="122"/>
    </row>
    <row r="881" spans="35:35" ht="16.5">
      <c r="AI881" s="122"/>
    </row>
    <row r="882" spans="35:35" ht="16.5">
      <c r="AI882" s="122"/>
    </row>
    <row r="883" spans="35:35" ht="16.5">
      <c r="AI883" s="122"/>
    </row>
    <row r="884" spans="35:35" ht="16.5">
      <c r="AI884" s="122"/>
    </row>
    <row r="885" spans="35:35" ht="16.5">
      <c r="AI885" s="122"/>
    </row>
    <row r="886" spans="35:35" ht="16.5">
      <c r="AI886" s="122"/>
    </row>
    <row r="887" spans="35:35" ht="16.5">
      <c r="AI887" s="122"/>
    </row>
    <row r="888" spans="35:35" ht="16.5">
      <c r="AI888" s="122"/>
    </row>
    <row r="889" spans="35:35" ht="16.5">
      <c r="AI889" s="122"/>
    </row>
    <row r="890" spans="35:35" ht="16.5">
      <c r="AI890" s="122"/>
    </row>
    <row r="891" spans="35:35" ht="16.5">
      <c r="AI891" s="122"/>
    </row>
    <row r="892" spans="35:35" ht="16.5">
      <c r="AI892" s="122"/>
    </row>
    <row r="893" spans="35:35" ht="16.5">
      <c r="AI893" s="122"/>
    </row>
    <row r="894" spans="35:35" ht="16.5">
      <c r="AI894" s="122"/>
    </row>
    <row r="895" spans="35:35" ht="16.5">
      <c r="AI895" s="122"/>
    </row>
    <row r="896" spans="35:35" ht="16.5">
      <c r="AI896" s="122"/>
    </row>
    <row r="897" spans="35:35" ht="16.5">
      <c r="AI897" s="122"/>
    </row>
    <row r="898" spans="35:35" ht="16.5">
      <c r="AI898" s="122"/>
    </row>
    <row r="899" spans="35:35" ht="16.5">
      <c r="AI899" s="122"/>
    </row>
    <row r="900" spans="35:35" ht="16.5">
      <c r="AI900" s="122"/>
    </row>
    <row r="901" spans="35:35" ht="16.5">
      <c r="AI901" s="122"/>
    </row>
    <row r="902" spans="35:35" ht="16.5">
      <c r="AI902" s="122"/>
    </row>
    <row r="903" spans="35:35" ht="16.5">
      <c r="AI903" s="122"/>
    </row>
    <row r="904" spans="35:35" ht="16.5">
      <c r="AI904" s="122"/>
    </row>
    <row r="905" spans="35:35" ht="16.5">
      <c r="AI905" s="122"/>
    </row>
    <row r="906" spans="35:35" ht="16.5">
      <c r="AI906" s="122"/>
    </row>
    <row r="907" spans="35:35" ht="16.5">
      <c r="AI907" s="122"/>
    </row>
    <row r="908" spans="35:35" ht="16.5">
      <c r="AI908" s="122"/>
    </row>
    <row r="909" spans="35:35" ht="16.5">
      <c r="AI909" s="122"/>
    </row>
    <row r="910" spans="35:35" ht="16.5">
      <c r="AI910" s="122"/>
    </row>
    <row r="911" spans="35:35" ht="16.5">
      <c r="AI911" s="122"/>
    </row>
    <row r="912" spans="35:35" ht="16.5">
      <c r="AI912" s="122"/>
    </row>
    <row r="913" spans="35:35" ht="16.5">
      <c r="AI913" s="122"/>
    </row>
    <row r="914" spans="35:35" ht="16.5">
      <c r="AI914" s="122"/>
    </row>
    <row r="915" spans="35:35" ht="16.5">
      <c r="AI915" s="122"/>
    </row>
    <row r="916" spans="35:35" ht="16.5">
      <c r="AI916" s="122"/>
    </row>
    <row r="917" spans="35:35" ht="16.5">
      <c r="AI917" s="122"/>
    </row>
    <row r="918" spans="35:35" ht="16.5">
      <c r="AI918" s="122"/>
    </row>
    <row r="919" spans="35:35" ht="16.5">
      <c r="AI919" s="122"/>
    </row>
    <row r="920" spans="35:35" ht="16.5">
      <c r="AI920" s="122"/>
    </row>
    <row r="921" spans="35:35" ht="16.5">
      <c r="AI921" s="122"/>
    </row>
    <row r="922" spans="35:35" ht="16.5">
      <c r="AI922" s="122"/>
    </row>
    <row r="923" spans="35:35" ht="16.5">
      <c r="AI923" s="122"/>
    </row>
    <row r="924" spans="35:35" ht="16.5">
      <c r="AI924" s="122"/>
    </row>
    <row r="925" spans="35:35" ht="16.5">
      <c r="AI925" s="122"/>
    </row>
    <row r="926" spans="35:35" ht="16.5">
      <c r="AI926" s="122"/>
    </row>
    <row r="927" spans="35:35" ht="16.5">
      <c r="AI927" s="122"/>
    </row>
    <row r="928" spans="35:35" ht="16.5">
      <c r="AI928" s="122"/>
    </row>
    <row r="929" spans="35:35" ht="16.5">
      <c r="AI929" s="122"/>
    </row>
    <row r="930" spans="35:35" ht="16.5">
      <c r="AI930" s="122"/>
    </row>
    <row r="931" spans="35:35" ht="16.5">
      <c r="AI931" s="122"/>
    </row>
    <row r="932" spans="35:35" ht="16.5">
      <c r="AI932" s="122"/>
    </row>
    <row r="933" spans="35:35" ht="16.5">
      <c r="AI933" s="122"/>
    </row>
    <row r="934" spans="35:35" ht="16.5">
      <c r="AI934" s="122"/>
    </row>
    <row r="935" spans="35:35" ht="16.5">
      <c r="AI935" s="122"/>
    </row>
    <row r="936" spans="35:35" ht="16.5">
      <c r="AI936" s="122"/>
    </row>
    <row r="937" spans="35:35" ht="16.5">
      <c r="AI937" s="122"/>
    </row>
    <row r="938" spans="35:35" ht="16.5">
      <c r="AI938" s="122"/>
    </row>
    <row r="939" spans="35:35" ht="16.5">
      <c r="AI939" s="122"/>
    </row>
    <row r="940" spans="35:35" ht="16.5">
      <c r="AI940" s="122"/>
    </row>
    <row r="941" spans="35:35" ht="16.5">
      <c r="AI941" s="122"/>
    </row>
    <row r="942" spans="35:35" ht="16.5">
      <c r="AI942" s="122"/>
    </row>
    <row r="943" spans="35:35" ht="16.5">
      <c r="AI943" s="122"/>
    </row>
    <row r="944" spans="35:35" ht="16.5">
      <c r="AI944" s="122"/>
    </row>
    <row r="945" spans="35:35" ht="16.5">
      <c r="AI945" s="122"/>
    </row>
    <row r="946" spans="35:35" ht="16.5">
      <c r="AI946" s="122"/>
    </row>
    <row r="947" spans="35:35" ht="16.5">
      <c r="AI947" s="122"/>
    </row>
    <row r="948" spans="35:35" ht="16.5">
      <c r="AI948" s="122"/>
    </row>
    <row r="949" spans="35:35" ht="16.5">
      <c r="AI949" s="122"/>
    </row>
    <row r="950" spans="35:35" ht="16.5">
      <c r="AI950" s="122"/>
    </row>
    <row r="951" spans="35:35" ht="16.5">
      <c r="AI951" s="122"/>
    </row>
    <row r="952" spans="35:35" ht="16.5">
      <c r="AI952" s="122"/>
    </row>
    <row r="953" spans="35:35" ht="16.5">
      <c r="AI953" s="122"/>
    </row>
    <row r="954" spans="35:35" ht="16.5">
      <c r="AI954" s="122"/>
    </row>
    <row r="955" spans="35:35" ht="16.5">
      <c r="AI955" s="122"/>
    </row>
    <row r="956" spans="35:35" ht="16.5">
      <c r="AI956" s="122"/>
    </row>
    <row r="957" spans="35:35" ht="16.5">
      <c r="AI957" s="122"/>
    </row>
    <row r="958" spans="35:35" ht="16.5">
      <c r="AI958" s="122"/>
    </row>
    <row r="959" spans="35:35" ht="16.5">
      <c r="AI959" s="122"/>
    </row>
    <row r="960" spans="35:35" ht="16.5">
      <c r="AI960" s="122"/>
    </row>
    <row r="961" spans="35:35" ht="16.5">
      <c r="AI961" s="122"/>
    </row>
    <row r="962" spans="35:35" ht="16.5">
      <c r="AI962" s="122"/>
    </row>
    <row r="963" spans="35:35" ht="16.5">
      <c r="AI963" s="122"/>
    </row>
    <row r="964" spans="35:35" ht="16.5">
      <c r="AI964" s="122"/>
    </row>
    <row r="965" spans="35:35" ht="16.5">
      <c r="AI965" s="122"/>
    </row>
    <row r="966" spans="35:35" ht="16.5">
      <c r="AI966" s="122"/>
    </row>
    <row r="967" spans="35:35" ht="16.5">
      <c r="AI967" s="122"/>
    </row>
    <row r="968" spans="35:35" ht="16.5">
      <c r="AI968" s="122"/>
    </row>
    <row r="969" spans="35:35" ht="16.5">
      <c r="AI969" s="122"/>
    </row>
    <row r="970" spans="35:35" ht="16.5">
      <c r="AI970" s="122"/>
    </row>
    <row r="971" spans="35:35" ht="16.5">
      <c r="AI971" s="122"/>
    </row>
    <row r="972" spans="35:35" ht="16.5">
      <c r="AI972" s="122"/>
    </row>
    <row r="973" spans="35:35" ht="16.5">
      <c r="AI973" s="122"/>
    </row>
    <row r="974" spans="35:35" ht="16.5">
      <c r="AI974" s="122"/>
    </row>
    <row r="975" spans="35:35" ht="16.5">
      <c r="AI975" s="122"/>
    </row>
    <row r="976" spans="35:35" ht="16.5">
      <c r="AI976" s="122"/>
    </row>
    <row r="977" spans="35:35" ht="16.5">
      <c r="AI977" s="122"/>
    </row>
    <row r="978" spans="35:35" ht="16.5">
      <c r="AI978" s="122"/>
    </row>
    <row r="979" spans="35:35" ht="16.5">
      <c r="AI979" s="122"/>
    </row>
    <row r="980" spans="35:35" ht="16.5">
      <c r="AI980" s="122"/>
    </row>
    <row r="981" spans="35:35" ht="16.5">
      <c r="AI981" s="122"/>
    </row>
    <row r="982" spans="35:35" ht="16.5">
      <c r="AI982" s="122"/>
    </row>
    <row r="983" spans="35:35" ht="16.5">
      <c r="AI983" s="122"/>
    </row>
    <row r="984" spans="35:35" ht="16.5">
      <c r="AI984" s="122"/>
    </row>
    <row r="985" spans="35:35" ht="16.5">
      <c r="AI985" s="122"/>
    </row>
    <row r="986" spans="35:35" ht="16.5">
      <c r="AI986" s="122"/>
    </row>
    <row r="987" spans="35:35" ht="16.5">
      <c r="AI987" s="122"/>
    </row>
    <row r="988" spans="35:35" ht="16.5">
      <c r="AI988" s="122"/>
    </row>
    <row r="989" spans="35:35" ht="16.5">
      <c r="AI989" s="122"/>
    </row>
    <row r="990" spans="35:35" ht="16.5">
      <c r="AI990" s="122"/>
    </row>
    <row r="991" spans="35:35" ht="16.5">
      <c r="AI991" s="122"/>
    </row>
    <row r="992" spans="35:35" ht="16.5">
      <c r="AI992" s="122"/>
    </row>
    <row r="993" spans="35:35" ht="16.5">
      <c r="AI993" s="122"/>
    </row>
    <row r="994" spans="35:35" ht="16.5">
      <c r="AI994" s="122"/>
    </row>
    <row r="995" spans="35:35" ht="16.5">
      <c r="AI995" s="122"/>
    </row>
    <row r="996" spans="35:35" ht="16.5">
      <c r="AI996" s="122"/>
    </row>
    <row r="997" spans="35:35" ht="16.5">
      <c r="AI997" s="122"/>
    </row>
    <row r="998" spans="35:35" ht="16.5">
      <c r="AI998" s="122"/>
    </row>
    <row r="999" spans="35:35" ht="16.5">
      <c r="AI999" s="122"/>
    </row>
    <row r="1000" spans="35:35" ht="16.5">
      <c r="AI1000" s="122"/>
    </row>
    <row r="1001" spans="35:35" ht="16.5">
      <c r="AI1001" s="122"/>
    </row>
    <row r="1002" spans="35:35" ht="16.5">
      <c r="AI1002" s="122"/>
    </row>
    <row r="1003" spans="35:35" ht="16.5">
      <c r="AI1003" s="122"/>
    </row>
    <row r="1004" spans="35:35" ht="16.5">
      <c r="AI1004" s="122"/>
    </row>
    <row r="1005" spans="35:35" ht="16.5">
      <c r="AI1005" s="122"/>
    </row>
    <row r="1006" spans="35:35" ht="16.5">
      <c r="AI1006" s="122"/>
    </row>
    <row r="1007" spans="35:35" ht="16.5">
      <c r="AI1007" s="122"/>
    </row>
    <row r="1008" spans="35:35" ht="16.5">
      <c r="AI1008" s="122"/>
    </row>
    <row r="1009" spans="35:35" ht="16.5">
      <c r="AI1009" s="122"/>
    </row>
    <row r="1010" spans="35:35" ht="16.5">
      <c r="AI1010" s="122"/>
    </row>
    <row r="1011" spans="35:35" ht="16.5">
      <c r="AI1011" s="122"/>
    </row>
    <row r="1012" spans="35:35" ht="16.5">
      <c r="AI1012" s="122"/>
    </row>
    <row r="1013" spans="35:35" ht="16.5">
      <c r="AI1013" s="122"/>
    </row>
    <row r="1014" spans="35:35" ht="16.5">
      <c r="AI1014" s="122"/>
    </row>
    <row r="1015" spans="35:35" ht="16.5">
      <c r="AI1015" s="122"/>
    </row>
    <row r="1016" spans="35:35" ht="16.5">
      <c r="AI1016" s="122"/>
    </row>
    <row r="1017" spans="35:35" ht="16.5">
      <c r="AI1017" s="122"/>
    </row>
    <row r="1018" spans="35:35" ht="16.5">
      <c r="AI1018" s="122"/>
    </row>
    <row r="1019" spans="35:35" ht="16.5">
      <c r="AI1019" s="122"/>
    </row>
    <row r="1020" spans="35:35" ht="16.5">
      <c r="AI1020" s="122"/>
    </row>
    <row r="1021" spans="35:35" ht="16.5">
      <c r="AI1021" s="122"/>
    </row>
    <row r="1022" spans="35:35" ht="16.5">
      <c r="AI1022" s="122"/>
    </row>
    <row r="1023" spans="35:35" ht="16.5">
      <c r="AI1023" s="122"/>
    </row>
    <row r="1024" spans="35:35" ht="16.5">
      <c r="AI1024" s="122"/>
    </row>
    <row r="1025" spans="35:35" ht="16.5">
      <c r="AI1025" s="122"/>
    </row>
    <row r="1026" spans="35:35" ht="16.5">
      <c r="AI1026" s="122"/>
    </row>
    <row r="1027" spans="35:35" ht="16.5">
      <c r="AI1027" s="122"/>
    </row>
    <row r="1028" spans="35:35" ht="16.5">
      <c r="AI1028" s="122"/>
    </row>
    <row r="1029" spans="35:35" ht="16.5">
      <c r="AI1029" s="122"/>
    </row>
    <row r="1030" spans="35:35" ht="16.5">
      <c r="AI1030" s="122"/>
    </row>
    <row r="1031" spans="35:35" ht="16.5">
      <c r="AI1031" s="122"/>
    </row>
    <row r="1032" spans="35:35" ht="16.5">
      <c r="AI1032" s="122"/>
    </row>
    <row r="1033" spans="35:35" ht="16.5">
      <c r="AI1033" s="122"/>
    </row>
    <row r="1034" spans="35:35" ht="16.5">
      <c r="AI1034" s="122"/>
    </row>
    <row r="1035" spans="35:35" ht="16.5">
      <c r="AI1035" s="122"/>
    </row>
    <row r="1036" spans="35:35" ht="16.5">
      <c r="AI1036" s="122"/>
    </row>
    <row r="1037" spans="35:35" ht="16.5">
      <c r="AI1037" s="122"/>
    </row>
    <row r="1038" spans="35:35" ht="16.5">
      <c r="AI1038" s="122"/>
    </row>
    <row r="1039" spans="35:35" ht="16.5">
      <c r="AI1039" s="122"/>
    </row>
    <row r="1040" spans="35:35" ht="16.5">
      <c r="AI1040" s="122"/>
    </row>
    <row r="1041" spans="35:35" ht="16.5">
      <c r="AI1041" s="122"/>
    </row>
    <row r="1042" spans="35:35" ht="16.5">
      <c r="AI1042" s="122"/>
    </row>
    <row r="1043" spans="35:35" ht="16.5">
      <c r="AI1043" s="122"/>
    </row>
    <row r="1044" spans="35:35" ht="16.5">
      <c r="AI1044" s="122"/>
    </row>
    <row r="1045" spans="35:35" ht="16.5">
      <c r="AI1045" s="122"/>
    </row>
    <row r="1046" spans="35:35" ht="16.5">
      <c r="AI1046" s="122"/>
    </row>
    <row r="1047" spans="35:35" ht="16.5">
      <c r="AI1047" s="122"/>
    </row>
    <row r="1048" spans="35:35" ht="16.5">
      <c r="AI1048" s="122"/>
    </row>
    <row r="1049" spans="35:35" ht="16.5">
      <c r="AI1049" s="122"/>
    </row>
    <row r="1050" spans="35:35" ht="16.5">
      <c r="AI1050" s="122"/>
    </row>
    <row r="1051" spans="35:35" ht="16.5">
      <c r="AI1051" s="122"/>
    </row>
    <row r="1052" spans="35:35" ht="16.5">
      <c r="AI1052" s="122"/>
    </row>
    <row r="1053" spans="35:35" ht="16.5">
      <c r="AI1053" s="122"/>
    </row>
    <row r="1054" spans="35:35" ht="16.5">
      <c r="AI1054" s="122"/>
    </row>
    <row r="1055" spans="35:35" ht="16.5">
      <c r="AI1055" s="122"/>
    </row>
    <row r="1056" spans="35:35" ht="16.5">
      <c r="AI1056" s="122"/>
    </row>
    <row r="1057" spans="35:35" ht="16.5">
      <c r="AI1057" s="122"/>
    </row>
    <row r="1058" spans="35:35" ht="16.5">
      <c r="AI1058" s="122"/>
    </row>
    <row r="1059" spans="35:35" ht="16.5">
      <c r="AI1059" s="122"/>
    </row>
    <row r="1060" spans="35:35" ht="16.5">
      <c r="AI1060" s="122"/>
    </row>
    <row r="1061" spans="35:35" ht="16.5">
      <c r="AI1061" s="122"/>
    </row>
    <row r="1062" spans="35:35" ht="16.5">
      <c r="AI1062" s="122"/>
    </row>
    <row r="1063" spans="35:35" ht="16.5">
      <c r="AI1063" s="122"/>
    </row>
    <row r="1064" spans="35:35" ht="16.5">
      <c r="AI1064" s="122"/>
    </row>
    <row r="1065" spans="35:35" ht="16.5">
      <c r="AI1065" s="122"/>
    </row>
    <row r="1066" spans="35:35" ht="16.5">
      <c r="AI1066" s="122"/>
    </row>
    <row r="1067" spans="35:35" ht="16.5">
      <c r="AI1067" s="122"/>
    </row>
    <row r="1068" spans="35:35" ht="16.5">
      <c r="AI1068" s="122"/>
    </row>
    <row r="1069" spans="35:35" ht="16.5">
      <c r="AI1069" s="122"/>
    </row>
    <row r="1070" spans="35:35" ht="16.5">
      <c r="AI1070" s="122"/>
    </row>
    <row r="1071" spans="35:35" ht="16.5">
      <c r="AI1071" s="122"/>
    </row>
    <row r="1072" spans="35:35" ht="16.5">
      <c r="AI1072" s="122"/>
    </row>
    <row r="1073" spans="35:35" ht="16.5">
      <c r="AI1073" s="122"/>
    </row>
    <row r="1074" spans="35:35" ht="16.5">
      <c r="AI1074" s="122"/>
    </row>
    <row r="1075" spans="35:35" ht="16.5">
      <c r="AI1075" s="122"/>
    </row>
    <row r="1076" spans="35:35" ht="16.5">
      <c r="AI1076" s="122"/>
    </row>
    <row r="1077" spans="35:35" ht="16.5">
      <c r="AI1077" s="122"/>
    </row>
    <row r="1078" spans="35:35" ht="16.5">
      <c r="AI1078" s="122"/>
    </row>
    <row r="1079" spans="35:35" ht="16.5">
      <c r="AI1079" s="122"/>
    </row>
    <row r="1080" spans="35:35" ht="16.5">
      <c r="AI1080" s="122"/>
    </row>
    <row r="1081" spans="35:35" ht="16.5">
      <c r="AI1081" s="122"/>
    </row>
    <row r="1082" spans="35:35" ht="16.5">
      <c r="AI1082" s="122"/>
    </row>
    <row r="1083" spans="35:35" ht="16.5">
      <c r="AI1083" s="122"/>
    </row>
    <row r="1084" spans="35:35" ht="16.5">
      <c r="AI1084" s="122"/>
    </row>
    <row r="1085" spans="35:35" ht="16.5">
      <c r="AI1085" s="122"/>
    </row>
    <row r="1086" spans="35:35" ht="16.5">
      <c r="AI1086" s="122"/>
    </row>
    <row r="1087" spans="35:35" ht="16.5">
      <c r="AI1087" s="122"/>
    </row>
    <row r="1088" spans="35:35" ht="16.5">
      <c r="AI1088" s="122"/>
    </row>
    <row r="1089" spans="35:35" ht="16.5">
      <c r="AI1089" s="122"/>
    </row>
    <row r="1090" spans="35:35" ht="16.5">
      <c r="AI1090" s="122"/>
    </row>
    <row r="1091" spans="35:35" ht="16.5">
      <c r="AI1091" s="122"/>
    </row>
    <row r="1092" spans="35:35" ht="16.5">
      <c r="AI1092" s="122"/>
    </row>
    <row r="1093" spans="35:35" ht="16.5">
      <c r="AI1093" s="122"/>
    </row>
    <row r="1094" spans="35:35" ht="16.5">
      <c r="AI1094" s="122"/>
    </row>
    <row r="1095" spans="35:35" ht="16.5">
      <c r="AI1095" s="122"/>
    </row>
    <row r="1096" spans="35:35" ht="16.5">
      <c r="AI1096" s="122"/>
    </row>
    <row r="1097" spans="35:35" ht="16.5">
      <c r="AI1097" s="122"/>
    </row>
    <row r="1098" spans="35:35" ht="16.5">
      <c r="AI1098" s="122"/>
    </row>
    <row r="1099" spans="35:35" ht="16.5">
      <c r="AI1099" s="122"/>
    </row>
    <row r="1100" spans="35:35" ht="16.5">
      <c r="AI1100" s="122"/>
    </row>
    <row r="1101" spans="35:35" ht="16.5">
      <c r="AI1101" s="122"/>
    </row>
    <row r="1102" spans="35:35" ht="16.5">
      <c r="AI1102" s="122"/>
    </row>
    <row r="1103" spans="35:35" ht="16.5">
      <c r="AI1103" s="122"/>
    </row>
    <row r="1104" spans="35:35" ht="16.5">
      <c r="AI1104" s="122"/>
    </row>
    <row r="1105" spans="35:35" ht="16.5">
      <c r="AI1105" s="122"/>
    </row>
    <row r="1106" spans="35:35" ht="16.5">
      <c r="AI1106" s="122"/>
    </row>
    <row r="1107" spans="35:35" ht="16.5">
      <c r="AI1107" s="122"/>
    </row>
    <row r="1108" spans="35:35" ht="16.5">
      <c r="AI1108" s="122"/>
    </row>
    <row r="1109" spans="35:35" ht="16.5">
      <c r="AI1109" s="122"/>
    </row>
    <row r="1110" spans="35:35" ht="16.5">
      <c r="AI1110" s="122"/>
    </row>
    <row r="1111" spans="35:35" ht="16.5">
      <c r="AI1111" s="122"/>
    </row>
    <row r="1112" spans="35:35" ht="16.5">
      <c r="AI1112" s="122"/>
    </row>
    <row r="1113" spans="35:35" ht="16.5">
      <c r="AI1113" s="122"/>
    </row>
    <row r="1114" spans="35:35" ht="16.5">
      <c r="AI1114" s="122"/>
    </row>
    <row r="1115" spans="35:35" ht="16.5">
      <c r="AI1115" s="122"/>
    </row>
    <row r="1116" spans="35:35" ht="16.5">
      <c r="AI1116" s="122"/>
    </row>
    <row r="1117" spans="35:35" ht="16.5">
      <c r="AI1117" s="122"/>
    </row>
    <row r="1118" spans="35:35" ht="16.5">
      <c r="AI1118" s="122"/>
    </row>
    <row r="1119" spans="35:35" ht="16.5">
      <c r="AI1119" s="122"/>
    </row>
    <row r="1120" spans="35:35" ht="16.5">
      <c r="AI1120" s="122"/>
    </row>
    <row r="1121" spans="35:35" ht="16.5">
      <c r="AI1121" s="122"/>
    </row>
    <row r="1122" spans="35:35" ht="16.5">
      <c r="AI1122" s="122"/>
    </row>
    <row r="1123" spans="35:35" ht="16.5">
      <c r="AI1123" s="122"/>
    </row>
    <row r="1124" spans="35:35" ht="16.5">
      <c r="AI1124" s="122"/>
    </row>
    <row r="1125" spans="35:35" ht="16.5">
      <c r="AI1125" s="122"/>
    </row>
    <row r="1126" spans="35:35" ht="16.5">
      <c r="AI1126" s="122"/>
    </row>
    <row r="1127" spans="35:35" ht="16.5">
      <c r="AI1127" s="122"/>
    </row>
    <row r="1128" spans="35:35" ht="16.5">
      <c r="AI1128" s="122"/>
    </row>
    <row r="1129" spans="35:35" ht="16.5">
      <c r="AI1129" s="122"/>
    </row>
    <row r="1130" spans="35:35" ht="16.5">
      <c r="AI1130" s="122"/>
    </row>
    <row r="1131" spans="35:35" ht="16.5">
      <c r="AI1131" s="122"/>
    </row>
    <row r="1132" spans="35:35" ht="16.5">
      <c r="AI1132" s="122"/>
    </row>
    <row r="1133" spans="35:35" ht="16.5">
      <c r="AI1133" s="122"/>
    </row>
    <row r="1134" spans="35:35" ht="16.5">
      <c r="AI1134" s="122"/>
    </row>
    <row r="1135" spans="35:35" ht="16.5">
      <c r="AI1135" s="122"/>
    </row>
    <row r="1136" spans="35:35" ht="16.5">
      <c r="AI1136" s="122"/>
    </row>
    <row r="1137" spans="35:35" ht="16.5">
      <c r="AI1137" s="122"/>
    </row>
    <row r="1138" spans="35:35" ht="16.5">
      <c r="AI1138" s="122"/>
    </row>
    <row r="1139" spans="35:35" ht="16.5">
      <c r="AI1139" s="122"/>
    </row>
    <row r="1140" spans="35:35" ht="16.5">
      <c r="AI1140" s="122"/>
    </row>
    <row r="1141" spans="35:35" ht="16.5">
      <c r="AI1141" s="122"/>
    </row>
    <row r="1142" spans="35:35" ht="16.5">
      <c r="AI1142" s="122"/>
    </row>
    <row r="1143" spans="35:35" ht="16.5">
      <c r="AI1143" s="122"/>
    </row>
    <row r="1144" spans="35:35" ht="16.5">
      <c r="AI1144" s="122"/>
    </row>
    <row r="1145" spans="35:35" ht="16.5">
      <c r="AI1145" s="122"/>
    </row>
    <row r="1146" spans="35:35" ht="16.5">
      <c r="AI1146" s="122"/>
    </row>
    <row r="1147" spans="35:35" ht="16.5">
      <c r="AI1147" s="122"/>
    </row>
    <row r="1148" spans="35:35" ht="16.5">
      <c r="AI1148" s="122"/>
    </row>
    <row r="1149" spans="35:35" ht="16.5">
      <c r="AI1149" s="122"/>
    </row>
    <row r="1150" spans="35:35" ht="16.5">
      <c r="AI1150" s="122"/>
    </row>
    <row r="1151" spans="35:35" ht="16.5">
      <c r="AI1151" s="122"/>
    </row>
    <row r="1152" spans="35:35" ht="16.5">
      <c r="AI1152" s="122"/>
    </row>
    <row r="1153" spans="35:35" ht="16.5">
      <c r="AI1153" s="122"/>
    </row>
    <row r="1154" spans="35:35" ht="16.5">
      <c r="AI1154" s="122"/>
    </row>
    <row r="1155" spans="35:35" ht="16.5">
      <c r="AI1155" s="122"/>
    </row>
    <row r="1156" spans="35:35" ht="16.5">
      <c r="AI1156" s="122"/>
    </row>
    <row r="1157" spans="35:35" ht="16.5">
      <c r="AI1157" s="122"/>
    </row>
    <row r="1158" spans="35:35" ht="16.5">
      <c r="AI1158" s="122"/>
    </row>
    <row r="1159" spans="35:35" ht="16.5">
      <c r="AI1159" s="122"/>
    </row>
    <row r="1160" spans="35:35" ht="16.5">
      <c r="AI1160" s="122"/>
    </row>
    <row r="1161" spans="35:35" ht="16.5">
      <c r="AI1161" s="122"/>
    </row>
    <row r="1162" spans="35:35" ht="16.5">
      <c r="AI1162" s="122"/>
    </row>
    <row r="1163" spans="35:35" ht="16.5">
      <c r="AI1163" s="122"/>
    </row>
    <row r="1164" spans="35:35" ht="16.5">
      <c r="AI1164" s="122"/>
    </row>
    <row r="1165" spans="35:35" ht="16.5">
      <c r="AI1165" s="122"/>
    </row>
    <row r="1166" spans="35:35" ht="16.5">
      <c r="AI1166" s="122"/>
    </row>
    <row r="1167" spans="35:35" ht="16.5">
      <c r="AI1167" s="122"/>
    </row>
    <row r="1168" spans="35:35" ht="16.5">
      <c r="AI1168" s="122"/>
    </row>
    <row r="1169" spans="35:35" ht="16.5">
      <c r="AI1169" s="122"/>
    </row>
    <row r="1170" spans="35:35" ht="16.5">
      <c r="AI1170" s="122"/>
    </row>
    <row r="1171" spans="35:35" ht="16.5">
      <c r="AI1171" s="122"/>
    </row>
    <row r="1172" spans="35:35" ht="16.5">
      <c r="AI1172" s="122"/>
    </row>
    <row r="1173" spans="35:35" ht="16.5">
      <c r="AI1173" s="122"/>
    </row>
    <row r="1174" spans="35:35" ht="16.5">
      <c r="AI1174" s="122"/>
    </row>
    <row r="1175" spans="35:35" ht="16.5">
      <c r="AI1175" s="122"/>
    </row>
    <row r="1176" spans="35:35" ht="16.5">
      <c r="AI1176" s="122"/>
    </row>
    <row r="1177" spans="35:35" ht="16.5">
      <c r="AI1177" s="122"/>
    </row>
    <row r="1178" spans="35:35" ht="16.5">
      <c r="AI1178" s="122"/>
    </row>
    <row r="1179" spans="35:35" ht="16.5">
      <c r="AI1179" s="122"/>
    </row>
    <row r="1180" spans="35:35" ht="16.5">
      <c r="AI1180" s="122"/>
    </row>
    <row r="1181" spans="35:35" ht="16.5">
      <c r="AI1181" s="122"/>
    </row>
    <row r="1182" spans="35:35" ht="16.5">
      <c r="AI1182" s="122"/>
    </row>
    <row r="1183" spans="35:35" ht="16.5">
      <c r="AI1183" s="122"/>
    </row>
    <row r="1184" spans="35:35" ht="16.5">
      <c r="AI1184" s="122"/>
    </row>
    <row r="1185" spans="35:35" ht="16.5">
      <c r="AI1185" s="122"/>
    </row>
    <row r="1186" spans="35:35" ht="16.5">
      <c r="AI1186" s="122"/>
    </row>
    <row r="1187" spans="35:35" ht="16.5">
      <c r="AI1187" s="122"/>
    </row>
    <row r="1188" spans="35:35" ht="16.5">
      <c r="AI1188" s="122"/>
    </row>
    <row r="1189" spans="35:35" ht="16.5">
      <c r="AI1189" s="122"/>
    </row>
    <row r="1190" spans="35:35" ht="16.5">
      <c r="AI1190" s="122"/>
    </row>
    <row r="1191" spans="35:35" ht="16.5">
      <c r="AI1191" s="122"/>
    </row>
    <row r="1192" spans="35:35" ht="16.5">
      <c r="AI1192" s="122"/>
    </row>
    <row r="1193" spans="35:35" ht="16.5">
      <c r="AI1193" s="122"/>
    </row>
    <row r="1194" spans="35:35" ht="16.5">
      <c r="AI1194" s="122"/>
    </row>
    <row r="1195" spans="35:35" ht="16.5">
      <c r="AI1195" s="122"/>
    </row>
    <row r="1196" spans="35:35" ht="16.5">
      <c r="AI1196" s="122"/>
    </row>
    <row r="1197" spans="35:35" ht="16.5">
      <c r="AI1197" s="122"/>
    </row>
    <row r="1198" spans="35:35" ht="16.5">
      <c r="AI1198" s="122"/>
    </row>
    <row r="1199" spans="35:35" ht="16.5">
      <c r="AI1199" s="122"/>
    </row>
    <row r="1200" spans="35:35" ht="16.5">
      <c r="AI1200" s="122"/>
    </row>
    <row r="1201" spans="35:35" ht="16.5">
      <c r="AI1201" s="122"/>
    </row>
    <row r="1202" spans="35:35" ht="16.5">
      <c r="AI1202" s="122"/>
    </row>
  </sheetData>
  <sheetProtection algorithmName="SHA-512" hashValue="OnKyj8eByhTlcDUNlB8V2hEeQ34gKqtrbxtIZFltHaJDnK2584+LaK/qczAusQkdK3nNL9GandDCnlUkAAKlGA==" saltValue="mmUOmTHfmFK6GOLPJItREQ==" spinCount="100000" sheet="1" sort="0" autoFilter="0"/>
  <autoFilter ref="A6:CG69" xr:uid="{00000000-0001-0000-0000-000000000000}"/>
  <mergeCells count="35">
    <mergeCell ref="A4:B5"/>
    <mergeCell ref="X5:Z5"/>
    <mergeCell ref="U5:W5"/>
    <mergeCell ref="R5:T5"/>
    <mergeCell ref="O5:Q5"/>
    <mergeCell ref="K4:K6"/>
    <mergeCell ref="L4:L6"/>
    <mergeCell ref="M4:M6"/>
    <mergeCell ref="F4:F6"/>
    <mergeCell ref="G4:G6"/>
    <mergeCell ref="H4:H6"/>
    <mergeCell ref="AI4:AI6"/>
    <mergeCell ref="D25:D26"/>
    <mergeCell ref="D22:D24"/>
    <mergeCell ref="AF4:AF6"/>
    <mergeCell ref="AG4:AG6"/>
    <mergeCell ref="AH4:AH6"/>
    <mergeCell ref="C22:C26"/>
    <mergeCell ref="B22:B26"/>
    <mergeCell ref="A22:A26"/>
    <mergeCell ref="G25:G26"/>
    <mergeCell ref="G22:G24"/>
    <mergeCell ref="C8:C12"/>
    <mergeCell ref="C4:C6"/>
    <mergeCell ref="D4:D6"/>
    <mergeCell ref="E4:E6"/>
    <mergeCell ref="AE4:AE6"/>
    <mergeCell ref="AD4:AD6"/>
    <mergeCell ref="N4:N6"/>
    <mergeCell ref="AA4:AA6"/>
    <mergeCell ref="AB4:AB6"/>
    <mergeCell ref="AC4:AC6"/>
    <mergeCell ref="O4:Z4"/>
    <mergeCell ref="I4:I6"/>
    <mergeCell ref="J4:J6"/>
  </mergeCell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A0C27A24-5103-4F8D-B96B-046A302E05FD}">
          <x14:formula1>
            <xm:f>'C:\EDN 20180526\Informes Comerciales\Plan Estrategico Operativo Anual\Plan DC 2021\Recibido de Gerencias\Cooperativas\[Plan Operativo Anual 2021 - DC v5.xlsx]Hoja1'!#REF!</xm:f>
          </x14:formula1>
          <xm:sqref>H43:H45 J43:J45 L43:M45</xm:sqref>
        </x14:dataValidation>
        <x14:dataValidation type="list" allowBlank="1" showInputMessage="1" showErrorMessage="1" xr:uid="{D86C3409-9AA6-49BA-A63D-96FB4FD7BFF5}">
          <x14:formula1>
            <xm:f>'C:\Users\mcabreras\Desktop\Planilla Proyectos\DC\[Planilla para Solicitud de Proyectos - Gerencia Técnica Comercial.xlsx]Valores'!#REF!</xm:f>
          </x14:formula1>
          <xm:sqref>M8:M12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941C-6AB3-4537-B63A-2E64BBB6C5C5}">
  <sheetPr codeName="Hoja10">
    <pageSetUpPr fitToPage="1"/>
  </sheetPr>
  <dimension ref="A1:AO1174"/>
  <sheetViews>
    <sheetView showGridLines="0" topLeftCell="F9" zoomScale="26" zoomScaleNormal="26" zoomScaleSheetLayoutView="40" zoomScalePageLayoutView="30" workbookViewId="0">
      <selection activeCell="AE10" sqref="AE10"/>
    </sheetView>
  </sheetViews>
  <sheetFormatPr baseColWidth="10" defaultColWidth="11.42578125" defaultRowHeight="16.5"/>
  <cols>
    <col min="1" max="5" width="40.7109375" style="256" customWidth="1"/>
    <col min="6" max="6" width="82.42578125" style="256" customWidth="1"/>
    <col min="7" max="7" width="25.7109375" style="256" customWidth="1"/>
    <col min="8" max="8" width="43" style="256" customWidth="1"/>
    <col min="9" max="9" width="50.85546875" style="256" customWidth="1"/>
    <col min="10" max="13" width="25.7109375" style="256" customWidth="1"/>
    <col min="14" max="14" width="33.28515625" style="256" customWidth="1"/>
    <col min="15" max="15" width="30.42578125" style="256" customWidth="1"/>
    <col min="16" max="16" width="28.7109375" style="256" customWidth="1"/>
    <col min="17" max="17" width="31.140625" style="256" customWidth="1"/>
    <col min="18" max="18" width="29.85546875" style="256" customWidth="1"/>
    <col min="19" max="19" width="31" style="256" customWidth="1"/>
    <col min="20" max="20" width="28.5703125" style="256" customWidth="1"/>
    <col min="21" max="21" width="33" style="256" customWidth="1"/>
    <col min="22" max="22" width="31.5703125" style="256" customWidth="1"/>
    <col min="23" max="23" width="29.42578125" style="256" customWidth="1"/>
    <col min="24" max="25" width="30.42578125" style="256" customWidth="1"/>
    <col min="26" max="26" width="29.7109375" style="256" customWidth="1"/>
    <col min="27" max="28" width="25.140625" style="256" hidden="1" customWidth="1"/>
    <col min="29" max="29" width="30.7109375" style="256" customWidth="1"/>
    <col min="30" max="30" width="41.42578125" style="256" customWidth="1"/>
    <col min="31" max="31" width="41.42578125" style="299" customWidth="1"/>
    <col min="32" max="32" width="36.140625" style="256" customWidth="1"/>
    <col min="33" max="33" width="40.7109375" style="256" customWidth="1"/>
    <col min="34" max="34" width="30.7109375" style="238" customWidth="1"/>
    <col min="35" max="35" width="18.85546875" style="238" customWidth="1"/>
    <col min="36" max="41" width="11.42578125" style="238"/>
    <col min="42" max="42" width="5" style="256" customWidth="1"/>
    <col min="43" max="16384" width="11.42578125" style="256"/>
  </cols>
  <sheetData>
    <row r="1" spans="1:41" ht="44.25" customHeight="1">
      <c r="C1" s="101"/>
      <c r="D1" s="101"/>
      <c r="E1" s="101"/>
      <c r="F1" s="1533"/>
      <c r="G1" s="1533"/>
      <c r="H1" s="1533"/>
      <c r="I1" s="1533"/>
      <c r="J1" s="1533"/>
      <c r="K1" s="1533"/>
      <c r="L1" s="1533"/>
      <c r="M1" s="1533"/>
      <c r="N1" s="1533"/>
      <c r="O1" s="1533"/>
      <c r="P1" s="1533"/>
      <c r="Q1" s="1533"/>
      <c r="R1" s="1533"/>
      <c r="S1" s="1533"/>
      <c r="T1" s="1533"/>
      <c r="U1" s="1533"/>
      <c r="V1" s="1533"/>
      <c r="W1" s="1533"/>
      <c r="X1" s="1533"/>
      <c r="Y1" s="1533"/>
      <c r="Z1" s="1533"/>
      <c r="AA1" s="707"/>
      <c r="AB1" s="707"/>
      <c r="AC1" s="104"/>
      <c r="AD1" s="104"/>
      <c r="AE1" s="663"/>
      <c r="AF1" s="104"/>
      <c r="AG1" s="104"/>
      <c r="AH1" s="104"/>
    </row>
    <row r="2" spans="1:41" ht="39" customHeight="1">
      <c r="B2" s="298" t="s">
        <v>0</v>
      </c>
      <c r="C2" s="708"/>
      <c r="D2" s="709"/>
      <c r="E2" s="299"/>
      <c r="N2" s="81" t="s">
        <v>516</v>
      </c>
    </row>
    <row r="3" spans="1:41" ht="35.25" customHeight="1" thickBot="1">
      <c r="B3" s="259" t="s">
        <v>1645</v>
      </c>
      <c r="C3" s="492"/>
      <c r="D3" s="492"/>
      <c r="E3" s="299"/>
      <c r="N3" s="82">
        <f ca="1">EOMONTH(TODAY(),-1)-30</f>
        <v>44590</v>
      </c>
    </row>
    <row r="4" spans="1:41" s="261" customFormat="1" ht="65.25" customHeight="1">
      <c r="A4" s="1334" t="s">
        <v>1</v>
      </c>
      <c r="B4" s="1334"/>
      <c r="C4" s="1378" t="s">
        <v>2</v>
      </c>
      <c r="D4" s="1378" t="s">
        <v>3</v>
      </c>
      <c r="E4" s="1415"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68" t="s">
        <v>514</v>
      </c>
      <c r="AB4" s="1368" t="s">
        <v>515</v>
      </c>
      <c r="AC4" s="1371" t="s">
        <v>10</v>
      </c>
      <c r="AD4" s="1360" t="s">
        <v>605</v>
      </c>
      <c r="AE4" s="1360" t="s">
        <v>11</v>
      </c>
      <c r="AF4" s="1360" t="s">
        <v>12</v>
      </c>
      <c r="AG4" s="1361" t="s">
        <v>13</v>
      </c>
      <c r="AH4" s="1360" t="s">
        <v>14</v>
      </c>
      <c r="AI4" s="239"/>
      <c r="AJ4" s="239"/>
      <c r="AK4" s="239"/>
      <c r="AL4" s="239"/>
      <c r="AM4" s="239"/>
      <c r="AN4" s="239"/>
      <c r="AO4" s="239"/>
    </row>
    <row r="5" spans="1:41" s="261" customFormat="1" ht="37.5" customHeight="1">
      <c r="A5" s="1395" t="s">
        <v>15</v>
      </c>
      <c r="B5" s="1396" t="s">
        <v>16</v>
      </c>
      <c r="C5" s="1334"/>
      <c r="D5" s="1334"/>
      <c r="E5" s="1416"/>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34"/>
      <c r="AB5" s="1334"/>
      <c r="AC5" s="1372"/>
      <c r="AD5" s="1361"/>
      <c r="AE5" s="1361"/>
      <c r="AF5" s="1361"/>
      <c r="AG5" s="1363"/>
      <c r="AH5" s="1361"/>
      <c r="AI5" s="239"/>
      <c r="AJ5" s="239"/>
      <c r="AK5" s="239"/>
      <c r="AL5" s="239"/>
      <c r="AM5" s="239"/>
      <c r="AN5" s="239"/>
      <c r="AO5" s="239"/>
    </row>
    <row r="6" spans="1:41" s="261" customFormat="1" ht="35.25" customHeight="1" thickBot="1">
      <c r="A6" s="1405"/>
      <c r="B6" s="1406"/>
      <c r="C6" s="1369"/>
      <c r="D6" s="1369"/>
      <c r="E6" s="1417"/>
      <c r="F6" s="1419"/>
      <c r="G6" s="1421"/>
      <c r="H6" s="1424"/>
      <c r="I6" s="1394"/>
      <c r="J6" s="1369"/>
      <c r="K6" s="1369"/>
      <c r="L6" s="1369"/>
      <c r="M6" s="1369"/>
      <c r="N6" s="1369"/>
      <c r="O6" s="242">
        <v>44562</v>
      </c>
      <c r="P6" s="242">
        <v>44593</v>
      </c>
      <c r="Q6" s="242">
        <v>44621</v>
      </c>
      <c r="R6" s="242">
        <v>44652</v>
      </c>
      <c r="S6" s="242">
        <v>44682</v>
      </c>
      <c r="T6" s="242">
        <v>44713</v>
      </c>
      <c r="U6" s="242">
        <v>44743</v>
      </c>
      <c r="V6" s="242">
        <v>44774</v>
      </c>
      <c r="W6" s="242">
        <v>44805</v>
      </c>
      <c r="X6" s="242">
        <v>44835</v>
      </c>
      <c r="Y6" s="242">
        <v>44866</v>
      </c>
      <c r="Z6" s="242">
        <v>44896</v>
      </c>
      <c r="AA6" s="1369"/>
      <c r="AB6" s="1369"/>
      <c r="AC6" s="1373"/>
      <c r="AD6" s="1361"/>
      <c r="AE6" s="1362"/>
      <c r="AF6" s="1362"/>
      <c r="AG6" s="1364"/>
      <c r="AH6" s="1362"/>
      <c r="AI6" s="239"/>
      <c r="AJ6" s="243"/>
      <c r="AK6" s="239"/>
      <c r="AL6" s="239"/>
      <c r="AM6" s="239"/>
      <c r="AN6" s="239"/>
      <c r="AO6" s="239"/>
    </row>
    <row r="7" spans="1:41" s="337" customFormat="1" ht="189.75" customHeight="1" thickTop="1">
      <c r="A7" s="95" t="s">
        <v>47</v>
      </c>
      <c r="B7" s="710" t="s">
        <v>128</v>
      </c>
      <c r="C7" s="132"/>
      <c r="D7" s="72" t="s">
        <v>1646</v>
      </c>
      <c r="E7" s="72"/>
      <c r="F7" s="72" t="s">
        <v>1647</v>
      </c>
      <c r="G7" s="135">
        <v>2</v>
      </c>
      <c r="H7" s="151" t="s">
        <v>88</v>
      </c>
      <c r="I7" s="363" t="s">
        <v>1648</v>
      </c>
      <c r="J7" s="135" t="s">
        <v>29</v>
      </c>
      <c r="K7" s="135" t="s">
        <v>30</v>
      </c>
      <c r="L7" s="135" t="s">
        <v>31</v>
      </c>
      <c r="M7" s="135" t="s">
        <v>40</v>
      </c>
      <c r="N7" s="364">
        <v>84</v>
      </c>
      <c r="O7" s="182">
        <v>7</v>
      </c>
      <c r="P7" s="182">
        <v>7</v>
      </c>
      <c r="Q7" s="182">
        <v>7</v>
      </c>
      <c r="R7" s="182">
        <v>7</v>
      </c>
      <c r="S7" s="182">
        <v>7</v>
      </c>
      <c r="T7" s="182">
        <v>7</v>
      </c>
      <c r="U7" s="182">
        <v>7</v>
      </c>
      <c r="V7" s="182">
        <v>7</v>
      </c>
      <c r="W7" s="182">
        <v>7</v>
      </c>
      <c r="X7" s="182">
        <v>7</v>
      </c>
      <c r="Y7" s="182">
        <v>7</v>
      </c>
      <c r="Z7" s="182">
        <v>7</v>
      </c>
      <c r="AA7" s="381" t="e">
        <f>IF(K7="Más es más", MIN(#REF!/#REF!,1),MIN(#REF!/#REF!,1))</f>
        <v>#REF!</v>
      </c>
      <c r="AB7" s="531" t="e">
        <f t="shared" ref="AB7:AB15" si="0">+AA7*G7/VLOOKUP(AD7,$AE$51:$AG$54,3)</f>
        <v>#REF!</v>
      </c>
      <c r="AC7" s="711" t="s">
        <v>1649</v>
      </c>
      <c r="AD7" s="75" t="s">
        <v>70</v>
      </c>
      <c r="AE7" s="75" t="s">
        <v>70</v>
      </c>
      <c r="AF7" s="363" t="s">
        <v>1650</v>
      </c>
      <c r="AG7" s="135"/>
      <c r="AH7" s="712" t="s">
        <v>1651</v>
      </c>
    </row>
    <row r="8" spans="1:41" s="337" customFormat="1" ht="193.5" customHeight="1">
      <c r="A8" s="95" t="s">
        <v>47</v>
      </c>
      <c r="B8" s="710" t="s">
        <v>128</v>
      </c>
      <c r="C8" s="139"/>
      <c r="D8" s="72" t="s">
        <v>1652</v>
      </c>
      <c r="E8" s="713"/>
      <c r="F8" s="72" t="s">
        <v>1653</v>
      </c>
      <c r="G8" s="143">
        <v>2</v>
      </c>
      <c r="H8" s="161" t="s">
        <v>88</v>
      </c>
      <c r="I8" s="75" t="s">
        <v>1654</v>
      </c>
      <c r="J8" s="714" t="s">
        <v>73</v>
      </c>
      <c r="K8" s="143" t="s">
        <v>38</v>
      </c>
      <c r="L8" s="143" t="s">
        <v>39</v>
      </c>
      <c r="M8" s="143" t="s">
        <v>40</v>
      </c>
      <c r="N8" s="715">
        <v>60</v>
      </c>
      <c r="O8" s="716">
        <v>60</v>
      </c>
      <c r="P8" s="716">
        <v>60</v>
      </c>
      <c r="Q8" s="716">
        <v>60</v>
      </c>
      <c r="R8" s="716">
        <v>60</v>
      </c>
      <c r="S8" s="716">
        <v>60</v>
      </c>
      <c r="T8" s="716">
        <v>60</v>
      </c>
      <c r="U8" s="716">
        <v>60</v>
      </c>
      <c r="V8" s="716">
        <v>60</v>
      </c>
      <c r="W8" s="716">
        <v>60</v>
      </c>
      <c r="X8" s="716">
        <v>60</v>
      </c>
      <c r="Y8" s="716">
        <v>60</v>
      </c>
      <c r="Z8" s="716">
        <v>60</v>
      </c>
      <c r="AA8" s="381" t="e">
        <f>IF(K8="Menos es más", MIN(#REF!/#REF!,1),MIN(#REF!/#REF!,1))</f>
        <v>#REF!</v>
      </c>
      <c r="AB8" s="531" t="e">
        <f t="shared" si="0"/>
        <v>#REF!</v>
      </c>
      <c r="AC8" s="324" t="s">
        <v>1655</v>
      </c>
      <c r="AD8" s="75" t="s">
        <v>70</v>
      </c>
      <c r="AE8" s="75" t="s">
        <v>70</v>
      </c>
      <c r="AF8" s="363" t="s">
        <v>1650</v>
      </c>
      <c r="AG8" s="143"/>
      <c r="AH8" s="717"/>
    </row>
    <row r="9" spans="1:41" s="337" customFormat="1" ht="187.5" customHeight="1">
      <c r="A9" s="1509" t="s">
        <v>47</v>
      </c>
      <c r="B9" s="1538" t="s">
        <v>128</v>
      </c>
      <c r="C9" s="1540"/>
      <c r="D9" s="1542" t="s">
        <v>1656</v>
      </c>
      <c r="E9" s="353" t="s">
        <v>1657</v>
      </c>
      <c r="F9" s="1543" t="s">
        <v>1658</v>
      </c>
      <c r="G9" s="63">
        <v>0.5</v>
      </c>
      <c r="H9" s="719" t="s">
        <v>49</v>
      </c>
      <c r="I9" s="55" t="s">
        <v>1659</v>
      </c>
      <c r="J9" s="149" t="s">
        <v>29</v>
      </c>
      <c r="K9" s="149" t="s">
        <v>30</v>
      </c>
      <c r="L9" s="355" t="s">
        <v>39</v>
      </c>
      <c r="M9" s="149" t="s">
        <v>40</v>
      </c>
      <c r="N9" s="720">
        <f>+SUM(O9:Z9)</f>
        <v>1</v>
      </c>
      <c r="O9" s="721">
        <v>1</v>
      </c>
      <c r="P9" s="721"/>
      <c r="Q9" s="721"/>
      <c r="R9" s="721"/>
      <c r="S9" s="721"/>
      <c r="T9" s="721"/>
      <c r="U9" s="721"/>
      <c r="V9" s="721"/>
      <c r="W9" s="721"/>
      <c r="X9" s="721"/>
      <c r="Y9" s="721"/>
      <c r="Z9" s="721"/>
      <c r="AA9" s="381" t="e">
        <f>IF(K9="Más es más", MIN(#REF!/#REF!,1),MIN(#REF!/#REF!,1))</f>
        <v>#REF!</v>
      </c>
      <c r="AB9" s="531" t="e">
        <f t="shared" si="0"/>
        <v>#REF!</v>
      </c>
      <c r="AC9" s="324" t="s">
        <v>1660</v>
      </c>
      <c r="AD9" s="75" t="s">
        <v>70</v>
      </c>
      <c r="AE9" s="75" t="s">
        <v>70</v>
      </c>
      <c r="AF9" s="363" t="s">
        <v>1650</v>
      </c>
      <c r="AG9" s="149"/>
      <c r="AH9" s="722"/>
    </row>
    <row r="10" spans="1:41" s="337" customFormat="1" ht="186.75" customHeight="1">
      <c r="A10" s="1511"/>
      <c r="B10" s="1539"/>
      <c r="C10" s="1541"/>
      <c r="D10" s="1535"/>
      <c r="E10" s="59" t="s">
        <v>1661</v>
      </c>
      <c r="F10" s="1543"/>
      <c r="G10" s="63">
        <v>0.5</v>
      </c>
      <c r="H10" s="719" t="s">
        <v>49</v>
      </c>
      <c r="I10" s="75" t="s">
        <v>1662</v>
      </c>
      <c r="J10" s="149" t="s">
        <v>29</v>
      </c>
      <c r="K10" s="149" t="s">
        <v>30</v>
      </c>
      <c r="L10" s="149" t="s">
        <v>39</v>
      </c>
      <c r="M10" s="149" t="s">
        <v>40</v>
      </c>
      <c r="N10" s="720">
        <f>+SUM(O10:Z10)</f>
        <v>12</v>
      </c>
      <c r="O10" s="721">
        <v>1</v>
      </c>
      <c r="P10" s="721">
        <v>1</v>
      </c>
      <c r="Q10" s="721">
        <v>1</v>
      </c>
      <c r="R10" s="721">
        <v>1</v>
      </c>
      <c r="S10" s="721">
        <v>1</v>
      </c>
      <c r="T10" s="721">
        <v>1</v>
      </c>
      <c r="U10" s="721">
        <v>1</v>
      </c>
      <c r="V10" s="721">
        <v>1</v>
      </c>
      <c r="W10" s="721">
        <v>1</v>
      </c>
      <c r="X10" s="721">
        <v>1</v>
      </c>
      <c r="Y10" s="721">
        <v>1</v>
      </c>
      <c r="Z10" s="721">
        <v>1</v>
      </c>
      <c r="AA10" s="381" t="e">
        <f>IF(K10="Más es más", MIN(#REF!/#REF!,1),MIN(#REF!/#REF!,1))</f>
        <v>#REF!</v>
      </c>
      <c r="AB10" s="531" t="e">
        <f t="shared" si="0"/>
        <v>#REF!</v>
      </c>
      <c r="AC10" s="324" t="s">
        <v>1663</v>
      </c>
      <c r="AD10" s="75" t="s">
        <v>70</v>
      </c>
      <c r="AE10" s="75" t="s">
        <v>70</v>
      </c>
      <c r="AF10" s="363" t="s">
        <v>1650</v>
      </c>
      <c r="AG10" s="149"/>
      <c r="AH10" s="722"/>
    </row>
    <row r="11" spans="1:41" s="337" customFormat="1" ht="162.75">
      <c r="A11" s="95" t="s">
        <v>47</v>
      </c>
      <c r="B11" s="710" t="s">
        <v>128</v>
      </c>
      <c r="C11" s="145"/>
      <c r="D11" s="1534" t="s">
        <v>1664</v>
      </c>
      <c r="E11" s="353" t="s">
        <v>1665</v>
      </c>
      <c r="F11" s="1536" t="s">
        <v>1666</v>
      </c>
      <c r="G11" s="363">
        <v>0.5</v>
      </c>
      <c r="H11" s="719" t="s">
        <v>49</v>
      </c>
      <c r="I11" s="75" t="s">
        <v>1662</v>
      </c>
      <c r="J11" s="149" t="s">
        <v>29</v>
      </c>
      <c r="K11" s="149" t="s">
        <v>30</v>
      </c>
      <c r="L11" s="521" t="s">
        <v>31</v>
      </c>
      <c r="M11" s="149" t="s">
        <v>40</v>
      </c>
      <c r="N11" s="720">
        <v>1</v>
      </c>
      <c r="O11" s="721">
        <v>1</v>
      </c>
      <c r="P11" s="721"/>
      <c r="Q11" s="721"/>
      <c r="R11" s="721"/>
      <c r="S11" s="721"/>
      <c r="T11" s="721"/>
      <c r="U11" s="721"/>
      <c r="V11" s="721"/>
      <c r="W11" s="721"/>
      <c r="X11" s="721"/>
      <c r="Y11" s="721"/>
      <c r="Z11" s="721"/>
      <c r="AA11" s="381" t="e">
        <f>IF(K11="Más es más", MIN(#REF!/#REF!,1),MIN(#REF!/#REF!,1))</f>
        <v>#REF!</v>
      </c>
      <c r="AB11" s="531" t="e">
        <f t="shared" si="0"/>
        <v>#REF!</v>
      </c>
      <c r="AC11" s="324" t="s">
        <v>1660</v>
      </c>
      <c r="AD11" s="75" t="s">
        <v>70</v>
      </c>
      <c r="AE11" s="75" t="s">
        <v>70</v>
      </c>
      <c r="AF11" s="363" t="s">
        <v>1650</v>
      </c>
      <c r="AG11" s="149"/>
      <c r="AH11" s="722"/>
    </row>
    <row r="12" spans="1:41" s="337" customFormat="1" ht="171" customHeight="1">
      <c r="A12" s="95" t="s">
        <v>47</v>
      </c>
      <c r="B12" s="710" t="s">
        <v>128</v>
      </c>
      <c r="C12" s="145"/>
      <c r="D12" s="1535"/>
      <c r="E12" s="72" t="s">
        <v>1667</v>
      </c>
      <c r="F12" s="1537"/>
      <c r="G12" s="363">
        <v>0.5</v>
      </c>
      <c r="H12" s="719" t="s">
        <v>49</v>
      </c>
      <c r="I12" s="75" t="s">
        <v>1662</v>
      </c>
      <c r="J12" s="149" t="s">
        <v>29</v>
      </c>
      <c r="K12" s="149" t="s">
        <v>30</v>
      </c>
      <c r="L12" s="149" t="s">
        <v>39</v>
      </c>
      <c r="M12" s="149" t="s">
        <v>40</v>
      </c>
      <c r="N12" s="720">
        <v>12</v>
      </c>
      <c r="O12" s="721">
        <v>1</v>
      </c>
      <c r="P12" s="721">
        <v>1</v>
      </c>
      <c r="Q12" s="721">
        <v>1</v>
      </c>
      <c r="R12" s="721">
        <v>1</v>
      </c>
      <c r="S12" s="721">
        <v>1</v>
      </c>
      <c r="T12" s="721">
        <v>1</v>
      </c>
      <c r="U12" s="721">
        <v>1</v>
      </c>
      <c r="V12" s="721">
        <v>1</v>
      </c>
      <c r="W12" s="721">
        <v>1</v>
      </c>
      <c r="X12" s="721">
        <v>1</v>
      </c>
      <c r="Y12" s="721">
        <v>1</v>
      </c>
      <c r="Z12" s="721">
        <v>1</v>
      </c>
      <c r="AA12" s="381" t="e">
        <f>IF(K12="Más es más", MIN(#REF!/#REF!,1),MIN(#REF!/#REF!,1))</f>
        <v>#REF!</v>
      </c>
      <c r="AB12" s="531" t="e">
        <f t="shared" si="0"/>
        <v>#REF!</v>
      </c>
      <c r="AC12" s="324" t="s">
        <v>1663</v>
      </c>
      <c r="AD12" s="75" t="s">
        <v>70</v>
      </c>
      <c r="AE12" s="75" t="s">
        <v>70</v>
      </c>
      <c r="AF12" s="363" t="s">
        <v>1650</v>
      </c>
      <c r="AG12" s="149"/>
      <c r="AH12" s="722"/>
    </row>
    <row r="13" spans="1:41" s="337" customFormat="1" ht="139.5">
      <c r="A13" s="95" t="s">
        <v>47</v>
      </c>
      <c r="B13" s="710" t="s">
        <v>128</v>
      </c>
      <c r="C13" s="145"/>
      <c r="D13" s="723" t="s">
        <v>1668</v>
      </c>
      <c r="E13" s="72"/>
      <c r="F13" s="147" t="s">
        <v>1669</v>
      </c>
      <c r="G13" s="496">
        <v>2</v>
      </c>
      <c r="H13" s="147" t="s">
        <v>68</v>
      </c>
      <c r="I13" s="521" t="s">
        <v>1670</v>
      </c>
      <c r="J13" s="149" t="s">
        <v>29</v>
      </c>
      <c r="K13" s="149" t="s">
        <v>30</v>
      </c>
      <c r="L13" s="149" t="s">
        <v>31</v>
      </c>
      <c r="M13" s="149" t="s">
        <v>40</v>
      </c>
      <c r="N13" s="720">
        <v>12</v>
      </c>
      <c r="O13" s="721">
        <v>1</v>
      </c>
      <c r="P13" s="721">
        <v>1</v>
      </c>
      <c r="Q13" s="721">
        <v>1</v>
      </c>
      <c r="R13" s="721">
        <v>1</v>
      </c>
      <c r="S13" s="721">
        <v>1</v>
      </c>
      <c r="T13" s="721">
        <v>1</v>
      </c>
      <c r="U13" s="721">
        <v>1</v>
      </c>
      <c r="V13" s="721">
        <v>1</v>
      </c>
      <c r="W13" s="721">
        <v>1</v>
      </c>
      <c r="X13" s="721">
        <v>1</v>
      </c>
      <c r="Y13" s="721">
        <v>1</v>
      </c>
      <c r="Z13" s="721">
        <v>1</v>
      </c>
      <c r="AA13" s="381" t="e">
        <f>IF(K13="Más es más", MIN(#REF!/#REF!,1),MIN(#REF!/#REF!,1))</f>
        <v>#REF!</v>
      </c>
      <c r="AB13" s="531" t="e">
        <f t="shared" si="0"/>
        <v>#REF!</v>
      </c>
      <c r="AC13" s="324" t="s">
        <v>1671</v>
      </c>
      <c r="AD13" s="75" t="s">
        <v>70</v>
      </c>
      <c r="AE13" s="75" t="s">
        <v>70</v>
      </c>
      <c r="AF13" s="363" t="s">
        <v>1650</v>
      </c>
      <c r="AG13" s="149"/>
      <c r="AH13" s="722"/>
    </row>
    <row r="14" spans="1:41" s="337" customFormat="1" ht="162" customHeight="1">
      <c r="A14" s="95" t="s">
        <v>47</v>
      </c>
      <c r="B14" s="710" t="s">
        <v>128</v>
      </c>
      <c r="C14" s="145"/>
      <c r="D14" s="724" t="s">
        <v>1672</v>
      </c>
      <c r="E14" s="72"/>
      <c r="F14" s="147" t="s">
        <v>1673</v>
      </c>
      <c r="G14" s="521">
        <v>3</v>
      </c>
      <c r="H14" s="147" t="s">
        <v>88</v>
      </c>
      <c r="I14" s="725" t="s">
        <v>1674</v>
      </c>
      <c r="J14" s="725" t="s">
        <v>77</v>
      </c>
      <c r="K14" s="725" t="s">
        <v>30</v>
      </c>
      <c r="L14" s="725" t="s">
        <v>31</v>
      </c>
      <c r="M14" s="725" t="s">
        <v>40</v>
      </c>
      <c r="N14" s="726">
        <f>+SUM(O14:Z14)</f>
        <v>90000000</v>
      </c>
      <c r="O14" s="727">
        <v>7500000</v>
      </c>
      <c r="P14" s="727">
        <v>7500000</v>
      </c>
      <c r="Q14" s="727">
        <v>7500000</v>
      </c>
      <c r="R14" s="727">
        <v>7500000</v>
      </c>
      <c r="S14" s="727">
        <v>7500000</v>
      </c>
      <c r="T14" s="727">
        <v>7500000</v>
      </c>
      <c r="U14" s="727">
        <v>7500000</v>
      </c>
      <c r="V14" s="727">
        <v>7500000</v>
      </c>
      <c r="W14" s="727">
        <v>7500000</v>
      </c>
      <c r="X14" s="727">
        <v>7500000</v>
      </c>
      <c r="Y14" s="727">
        <v>7500000</v>
      </c>
      <c r="Z14" s="727">
        <v>7500000</v>
      </c>
      <c r="AA14" s="381" t="e">
        <f>IF(K14="Más es más", MIN(#REF!/#REF!,1),MIN(#REF!/#REF!,1))</f>
        <v>#REF!</v>
      </c>
      <c r="AB14" s="728" t="e">
        <f t="shared" si="0"/>
        <v>#REF!</v>
      </c>
      <c r="AC14" s="729" t="s">
        <v>1675</v>
      </c>
      <c r="AD14" s="75" t="s">
        <v>70</v>
      </c>
      <c r="AE14" s="75" t="s">
        <v>70</v>
      </c>
      <c r="AF14" s="363" t="s">
        <v>1650</v>
      </c>
      <c r="AG14" s="725"/>
      <c r="AH14" s="730"/>
    </row>
    <row r="15" spans="1:41" s="337" customFormat="1" ht="93">
      <c r="A15" s="95" t="s">
        <v>47</v>
      </c>
      <c r="B15" s="138" t="s">
        <v>130</v>
      </c>
      <c r="C15" s="160"/>
      <c r="D15" s="72" t="s">
        <v>1676</v>
      </c>
      <c r="E15" s="72"/>
      <c r="F15" s="353" t="s">
        <v>1677</v>
      </c>
      <c r="G15" s="149">
        <v>2</v>
      </c>
      <c r="H15" s="731" t="s">
        <v>88</v>
      </c>
      <c r="I15" s="95" t="s">
        <v>1678</v>
      </c>
      <c r="J15" s="732" t="s">
        <v>81</v>
      </c>
      <c r="K15" s="732" t="s">
        <v>30</v>
      </c>
      <c r="L15" s="153" t="s">
        <v>39</v>
      </c>
      <c r="M15" s="135" t="s">
        <v>40</v>
      </c>
      <c r="N15" s="617">
        <f>+AVERAGE(O15:Z15)</f>
        <v>1</v>
      </c>
      <c r="O15" s="506">
        <v>1</v>
      </c>
      <c r="P15" s="506">
        <v>1</v>
      </c>
      <c r="Q15" s="506">
        <v>1</v>
      </c>
      <c r="R15" s="506">
        <v>1</v>
      </c>
      <c r="S15" s="506">
        <v>1</v>
      </c>
      <c r="T15" s="506">
        <v>1</v>
      </c>
      <c r="U15" s="506">
        <v>1</v>
      </c>
      <c r="V15" s="506">
        <v>1</v>
      </c>
      <c r="W15" s="506">
        <v>1</v>
      </c>
      <c r="X15" s="506">
        <v>1</v>
      </c>
      <c r="Y15" s="506">
        <v>1</v>
      </c>
      <c r="Z15" s="506">
        <v>1</v>
      </c>
      <c r="AA15" s="381" t="e">
        <f>IF(K15="Más es más", MIN(#REF!/#REF!,1),MIN(#REF!/#REF!,1))</f>
        <v>#REF!</v>
      </c>
      <c r="AB15" s="531" t="e">
        <f t="shared" si="0"/>
        <v>#REF!</v>
      </c>
      <c r="AC15" s="733" t="s">
        <v>1679</v>
      </c>
      <c r="AD15" s="135" t="s">
        <v>105</v>
      </c>
      <c r="AE15" s="135" t="s">
        <v>105</v>
      </c>
      <c r="AF15" s="581" t="s">
        <v>1680</v>
      </c>
      <c r="AG15" s="135"/>
      <c r="AH15" s="734"/>
    </row>
    <row r="16" spans="1:41" s="578" customFormat="1" ht="184.5" customHeight="1">
      <c r="A16" s="141" t="s">
        <v>47</v>
      </c>
      <c r="B16" s="138" t="s">
        <v>130</v>
      </c>
      <c r="C16" s="601"/>
      <c r="D16" s="582" t="s">
        <v>1681</v>
      </c>
      <c r="E16" s="582"/>
      <c r="F16" s="252" t="s">
        <v>1682</v>
      </c>
      <c r="G16" s="521">
        <v>1</v>
      </c>
      <c r="H16" s="731" t="s">
        <v>88</v>
      </c>
      <c r="I16" s="66" t="s">
        <v>1683</v>
      </c>
      <c r="J16" s="735" t="s">
        <v>81</v>
      </c>
      <c r="K16" s="735" t="s">
        <v>30</v>
      </c>
      <c r="L16" s="149" t="s">
        <v>39</v>
      </c>
      <c r="M16" s="363" t="s">
        <v>40</v>
      </c>
      <c r="N16" s="617">
        <f>+AVERAGE(O16:Z16)</f>
        <v>1</v>
      </c>
      <c r="O16" s="516"/>
      <c r="P16" s="516"/>
      <c r="Q16" s="516">
        <v>1</v>
      </c>
      <c r="R16" s="516">
        <v>1</v>
      </c>
      <c r="S16" s="516">
        <v>1</v>
      </c>
      <c r="T16" s="516">
        <v>1</v>
      </c>
      <c r="U16" s="516">
        <v>1</v>
      </c>
      <c r="V16" s="516">
        <v>1</v>
      </c>
      <c r="W16" s="516">
        <v>1</v>
      </c>
      <c r="X16" s="516">
        <v>1</v>
      </c>
      <c r="Y16" s="516">
        <v>1</v>
      </c>
      <c r="Z16" s="516">
        <v>1</v>
      </c>
      <c r="AA16" s="381"/>
      <c r="AB16" s="531"/>
      <c r="AC16" s="736" t="s">
        <v>1684</v>
      </c>
      <c r="AD16" s="363" t="s">
        <v>105</v>
      </c>
      <c r="AE16" s="363" t="s">
        <v>105</v>
      </c>
      <c r="AF16" s="75" t="s">
        <v>1685</v>
      </c>
      <c r="AG16" s="363"/>
      <c r="AH16" s="285"/>
    </row>
    <row r="17" spans="1:41" s="578" customFormat="1" ht="114.75" customHeight="1">
      <c r="A17" s="141" t="s">
        <v>47</v>
      </c>
      <c r="B17" s="132" t="s">
        <v>130</v>
      </c>
      <c r="C17" s="133"/>
      <c r="D17" s="59" t="s">
        <v>1686</v>
      </c>
      <c r="E17" s="72"/>
      <c r="F17" s="72" t="s">
        <v>1687</v>
      </c>
      <c r="G17" s="149">
        <v>1</v>
      </c>
      <c r="H17" s="731" t="s">
        <v>88</v>
      </c>
      <c r="I17" s="95" t="s">
        <v>1688</v>
      </c>
      <c r="J17" s="735" t="s">
        <v>81</v>
      </c>
      <c r="K17" s="735" t="s">
        <v>30</v>
      </c>
      <c r="L17" s="149" t="s">
        <v>39</v>
      </c>
      <c r="M17" s="363" t="s">
        <v>40</v>
      </c>
      <c r="N17" s="617">
        <f>+AVERAGE(O17:Z17)</f>
        <v>0.79999999999999993</v>
      </c>
      <c r="O17" s="516">
        <v>0.8</v>
      </c>
      <c r="P17" s="516">
        <v>0.8</v>
      </c>
      <c r="Q17" s="516">
        <v>0.8</v>
      </c>
      <c r="R17" s="516">
        <v>0.8</v>
      </c>
      <c r="S17" s="516">
        <v>0.8</v>
      </c>
      <c r="T17" s="516">
        <v>0.8</v>
      </c>
      <c r="U17" s="516">
        <v>0.8</v>
      </c>
      <c r="V17" s="516">
        <v>0.8</v>
      </c>
      <c r="W17" s="516">
        <v>0.8</v>
      </c>
      <c r="X17" s="516">
        <v>0.8</v>
      </c>
      <c r="Y17" s="516">
        <v>0.8</v>
      </c>
      <c r="Z17" s="516">
        <v>0.8</v>
      </c>
      <c r="AA17" s="381" t="e">
        <f>IF(K17="Más es más", MIN(#REF!/#REF!,1),MIN(#REF!/#REF!,1))</f>
        <v>#REF!</v>
      </c>
      <c r="AB17" s="531" t="e">
        <f t="shared" ref="AB17:AB24" si="1">+AA17*G17/VLOOKUP(AD17,$AE$51:$AG$54,3)</f>
        <v>#REF!</v>
      </c>
      <c r="AC17" s="737" t="s">
        <v>224</v>
      </c>
      <c r="AD17" s="363" t="s">
        <v>105</v>
      </c>
      <c r="AE17" s="363" t="s">
        <v>105</v>
      </c>
      <c r="AF17" s="75" t="s">
        <v>1685</v>
      </c>
      <c r="AG17" s="363"/>
      <c r="AH17" s="285"/>
    </row>
    <row r="18" spans="1:41" s="578" customFormat="1" ht="163.5" customHeight="1">
      <c r="A18" s="95" t="s">
        <v>47</v>
      </c>
      <c r="B18" s="132" t="s">
        <v>124</v>
      </c>
      <c r="C18" s="133"/>
      <c r="D18" s="72" t="s">
        <v>1689</v>
      </c>
      <c r="E18" s="72"/>
      <c r="F18" s="72" t="s">
        <v>1690</v>
      </c>
      <c r="G18" s="149">
        <v>3</v>
      </c>
      <c r="H18" s="738" t="s">
        <v>88</v>
      </c>
      <c r="I18" s="141" t="s">
        <v>1691</v>
      </c>
      <c r="J18" s="140" t="s">
        <v>29</v>
      </c>
      <c r="K18" s="140" t="s">
        <v>30</v>
      </c>
      <c r="L18" s="149" t="s">
        <v>39</v>
      </c>
      <c r="M18" s="363" t="s">
        <v>40</v>
      </c>
      <c r="N18" s="569">
        <f t="shared" ref="N18:N24" si="2">+SUM(O18:Z18)</f>
        <v>1</v>
      </c>
      <c r="O18" s="182">
        <v>1</v>
      </c>
      <c r="P18" s="182"/>
      <c r="Q18" s="182"/>
      <c r="R18" s="182"/>
      <c r="S18" s="182"/>
      <c r="T18" s="182"/>
      <c r="U18" s="182"/>
      <c r="V18" s="182"/>
      <c r="W18" s="182"/>
      <c r="X18" s="182"/>
      <c r="Y18" s="182"/>
      <c r="Z18" s="182"/>
      <c r="AA18" s="381" t="e">
        <f>IF(K18="Más es más", MIN(#REF!/#REF!,1),MIN(#REF!/#REF!,1))</f>
        <v>#REF!</v>
      </c>
      <c r="AB18" s="531" t="e">
        <f t="shared" si="1"/>
        <v>#REF!</v>
      </c>
      <c r="AC18" s="737" t="s">
        <v>1692</v>
      </c>
      <c r="AD18" s="363" t="s">
        <v>105</v>
      </c>
      <c r="AE18" s="363" t="s">
        <v>105</v>
      </c>
      <c r="AF18" s="75" t="s">
        <v>1685</v>
      </c>
      <c r="AG18" s="363"/>
      <c r="AH18" s="285"/>
    </row>
    <row r="19" spans="1:41" s="578" customFormat="1" ht="141" customHeight="1">
      <c r="A19" s="141" t="s">
        <v>47</v>
      </c>
      <c r="B19" s="139" t="s">
        <v>124</v>
      </c>
      <c r="C19" s="133"/>
      <c r="D19" s="1506" t="s">
        <v>1693</v>
      </c>
      <c r="E19" s="72" t="s">
        <v>1694</v>
      </c>
      <c r="F19" s="72" t="s">
        <v>1695</v>
      </c>
      <c r="G19" s="739">
        <v>2</v>
      </c>
      <c r="H19" s="95" t="s">
        <v>88</v>
      </c>
      <c r="I19" s="133" t="s">
        <v>1696</v>
      </c>
      <c r="J19" s="133" t="s">
        <v>29</v>
      </c>
      <c r="K19" s="140" t="s">
        <v>30</v>
      </c>
      <c r="L19" s="739" t="s">
        <v>39</v>
      </c>
      <c r="M19" s="363" t="s">
        <v>40</v>
      </c>
      <c r="N19" s="569">
        <f t="shared" si="2"/>
        <v>12</v>
      </c>
      <c r="O19" s="182">
        <v>1</v>
      </c>
      <c r="P19" s="182">
        <v>1</v>
      </c>
      <c r="Q19" s="182">
        <v>1</v>
      </c>
      <c r="R19" s="182">
        <v>1</v>
      </c>
      <c r="S19" s="182">
        <v>1</v>
      </c>
      <c r="T19" s="182">
        <v>1</v>
      </c>
      <c r="U19" s="182">
        <v>1</v>
      </c>
      <c r="V19" s="182">
        <v>1</v>
      </c>
      <c r="W19" s="182">
        <v>1</v>
      </c>
      <c r="X19" s="182">
        <v>1</v>
      </c>
      <c r="Y19" s="182">
        <v>1</v>
      </c>
      <c r="Z19" s="182">
        <v>1</v>
      </c>
      <c r="AA19" s="381" t="e">
        <f>IF(K19="Más es más", MIN(#REF!/#REF!,1),MIN(#REF!/#REF!,1))</f>
        <v>#REF!</v>
      </c>
      <c r="AB19" s="531" t="e">
        <f t="shared" si="1"/>
        <v>#REF!</v>
      </c>
      <c r="AC19" s="737" t="s">
        <v>1697</v>
      </c>
      <c r="AD19" s="363" t="s">
        <v>105</v>
      </c>
      <c r="AE19" s="363" t="s">
        <v>105</v>
      </c>
      <c r="AF19" s="75" t="s">
        <v>1685</v>
      </c>
      <c r="AG19" s="363"/>
      <c r="AH19" s="277"/>
      <c r="AI19" s="115"/>
      <c r="AJ19" s="115"/>
      <c r="AK19" s="115"/>
      <c r="AL19" s="115"/>
      <c r="AM19" s="115"/>
      <c r="AN19" s="115"/>
      <c r="AO19" s="115"/>
    </row>
    <row r="20" spans="1:41" s="578" customFormat="1" ht="106.5" customHeight="1">
      <c r="A20" s="95" t="s">
        <v>47</v>
      </c>
      <c r="B20" s="132" t="s">
        <v>124</v>
      </c>
      <c r="C20" s="133"/>
      <c r="D20" s="1507"/>
      <c r="E20" s="72" t="s">
        <v>1698</v>
      </c>
      <c r="F20" s="72" t="s">
        <v>1699</v>
      </c>
      <c r="G20" s="739">
        <v>2</v>
      </c>
      <c r="H20" s="95" t="s">
        <v>88</v>
      </c>
      <c r="I20" s="133" t="s">
        <v>1696</v>
      </c>
      <c r="J20" s="133" t="s">
        <v>29</v>
      </c>
      <c r="K20" s="140" t="s">
        <v>30</v>
      </c>
      <c r="L20" s="739" t="s">
        <v>39</v>
      </c>
      <c r="M20" s="363" t="s">
        <v>40</v>
      </c>
      <c r="N20" s="569">
        <f t="shared" si="2"/>
        <v>12</v>
      </c>
      <c r="O20" s="182">
        <v>1</v>
      </c>
      <c r="P20" s="182">
        <v>1</v>
      </c>
      <c r="Q20" s="182">
        <v>1</v>
      </c>
      <c r="R20" s="182">
        <v>1</v>
      </c>
      <c r="S20" s="182">
        <v>1</v>
      </c>
      <c r="T20" s="182">
        <v>1</v>
      </c>
      <c r="U20" s="182">
        <v>1</v>
      </c>
      <c r="V20" s="182">
        <v>1</v>
      </c>
      <c r="W20" s="182">
        <v>1</v>
      </c>
      <c r="X20" s="182">
        <v>1</v>
      </c>
      <c r="Y20" s="182">
        <v>1</v>
      </c>
      <c r="Z20" s="182">
        <v>1</v>
      </c>
      <c r="AA20" s="381" t="e">
        <f>IF(K20="Más es más", MIN(#REF!/#REF!,1),MIN(#REF!/#REF!,1))</f>
        <v>#REF!</v>
      </c>
      <c r="AB20" s="531" t="e">
        <f t="shared" si="1"/>
        <v>#REF!</v>
      </c>
      <c r="AC20" s="737" t="s">
        <v>1697</v>
      </c>
      <c r="AD20" s="363" t="s">
        <v>105</v>
      </c>
      <c r="AE20" s="363" t="s">
        <v>105</v>
      </c>
      <c r="AF20" s="75" t="s">
        <v>1685</v>
      </c>
      <c r="AG20" s="363"/>
      <c r="AH20" s="285"/>
    </row>
    <row r="21" spans="1:41" s="578" customFormat="1" ht="90" customHeight="1">
      <c r="A21" s="95" t="s">
        <v>47</v>
      </c>
      <c r="B21" s="132" t="s">
        <v>124</v>
      </c>
      <c r="C21" s="133"/>
      <c r="D21" s="1507"/>
      <c r="E21" s="72" t="s">
        <v>1700</v>
      </c>
      <c r="F21" s="72" t="s">
        <v>1701</v>
      </c>
      <c r="G21" s="739">
        <v>2</v>
      </c>
      <c r="H21" s="95" t="s">
        <v>88</v>
      </c>
      <c r="I21" s="133" t="s">
        <v>1696</v>
      </c>
      <c r="J21" s="133" t="s">
        <v>29</v>
      </c>
      <c r="K21" s="140" t="s">
        <v>30</v>
      </c>
      <c r="L21" s="739" t="s">
        <v>39</v>
      </c>
      <c r="M21" s="363" t="s">
        <v>40</v>
      </c>
      <c r="N21" s="569">
        <f t="shared" si="2"/>
        <v>12</v>
      </c>
      <c r="O21" s="182">
        <v>1</v>
      </c>
      <c r="P21" s="182">
        <v>1</v>
      </c>
      <c r="Q21" s="182">
        <v>1</v>
      </c>
      <c r="R21" s="182">
        <v>1</v>
      </c>
      <c r="S21" s="182">
        <v>1</v>
      </c>
      <c r="T21" s="182">
        <v>1</v>
      </c>
      <c r="U21" s="182">
        <v>1</v>
      </c>
      <c r="V21" s="182">
        <v>1</v>
      </c>
      <c r="W21" s="182">
        <v>1</v>
      </c>
      <c r="X21" s="182">
        <v>1</v>
      </c>
      <c r="Y21" s="182">
        <v>1</v>
      </c>
      <c r="Z21" s="182">
        <v>1</v>
      </c>
      <c r="AA21" s="381" t="e">
        <f>IF(K21="Más es más", MIN(#REF!/#REF!,1),MIN(#REF!/#REF!,1))</f>
        <v>#REF!</v>
      </c>
      <c r="AB21" s="531" t="e">
        <f t="shared" si="1"/>
        <v>#REF!</v>
      </c>
      <c r="AC21" s="737" t="s">
        <v>1697</v>
      </c>
      <c r="AD21" s="363" t="s">
        <v>105</v>
      </c>
      <c r="AE21" s="363" t="s">
        <v>105</v>
      </c>
      <c r="AF21" s="75" t="s">
        <v>1685</v>
      </c>
      <c r="AG21" s="363"/>
      <c r="AH21" s="285"/>
    </row>
    <row r="22" spans="1:41" s="578" customFormat="1" ht="151.5" customHeight="1">
      <c r="A22" s="95" t="s">
        <v>47</v>
      </c>
      <c r="B22" s="132" t="s">
        <v>124</v>
      </c>
      <c r="C22" s="133"/>
      <c r="D22" s="1507"/>
      <c r="E22" s="72" t="s">
        <v>1702</v>
      </c>
      <c r="F22" s="72" t="s">
        <v>1703</v>
      </c>
      <c r="G22" s="739">
        <v>2</v>
      </c>
      <c r="H22" s="95" t="s">
        <v>88</v>
      </c>
      <c r="I22" s="133" t="s">
        <v>1696</v>
      </c>
      <c r="J22" s="133" t="s">
        <v>29</v>
      </c>
      <c r="K22" s="140" t="s">
        <v>30</v>
      </c>
      <c r="L22" s="739" t="s">
        <v>39</v>
      </c>
      <c r="M22" s="363" t="s">
        <v>40</v>
      </c>
      <c r="N22" s="569">
        <f t="shared" si="2"/>
        <v>12</v>
      </c>
      <c r="O22" s="182">
        <v>1</v>
      </c>
      <c r="P22" s="182">
        <v>1</v>
      </c>
      <c r="Q22" s="182">
        <v>1</v>
      </c>
      <c r="R22" s="182">
        <v>1</v>
      </c>
      <c r="S22" s="182">
        <v>1</v>
      </c>
      <c r="T22" s="182">
        <v>1</v>
      </c>
      <c r="U22" s="182">
        <v>1</v>
      </c>
      <c r="V22" s="182">
        <v>1</v>
      </c>
      <c r="W22" s="182">
        <v>1</v>
      </c>
      <c r="X22" s="182">
        <v>1</v>
      </c>
      <c r="Y22" s="182">
        <v>1</v>
      </c>
      <c r="Z22" s="182">
        <v>1</v>
      </c>
      <c r="AA22" s="381" t="e">
        <f>IF(K22="Más es más", MIN(#REF!/#REF!,1),MIN(#REF!/#REF!,1))</f>
        <v>#REF!</v>
      </c>
      <c r="AB22" s="531" t="e">
        <f t="shared" si="1"/>
        <v>#REF!</v>
      </c>
      <c r="AC22" s="737" t="s">
        <v>1697</v>
      </c>
      <c r="AD22" s="363" t="s">
        <v>105</v>
      </c>
      <c r="AE22" s="363" t="s">
        <v>105</v>
      </c>
      <c r="AF22" s="75" t="s">
        <v>1685</v>
      </c>
      <c r="AG22" s="363"/>
      <c r="AH22" s="285"/>
    </row>
    <row r="23" spans="1:41" s="578" customFormat="1" ht="126.75" customHeight="1">
      <c r="A23" s="95" t="s">
        <v>47</v>
      </c>
      <c r="B23" s="132" t="s">
        <v>124</v>
      </c>
      <c r="C23" s="133"/>
      <c r="D23" s="1507"/>
      <c r="E23" s="72" t="s">
        <v>1704</v>
      </c>
      <c r="F23" s="72" t="s">
        <v>1705</v>
      </c>
      <c r="G23" s="739">
        <v>2</v>
      </c>
      <c r="H23" s="95" t="s">
        <v>88</v>
      </c>
      <c r="I23" s="133" t="s">
        <v>1696</v>
      </c>
      <c r="J23" s="133" t="s">
        <v>29</v>
      </c>
      <c r="K23" s="140" t="s">
        <v>30</v>
      </c>
      <c r="L23" s="739" t="s">
        <v>39</v>
      </c>
      <c r="M23" s="363" t="s">
        <v>40</v>
      </c>
      <c r="N23" s="569">
        <f t="shared" si="2"/>
        <v>12</v>
      </c>
      <c r="O23" s="182">
        <v>1</v>
      </c>
      <c r="P23" s="182">
        <v>1</v>
      </c>
      <c r="Q23" s="182">
        <v>1</v>
      </c>
      <c r="R23" s="182">
        <v>1</v>
      </c>
      <c r="S23" s="182">
        <v>1</v>
      </c>
      <c r="T23" s="182">
        <v>1</v>
      </c>
      <c r="U23" s="182">
        <v>1</v>
      </c>
      <c r="V23" s="182">
        <v>1</v>
      </c>
      <c r="W23" s="182">
        <v>1</v>
      </c>
      <c r="X23" s="182">
        <v>1</v>
      </c>
      <c r="Y23" s="182">
        <v>1</v>
      </c>
      <c r="Z23" s="182">
        <v>1</v>
      </c>
      <c r="AA23" s="381" t="e">
        <f>IF(K23="Más es más", MIN(#REF!/#REF!,1),MIN(#REF!/#REF!,1))</f>
        <v>#REF!</v>
      </c>
      <c r="AB23" s="531" t="e">
        <f t="shared" si="1"/>
        <v>#REF!</v>
      </c>
      <c r="AC23" s="737" t="s">
        <v>1697</v>
      </c>
      <c r="AD23" s="75" t="s">
        <v>105</v>
      </c>
      <c r="AE23" s="75" t="s">
        <v>105</v>
      </c>
      <c r="AF23" s="75" t="s">
        <v>1685</v>
      </c>
      <c r="AG23" s="363"/>
      <c r="AH23" s="285"/>
    </row>
    <row r="24" spans="1:41" s="578" customFormat="1" ht="99.75" customHeight="1">
      <c r="A24" s="141" t="s">
        <v>47</v>
      </c>
      <c r="B24" s="139" t="s">
        <v>124</v>
      </c>
      <c r="C24" s="140"/>
      <c r="D24" s="1508"/>
      <c r="E24" s="582" t="s">
        <v>1706</v>
      </c>
      <c r="F24" s="582" t="s">
        <v>1707</v>
      </c>
      <c r="G24" s="740">
        <v>2</v>
      </c>
      <c r="H24" s="95" t="s">
        <v>88</v>
      </c>
      <c r="I24" s="133" t="s">
        <v>1696</v>
      </c>
      <c r="J24" s="133" t="s">
        <v>29</v>
      </c>
      <c r="K24" s="133" t="s">
        <v>30</v>
      </c>
      <c r="L24" s="741" t="s">
        <v>39</v>
      </c>
      <c r="M24" s="363" t="s">
        <v>40</v>
      </c>
      <c r="N24" s="569">
        <f t="shared" si="2"/>
        <v>12</v>
      </c>
      <c r="O24" s="182">
        <v>1</v>
      </c>
      <c r="P24" s="182">
        <v>1</v>
      </c>
      <c r="Q24" s="182">
        <v>1</v>
      </c>
      <c r="R24" s="182">
        <v>1</v>
      </c>
      <c r="S24" s="182">
        <v>1</v>
      </c>
      <c r="T24" s="182">
        <v>1</v>
      </c>
      <c r="U24" s="182">
        <v>1</v>
      </c>
      <c r="V24" s="182">
        <v>1</v>
      </c>
      <c r="W24" s="182">
        <v>1</v>
      </c>
      <c r="X24" s="182">
        <v>1</v>
      </c>
      <c r="Y24" s="182">
        <v>1</v>
      </c>
      <c r="Z24" s="182">
        <v>1</v>
      </c>
      <c r="AA24" s="381" t="e">
        <f>IF(K24="Más es más", MIN(#REF!/#REF!,1),MIN(#REF!/#REF!,1))</f>
        <v>#REF!</v>
      </c>
      <c r="AB24" s="531" t="e">
        <f t="shared" si="1"/>
        <v>#REF!</v>
      </c>
      <c r="AC24" s="737" t="s">
        <v>1697</v>
      </c>
      <c r="AD24" s="75" t="s">
        <v>105</v>
      </c>
      <c r="AE24" s="75" t="s">
        <v>105</v>
      </c>
      <c r="AF24" s="75" t="s">
        <v>1685</v>
      </c>
      <c r="AG24" s="363"/>
      <c r="AH24" s="277"/>
      <c r="AI24" s="115"/>
      <c r="AJ24" s="115"/>
      <c r="AK24" s="115"/>
      <c r="AL24" s="115"/>
      <c r="AM24" s="115"/>
      <c r="AN24" s="115"/>
      <c r="AO24" s="115"/>
    </row>
    <row r="25" spans="1:41" s="578" customFormat="1" ht="134.25" customHeight="1">
      <c r="A25" s="95" t="s">
        <v>47</v>
      </c>
      <c r="B25" s="132" t="s">
        <v>124</v>
      </c>
      <c r="C25" s="133"/>
      <c r="D25" s="1544" t="s">
        <v>1708</v>
      </c>
      <c r="E25" s="72" t="s">
        <v>1709</v>
      </c>
      <c r="F25" s="72" t="s">
        <v>1710</v>
      </c>
      <c r="G25" s="363">
        <v>1</v>
      </c>
      <c r="H25" s="95" t="s">
        <v>97</v>
      </c>
      <c r="I25" s="95" t="s">
        <v>1711</v>
      </c>
      <c r="J25" s="133" t="s">
        <v>29</v>
      </c>
      <c r="K25" s="133" t="s">
        <v>30</v>
      </c>
      <c r="L25" s="741" t="s">
        <v>31</v>
      </c>
      <c r="M25" s="363" t="s">
        <v>40</v>
      </c>
      <c r="N25" s="569"/>
      <c r="O25" s="182"/>
      <c r="P25" s="182"/>
      <c r="Q25" s="182"/>
      <c r="R25" s="182"/>
      <c r="S25" s="182"/>
      <c r="T25" s="182"/>
      <c r="U25" s="182"/>
      <c r="V25" s="182"/>
      <c r="W25" s="182"/>
      <c r="X25" s="182"/>
      <c r="Y25" s="182"/>
      <c r="Z25" s="182"/>
      <c r="AA25" s="381"/>
      <c r="AB25" s="531"/>
      <c r="AC25" s="737" t="s">
        <v>1712</v>
      </c>
      <c r="AD25" s="75" t="s">
        <v>105</v>
      </c>
      <c r="AE25" s="75" t="s">
        <v>105</v>
      </c>
      <c r="AF25" s="75" t="s">
        <v>1685</v>
      </c>
      <c r="AG25" s="363"/>
      <c r="AH25" s="277"/>
      <c r="AI25" s="115"/>
      <c r="AJ25" s="115"/>
      <c r="AK25" s="115"/>
      <c r="AL25" s="115"/>
      <c r="AM25" s="115"/>
      <c r="AN25" s="115"/>
      <c r="AO25" s="115"/>
    </row>
    <row r="26" spans="1:41" s="578" customFormat="1" ht="135.75" customHeight="1">
      <c r="A26" s="95" t="s">
        <v>47</v>
      </c>
      <c r="B26" s="132" t="s">
        <v>124</v>
      </c>
      <c r="C26" s="133"/>
      <c r="D26" s="1545"/>
      <c r="E26" s="72" t="s">
        <v>1713</v>
      </c>
      <c r="F26" s="72" t="s">
        <v>1710</v>
      </c>
      <c r="G26" s="363">
        <v>2</v>
      </c>
      <c r="H26" s="95" t="s">
        <v>97</v>
      </c>
      <c r="I26" s="95" t="s">
        <v>1696</v>
      </c>
      <c r="J26" s="133" t="s">
        <v>29</v>
      </c>
      <c r="K26" s="133" t="s">
        <v>30</v>
      </c>
      <c r="L26" s="741" t="s">
        <v>31</v>
      </c>
      <c r="M26" s="363" t="s">
        <v>40</v>
      </c>
      <c r="N26" s="569"/>
      <c r="O26" s="182"/>
      <c r="P26" s="182"/>
      <c r="Q26" s="182"/>
      <c r="R26" s="182"/>
      <c r="S26" s="182"/>
      <c r="T26" s="182"/>
      <c r="U26" s="182"/>
      <c r="V26" s="182"/>
      <c r="W26" s="182"/>
      <c r="X26" s="182"/>
      <c r="Y26" s="182"/>
      <c r="Z26" s="182"/>
      <c r="AA26" s="381"/>
      <c r="AB26" s="531"/>
      <c r="AC26" s="737" t="s">
        <v>1714</v>
      </c>
      <c r="AD26" s="75" t="s">
        <v>105</v>
      </c>
      <c r="AE26" s="75" t="s">
        <v>105</v>
      </c>
      <c r="AF26" s="63" t="s">
        <v>1680</v>
      </c>
      <c r="AG26" s="363"/>
      <c r="AH26" s="277"/>
      <c r="AI26" s="115"/>
      <c r="AJ26" s="115"/>
      <c r="AK26" s="115"/>
      <c r="AL26" s="115"/>
      <c r="AM26" s="115"/>
      <c r="AN26" s="115"/>
      <c r="AO26" s="115"/>
    </row>
    <row r="27" spans="1:41" s="578" customFormat="1" ht="129" customHeight="1">
      <c r="A27" s="95" t="s">
        <v>47</v>
      </c>
      <c r="B27" s="132" t="s">
        <v>124</v>
      </c>
      <c r="C27" s="133"/>
      <c r="D27" s="1545"/>
      <c r="E27" s="72" t="s">
        <v>1715</v>
      </c>
      <c r="F27" s="72" t="s">
        <v>1710</v>
      </c>
      <c r="G27" s="363">
        <v>3</v>
      </c>
      <c r="H27" s="95" t="s">
        <v>97</v>
      </c>
      <c r="I27" s="95" t="s">
        <v>1716</v>
      </c>
      <c r="J27" s="133" t="s">
        <v>29</v>
      </c>
      <c r="K27" s="133" t="s">
        <v>30</v>
      </c>
      <c r="L27" s="741" t="s">
        <v>31</v>
      </c>
      <c r="M27" s="363" t="s">
        <v>40</v>
      </c>
      <c r="N27" s="569"/>
      <c r="O27" s="182"/>
      <c r="P27" s="182"/>
      <c r="Q27" s="182"/>
      <c r="R27" s="182"/>
      <c r="S27" s="182"/>
      <c r="T27" s="182"/>
      <c r="U27" s="182"/>
      <c r="V27" s="182"/>
      <c r="W27" s="182"/>
      <c r="X27" s="182"/>
      <c r="Y27" s="182"/>
      <c r="Z27" s="182"/>
      <c r="AA27" s="381"/>
      <c r="AB27" s="531"/>
      <c r="AC27" s="737" t="s">
        <v>1717</v>
      </c>
      <c r="AD27" s="363" t="s">
        <v>105</v>
      </c>
      <c r="AE27" s="363" t="s">
        <v>105</v>
      </c>
      <c r="AF27" s="75" t="s">
        <v>1685</v>
      </c>
      <c r="AG27" s="363"/>
      <c r="AH27" s="277"/>
      <c r="AI27" s="115"/>
      <c r="AJ27" s="115"/>
      <c r="AK27" s="115"/>
      <c r="AL27" s="115"/>
      <c r="AM27" s="115"/>
      <c r="AN27" s="115"/>
      <c r="AO27" s="115"/>
    </row>
    <row r="28" spans="1:41" s="578" customFormat="1" ht="139.5" customHeight="1">
      <c r="A28" s="95" t="s">
        <v>47</v>
      </c>
      <c r="B28" s="132" t="s">
        <v>124</v>
      </c>
      <c r="C28" s="133"/>
      <c r="D28" s="1545"/>
      <c r="E28" s="72" t="s">
        <v>1718</v>
      </c>
      <c r="F28" s="72" t="s">
        <v>1710</v>
      </c>
      <c r="G28" s="363">
        <v>2</v>
      </c>
      <c r="H28" s="95" t="s">
        <v>97</v>
      </c>
      <c r="I28" s="95" t="s">
        <v>1696</v>
      </c>
      <c r="J28" s="133" t="s">
        <v>29</v>
      </c>
      <c r="K28" s="133" t="s">
        <v>30</v>
      </c>
      <c r="L28" s="741" t="s">
        <v>31</v>
      </c>
      <c r="M28" s="363" t="s">
        <v>40</v>
      </c>
      <c r="N28" s="569"/>
      <c r="O28" s="182"/>
      <c r="P28" s="182"/>
      <c r="Q28" s="182"/>
      <c r="R28" s="182"/>
      <c r="S28" s="182"/>
      <c r="T28" s="182"/>
      <c r="U28" s="182"/>
      <c r="V28" s="182"/>
      <c r="W28" s="182"/>
      <c r="X28" s="182"/>
      <c r="Y28" s="182"/>
      <c r="Z28" s="182"/>
      <c r="AA28" s="381"/>
      <c r="AB28" s="531"/>
      <c r="AC28" s="737" t="s">
        <v>1714</v>
      </c>
      <c r="AD28" s="363" t="s">
        <v>105</v>
      </c>
      <c r="AE28" s="363" t="s">
        <v>105</v>
      </c>
      <c r="AF28" s="75" t="s">
        <v>1685</v>
      </c>
      <c r="AG28" s="363"/>
      <c r="AH28" s="277"/>
      <c r="AI28" s="115"/>
      <c r="AJ28" s="115"/>
      <c r="AK28" s="115"/>
      <c r="AL28" s="115"/>
      <c r="AM28" s="115"/>
      <c r="AN28" s="115"/>
      <c r="AO28" s="115"/>
    </row>
    <row r="29" spans="1:41" s="578" customFormat="1" ht="165.75" customHeight="1">
      <c r="A29" s="95" t="s">
        <v>47</v>
      </c>
      <c r="B29" s="132" t="s">
        <v>124</v>
      </c>
      <c r="C29" s="133"/>
      <c r="D29" s="1546"/>
      <c r="E29" s="72" t="s">
        <v>1719</v>
      </c>
      <c r="F29" s="72" t="s">
        <v>1710</v>
      </c>
      <c r="G29" s="363">
        <v>3</v>
      </c>
      <c r="H29" s="95" t="s">
        <v>97</v>
      </c>
      <c r="I29" s="95" t="s">
        <v>1716</v>
      </c>
      <c r="J29" s="133" t="s">
        <v>29</v>
      </c>
      <c r="K29" s="133" t="s">
        <v>30</v>
      </c>
      <c r="L29" s="741" t="s">
        <v>31</v>
      </c>
      <c r="M29" s="363" t="s">
        <v>40</v>
      </c>
      <c r="N29" s="569"/>
      <c r="O29" s="182"/>
      <c r="P29" s="182"/>
      <c r="Q29" s="182"/>
      <c r="R29" s="182"/>
      <c r="S29" s="182"/>
      <c r="T29" s="182"/>
      <c r="U29" s="182"/>
      <c r="V29" s="182"/>
      <c r="W29" s="182"/>
      <c r="X29" s="182"/>
      <c r="Y29" s="182"/>
      <c r="Z29" s="182"/>
      <c r="AA29" s="381"/>
      <c r="AB29" s="531"/>
      <c r="AC29" s="737" t="s">
        <v>1717</v>
      </c>
      <c r="AD29" s="75" t="s">
        <v>105</v>
      </c>
      <c r="AE29" s="75" t="s">
        <v>105</v>
      </c>
      <c r="AF29" s="75" t="s">
        <v>1685</v>
      </c>
      <c r="AG29" s="363"/>
      <c r="AH29" s="277"/>
      <c r="AI29" s="115"/>
      <c r="AJ29" s="115"/>
      <c r="AK29" s="115"/>
      <c r="AL29" s="115"/>
      <c r="AM29" s="115"/>
      <c r="AN29" s="115"/>
      <c r="AO29" s="115"/>
    </row>
    <row r="30" spans="1:41" s="578" customFormat="1" ht="141.75" customHeight="1">
      <c r="A30" s="95" t="s">
        <v>57</v>
      </c>
      <c r="B30" s="132" t="s">
        <v>99</v>
      </c>
      <c r="C30" s="133"/>
      <c r="D30" s="72" t="s">
        <v>1720</v>
      </c>
      <c r="E30" s="72"/>
      <c r="F30" s="72" t="s">
        <v>1721</v>
      </c>
      <c r="G30" s="363">
        <v>2</v>
      </c>
      <c r="H30" s="95" t="s">
        <v>88</v>
      </c>
      <c r="I30" s="95" t="s">
        <v>1722</v>
      </c>
      <c r="J30" s="133" t="s">
        <v>29</v>
      </c>
      <c r="K30" s="133" t="s">
        <v>30</v>
      </c>
      <c r="L30" s="741" t="s">
        <v>39</v>
      </c>
      <c r="M30" s="363" t="s">
        <v>40</v>
      </c>
      <c r="N30" s="569">
        <f>+SUM(O30:Z30)</f>
        <v>12</v>
      </c>
      <c r="O30" s="182">
        <v>1</v>
      </c>
      <c r="P30" s="182">
        <v>1</v>
      </c>
      <c r="Q30" s="182">
        <v>1</v>
      </c>
      <c r="R30" s="182">
        <v>1</v>
      </c>
      <c r="S30" s="182">
        <v>1</v>
      </c>
      <c r="T30" s="182">
        <v>1</v>
      </c>
      <c r="U30" s="182">
        <v>1</v>
      </c>
      <c r="V30" s="182">
        <v>1</v>
      </c>
      <c r="W30" s="182">
        <v>1</v>
      </c>
      <c r="X30" s="182">
        <v>1</v>
      </c>
      <c r="Y30" s="182">
        <v>1</v>
      </c>
      <c r="Z30" s="182">
        <v>1</v>
      </c>
      <c r="AA30" s="381" t="e">
        <f>IF(K30="Más es más", MIN(#REF!/#REF!,1),MIN(#REF!/#REF!,1))</f>
        <v>#REF!</v>
      </c>
      <c r="AB30" s="531" t="e">
        <f t="shared" ref="AB30:AB36" si="3">+AA30*G30/VLOOKUP(AD30,$AE$51:$AG$54,3)</f>
        <v>#REF!</v>
      </c>
      <c r="AC30" s="737" t="s">
        <v>1723</v>
      </c>
      <c r="AD30" s="75" t="s">
        <v>105</v>
      </c>
      <c r="AE30" s="75" t="s">
        <v>105</v>
      </c>
      <c r="AF30" s="75" t="s">
        <v>1685</v>
      </c>
      <c r="AG30" s="363"/>
      <c r="AH30" s="277"/>
      <c r="AI30" s="115"/>
      <c r="AJ30" s="115"/>
      <c r="AK30" s="115"/>
      <c r="AL30" s="115"/>
      <c r="AM30" s="115"/>
      <c r="AN30" s="115"/>
      <c r="AO30" s="115"/>
    </row>
    <row r="31" spans="1:41" s="578" customFormat="1" ht="119.25" customHeight="1">
      <c r="A31" s="95" t="s">
        <v>57</v>
      </c>
      <c r="B31" s="132" t="s">
        <v>99</v>
      </c>
      <c r="C31" s="133"/>
      <c r="D31" s="72" t="s">
        <v>1724</v>
      </c>
      <c r="E31" s="72"/>
      <c r="F31" s="72" t="s">
        <v>1725</v>
      </c>
      <c r="G31" s="363">
        <v>1</v>
      </c>
      <c r="H31" s="95" t="s">
        <v>88</v>
      </c>
      <c r="I31" s="95" t="s">
        <v>1726</v>
      </c>
      <c r="J31" s="133" t="s">
        <v>81</v>
      </c>
      <c r="K31" s="133" t="s">
        <v>30</v>
      </c>
      <c r="L31" s="741" t="s">
        <v>39</v>
      </c>
      <c r="M31" s="363" t="s">
        <v>40</v>
      </c>
      <c r="N31" s="617">
        <f>+AVERAGE(O31:Z31)</f>
        <v>0.90000000000000024</v>
      </c>
      <c r="O31" s="516">
        <v>0.9</v>
      </c>
      <c r="P31" s="516">
        <v>0.9</v>
      </c>
      <c r="Q31" s="516">
        <v>0.9</v>
      </c>
      <c r="R31" s="516">
        <v>0.9</v>
      </c>
      <c r="S31" s="516">
        <v>0.9</v>
      </c>
      <c r="T31" s="516">
        <v>0.9</v>
      </c>
      <c r="U31" s="516">
        <v>0.9</v>
      </c>
      <c r="V31" s="516">
        <v>0.9</v>
      </c>
      <c r="W31" s="516">
        <v>0.9</v>
      </c>
      <c r="X31" s="516">
        <v>0.9</v>
      </c>
      <c r="Y31" s="516">
        <v>0.9</v>
      </c>
      <c r="Z31" s="516">
        <v>0.9</v>
      </c>
      <c r="AA31" s="381" t="e">
        <f>IF(K31="Más es más", MIN(#REF!/#REF!,1),MIN(#REF!/#REF!,1))</f>
        <v>#REF!</v>
      </c>
      <c r="AB31" s="531" t="e">
        <f t="shared" si="3"/>
        <v>#REF!</v>
      </c>
      <c r="AC31" s="737" t="s">
        <v>396</v>
      </c>
      <c r="AD31" s="75" t="s">
        <v>105</v>
      </c>
      <c r="AE31" s="75" t="s">
        <v>105</v>
      </c>
      <c r="AF31" s="75" t="s">
        <v>1685</v>
      </c>
      <c r="AG31" s="363"/>
      <c r="AH31" s="285"/>
    </row>
    <row r="32" spans="1:41" s="578" customFormat="1" ht="126.75" customHeight="1">
      <c r="A32" s="95" t="s">
        <v>47</v>
      </c>
      <c r="B32" s="132" t="s">
        <v>124</v>
      </c>
      <c r="C32" s="133"/>
      <c r="D32" s="59" t="s">
        <v>1727</v>
      </c>
      <c r="E32" s="185"/>
      <c r="F32" s="72" t="s">
        <v>1728</v>
      </c>
      <c r="G32" s="494">
        <v>2</v>
      </c>
      <c r="H32" s="95" t="s">
        <v>88</v>
      </c>
      <c r="I32" s="95" t="s">
        <v>1729</v>
      </c>
      <c r="J32" s="133" t="s">
        <v>29</v>
      </c>
      <c r="K32" s="133" t="s">
        <v>30</v>
      </c>
      <c r="L32" s="741" t="s">
        <v>39</v>
      </c>
      <c r="M32" s="363" t="s">
        <v>40</v>
      </c>
      <c r="N32" s="569">
        <f>+SUM(O32:Z32)</f>
        <v>420</v>
      </c>
      <c r="O32" s="182">
        <v>35</v>
      </c>
      <c r="P32" s="182">
        <v>35</v>
      </c>
      <c r="Q32" s="182">
        <v>35</v>
      </c>
      <c r="R32" s="182">
        <v>35</v>
      </c>
      <c r="S32" s="182">
        <v>35</v>
      </c>
      <c r="T32" s="182">
        <v>35</v>
      </c>
      <c r="U32" s="182">
        <v>35</v>
      </c>
      <c r="V32" s="182">
        <v>35</v>
      </c>
      <c r="W32" s="182">
        <v>35</v>
      </c>
      <c r="X32" s="182">
        <v>35</v>
      </c>
      <c r="Y32" s="182">
        <v>35</v>
      </c>
      <c r="Z32" s="182">
        <v>35</v>
      </c>
      <c r="AA32" s="381" t="e">
        <f>IF(K32="Más es más", MIN(#REF!/#REF!,1),MIN(#REF!/#REF!,1))</f>
        <v>#REF!</v>
      </c>
      <c r="AB32" s="531" t="e">
        <f t="shared" si="3"/>
        <v>#REF!</v>
      </c>
      <c r="AC32" s="737" t="s">
        <v>1730</v>
      </c>
      <c r="AD32" s="75" t="s">
        <v>149</v>
      </c>
      <c r="AE32" s="75" t="s">
        <v>149</v>
      </c>
      <c r="AF32" s="494" t="s">
        <v>1731</v>
      </c>
      <c r="AG32" s="363"/>
      <c r="AH32" s="277"/>
      <c r="AI32" s="115"/>
      <c r="AJ32" s="115"/>
      <c r="AK32" s="115"/>
      <c r="AL32" s="115"/>
      <c r="AM32" s="115"/>
      <c r="AN32" s="115"/>
      <c r="AO32" s="115"/>
    </row>
    <row r="33" spans="1:41" s="578" customFormat="1" ht="102" customHeight="1">
      <c r="A33" s="95" t="s">
        <v>47</v>
      </c>
      <c r="B33" s="132" t="s">
        <v>124</v>
      </c>
      <c r="C33" s="133"/>
      <c r="D33" s="1319" t="s">
        <v>1732</v>
      </c>
      <c r="E33" s="72" t="s">
        <v>1733</v>
      </c>
      <c r="F33" s="72" t="s">
        <v>1734</v>
      </c>
      <c r="G33" s="55">
        <v>1</v>
      </c>
      <c r="H33" s="95" t="s">
        <v>88</v>
      </c>
      <c r="I33" s="95" t="s">
        <v>1735</v>
      </c>
      <c r="J33" s="133" t="s">
        <v>29</v>
      </c>
      <c r="K33" s="133" t="s">
        <v>30</v>
      </c>
      <c r="L33" s="741" t="s">
        <v>39</v>
      </c>
      <c r="M33" s="363" t="s">
        <v>40</v>
      </c>
      <c r="N33" s="569">
        <f>+SUM(O33:Z33)</f>
        <v>12</v>
      </c>
      <c r="O33" s="182">
        <v>1</v>
      </c>
      <c r="P33" s="182">
        <v>1</v>
      </c>
      <c r="Q33" s="182">
        <v>1</v>
      </c>
      <c r="R33" s="182">
        <v>1</v>
      </c>
      <c r="S33" s="182">
        <v>1</v>
      </c>
      <c r="T33" s="182">
        <v>1</v>
      </c>
      <c r="U33" s="182">
        <v>1</v>
      </c>
      <c r="V33" s="182">
        <v>1</v>
      </c>
      <c r="W33" s="182">
        <v>1</v>
      </c>
      <c r="X33" s="182">
        <v>1</v>
      </c>
      <c r="Y33" s="182">
        <v>1</v>
      </c>
      <c r="Z33" s="182">
        <v>1</v>
      </c>
      <c r="AA33" s="381" t="e">
        <f>IF(K33="Más es más", MIN(#REF!/#REF!,1),MIN(#REF!/#REF!,1))</f>
        <v>#REF!</v>
      </c>
      <c r="AB33" s="531" t="e">
        <f t="shared" si="3"/>
        <v>#REF!</v>
      </c>
      <c r="AC33" s="737" t="s">
        <v>1736</v>
      </c>
      <c r="AD33" s="75" t="s">
        <v>149</v>
      </c>
      <c r="AE33" s="75" t="s">
        <v>149</v>
      </c>
      <c r="AF33" s="494" t="s">
        <v>1731</v>
      </c>
      <c r="AG33" s="363"/>
      <c r="AH33" s="277"/>
      <c r="AI33" s="115"/>
      <c r="AJ33" s="115"/>
      <c r="AK33" s="115"/>
      <c r="AL33" s="115"/>
      <c r="AM33" s="115"/>
      <c r="AN33" s="115"/>
      <c r="AO33" s="115"/>
    </row>
    <row r="34" spans="1:41" s="578" customFormat="1" ht="115.5" customHeight="1">
      <c r="A34" s="95" t="s">
        <v>47</v>
      </c>
      <c r="B34" s="132" t="s">
        <v>124</v>
      </c>
      <c r="C34" s="133"/>
      <c r="D34" s="1321"/>
      <c r="E34" s="72" t="s">
        <v>1737</v>
      </c>
      <c r="F34" s="72" t="s">
        <v>1738</v>
      </c>
      <c r="G34" s="55">
        <v>1</v>
      </c>
      <c r="H34" s="95" t="s">
        <v>88</v>
      </c>
      <c r="I34" s="95" t="s">
        <v>1739</v>
      </c>
      <c r="J34" s="133" t="s">
        <v>37</v>
      </c>
      <c r="K34" s="363" t="s">
        <v>38</v>
      </c>
      <c r="L34" s="741" t="s">
        <v>39</v>
      </c>
      <c r="M34" s="363" t="s">
        <v>40</v>
      </c>
      <c r="N34" s="569">
        <f>+SUM(O34:Z34)</f>
        <v>120</v>
      </c>
      <c r="O34" s="182">
        <v>10</v>
      </c>
      <c r="P34" s="182">
        <v>10</v>
      </c>
      <c r="Q34" s="182">
        <v>10</v>
      </c>
      <c r="R34" s="182">
        <v>10</v>
      </c>
      <c r="S34" s="182">
        <v>10</v>
      </c>
      <c r="T34" s="182">
        <v>10</v>
      </c>
      <c r="U34" s="182">
        <v>10</v>
      </c>
      <c r="V34" s="182">
        <v>10</v>
      </c>
      <c r="W34" s="182">
        <v>10</v>
      </c>
      <c r="X34" s="182">
        <v>10</v>
      </c>
      <c r="Y34" s="182">
        <v>10</v>
      </c>
      <c r="Z34" s="182">
        <v>10</v>
      </c>
      <c r="AA34" s="531" t="e">
        <f>IF(K34="Menos es más", MIN(#REF!/#REF!,1),MIN(#REF!/#REF!,1))</f>
        <v>#REF!</v>
      </c>
      <c r="AB34" s="531" t="e">
        <f t="shared" si="3"/>
        <v>#REF!</v>
      </c>
      <c r="AC34" s="737" t="s">
        <v>1736</v>
      </c>
      <c r="AD34" s="75" t="s">
        <v>149</v>
      </c>
      <c r="AE34" s="75" t="s">
        <v>149</v>
      </c>
      <c r="AF34" s="494" t="s">
        <v>1731</v>
      </c>
      <c r="AG34" s="363"/>
      <c r="AH34" s="277"/>
      <c r="AI34" s="115"/>
      <c r="AJ34" s="115"/>
      <c r="AK34" s="115"/>
      <c r="AL34" s="115"/>
      <c r="AM34" s="115"/>
      <c r="AN34" s="115"/>
      <c r="AO34" s="115"/>
    </row>
    <row r="35" spans="1:41" s="578" customFormat="1" ht="206.25" customHeight="1">
      <c r="A35" s="141" t="s">
        <v>47</v>
      </c>
      <c r="B35" s="139" t="s">
        <v>124</v>
      </c>
      <c r="C35" s="140"/>
      <c r="D35" s="252" t="s">
        <v>1740</v>
      </c>
      <c r="E35" s="582"/>
      <c r="F35" s="582" t="s">
        <v>1741</v>
      </c>
      <c r="G35" s="742">
        <v>2</v>
      </c>
      <c r="H35" s="141" t="s">
        <v>88</v>
      </c>
      <c r="I35" s="141" t="s">
        <v>1742</v>
      </c>
      <c r="J35" s="140" t="s">
        <v>81</v>
      </c>
      <c r="K35" s="140" t="s">
        <v>30</v>
      </c>
      <c r="L35" s="743" t="s">
        <v>39</v>
      </c>
      <c r="M35" s="742" t="s">
        <v>40</v>
      </c>
      <c r="N35" s="744">
        <v>1</v>
      </c>
      <c r="O35" s="745">
        <v>1</v>
      </c>
      <c r="P35" s="745">
        <v>1</v>
      </c>
      <c r="Q35" s="745">
        <v>1</v>
      </c>
      <c r="R35" s="745">
        <v>1</v>
      </c>
      <c r="S35" s="745">
        <v>1</v>
      </c>
      <c r="T35" s="745">
        <v>1</v>
      </c>
      <c r="U35" s="745">
        <v>1</v>
      </c>
      <c r="V35" s="745">
        <v>1</v>
      </c>
      <c r="W35" s="745">
        <v>1</v>
      </c>
      <c r="X35" s="745">
        <v>1</v>
      </c>
      <c r="Y35" s="745">
        <v>1</v>
      </c>
      <c r="Z35" s="745">
        <v>1</v>
      </c>
      <c r="AA35" s="381" t="e">
        <f>IF(K35="Más es más", MIN(#REF!/#REF!,1),MIN(#REF!/#REF!,1))</f>
        <v>#REF!</v>
      </c>
      <c r="AB35" s="531" t="e">
        <f t="shared" si="3"/>
        <v>#REF!</v>
      </c>
      <c r="AC35" s="746" t="s">
        <v>1743</v>
      </c>
      <c r="AD35" s="580" t="s">
        <v>149</v>
      </c>
      <c r="AE35" s="580" t="s">
        <v>149</v>
      </c>
      <c r="AF35" s="494" t="s">
        <v>1731</v>
      </c>
      <c r="AG35" s="742"/>
      <c r="AH35" s="747"/>
      <c r="AI35" s="115"/>
      <c r="AJ35" s="115"/>
      <c r="AK35" s="115"/>
      <c r="AL35" s="115"/>
      <c r="AM35" s="115"/>
      <c r="AN35" s="115"/>
      <c r="AO35" s="115"/>
    </row>
    <row r="36" spans="1:41" s="578" customFormat="1" ht="226.5" customHeight="1">
      <c r="A36" s="141" t="s">
        <v>47</v>
      </c>
      <c r="B36" s="139" t="s">
        <v>130</v>
      </c>
      <c r="C36" s="140"/>
      <c r="D36" s="252" t="s">
        <v>1744</v>
      </c>
      <c r="E36" s="713"/>
      <c r="F36" s="582" t="s">
        <v>1745</v>
      </c>
      <c r="G36" s="742">
        <v>2</v>
      </c>
      <c r="H36" s="141" t="s">
        <v>88</v>
      </c>
      <c r="I36" s="141" t="s">
        <v>1746</v>
      </c>
      <c r="J36" s="140" t="s">
        <v>29</v>
      </c>
      <c r="K36" s="140" t="s">
        <v>30</v>
      </c>
      <c r="L36" s="743" t="s">
        <v>39</v>
      </c>
      <c r="M36" s="742" t="s">
        <v>40</v>
      </c>
      <c r="N36" s="597">
        <v>12</v>
      </c>
      <c r="O36" s="182">
        <v>1</v>
      </c>
      <c r="P36" s="182">
        <v>1</v>
      </c>
      <c r="Q36" s="182">
        <v>1</v>
      </c>
      <c r="R36" s="182">
        <v>1</v>
      </c>
      <c r="S36" s="182">
        <v>1</v>
      </c>
      <c r="T36" s="182">
        <v>1</v>
      </c>
      <c r="U36" s="182">
        <v>1</v>
      </c>
      <c r="V36" s="182">
        <v>1</v>
      </c>
      <c r="W36" s="182">
        <v>1</v>
      </c>
      <c r="X36" s="182">
        <v>1</v>
      </c>
      <c r="Y36" s="182">
        <v>1</v>
      </c>
      <c r="Z36" s="182">
        <v>1</v>
      </c>
      <c r="AA36" s="381" t="e">
        <f>IF(K36="Más es más", MIN(#REF!/#REF!,1),MIN(#REF!/#REF!,1))</f>
        <v>#REF!</v>
      </c>
      <c r="AB36" s="531" t="e">
        <f t="shared" si="3"/>
        <v>#REF!</v>
      </c>
      <c r="AC36" s="737" t="s">
        <v>1747</v>
      </c>
      <c r="AD36" s="580" t="s">
        <v>149</v>
      </c>
      <c r="AE36" s="580" t="s">
        <v>149</v>
      </c>
      <c r="AF36" s="494" t="s">
        <v>1731</v>
      </c>
      <c r="AG36" s="133"/>
      <c r="AH36" s="277"/>
      <c r="AI36" s="115"/>
      <c r="AJ36" s="115"/>
      <c r="AK36" s="115"/>
      <c r="AL36" s="115"/>
      <c r="AM36" s="115"/>
      <c r="AN36" s="115"/>
      <c r="AO36" s="115"/>
    </row>
    <row r="37" spans="1:41" s="578" customFormat="1" ht="192" customHeight="1">
      <c r="A37" s="95" t="s">
        <v>47</v>
      </c>
      <c r="B37" s="132" t="s">
        <v>104</v>
      </c>
      <c r="C37" s="133"/>
      <c r="D37" s="1403" t="s">
        <v>1748</v>
      </c>
      <c r="E37" s="353" t="s">
        <v>1749</v>
      </c>
      <c r="F37" s="72" t="s">
        <v>1750</v>
      </c>
      <c r="G37" s="363">
        <v>1</v>
      </c>
      <c r="H37" s="95" t="s">
        <v>49</v>
      </c>
      <c r="I37" s="95" t="s">
        <v>1751</v>
      </c>
      <c r="J37" s="133" t="s">
        <v>81</v>
      </c>
      <c r="K37" s="133" t="s">
        <v>30</v>
      </c>
      <c r="L37" s="363" t="s">
        <v>31</v>
      </c>
      <c r="M37" s="363" t="s">
        <v>40</v>
      </c>
      <c r="N37" s="617">
        <v>0.2</v>
      </c>
      <c r="O37" s="182"/>
      <c r="P37" s="516">
        <v>0.1</v>
      </c>
      <c r="Q37" s="516">
        <v>0.1</v>
      </c>
      <c r="R37" s="182"/>
      <c r="S37" s="182"/>
      <c r="T37" s="182"/>
      <c r="U37" s="182"/>
      <c r="V37" s="182"/>
      <c r="W37" s="182"/>
      <c r="X37" s="182"/>
      <c r="Y37" s="182"/>
      <c r="Z37" s="182"/>
      <c r="AA37" s="748"/>
      <c r="AB37" s="728"/>
      <c r="AC37" s="72" t="s">
        <v>1752</v>
      </c>
      <c r="AD37" s="75" t="s">
        <v>149</v>
      </c>
      <c r="AE37" s="75" t="s">
        <v>149</v>
      </c>
      <c r="AF37" s="494" t="s">
        <v>1731</v>
      </c>
      <c r="AG37" s="133"/>
      <c r="AH37" s="277"/>
      <c r="AI37" s="115"/>
      <c r="AJ37" s="115"/>
      <c r="AK37" s="115"/>
      <c r="AL37" s="115"/>
      <c r="AM37" s="115"/>
      <c r="AN37" s="115"/>
      <c r="AO37" s="115"/>
    </row>
    <row r="38" spans="1:41" s="578" customFormat="1" ht="162.75">
      <c r="A38" s="95" t="s">
        <v>47</v>
      </c>
      <c r="B38" s="132" t="s">
        <v>104</v>
      </c>
      <c r="C38" s="133"/>
      <c r="D38" s="1403"/>
      <c r="E38" s="353" t="s">
        <v>1753</v>
      </c>
      <c r="F38" s="72" t="s">
        <v>1754</v>
      </c>
      <c r="G38" s="363">
        <v>1</v>
      </c>
      <c r="H38" s="95" t="s">
        <v>49</v>
      </c>
      <c r="I38" s="95" t="s">
        <v>1755</v>
      </c>
      <c r="J38" s="133" t="s">
        <v>81</v>
      </c>
      <c r="K38" s="133" t="s">
        <v>30</v>
      </c>
      <c r="L38" s="363" t="s">
        <v>31</v>
      </c>
      <c r="M38" s="363" t="s">
        <v>40</v>
      </c>
      <c r="N38" s="617">
        <v>0.4</v>
      </c>
      <c r="O38" s="182"/>
      <c r="P38" s="182"/>
      <c r="Q38" s="182"/>
      <c r="R38" s="516">
        <v>0.2</v>
      </c>
      <c r="S38" s="516">
        <v>0.2</v>
      </c>
      <c r="T38" s="182"/>
      <c r="U38" s="182"/>
      <c r="V38" s="182"/>
      <c r="W38" s="182"/>
      <c r="X38" s="182"/>
      <c r="Y38" s="182"/>
      <c r="Z38" s="182"/>
      <c r="AA38" s="748"/>
      <c r="AB38" s="728"/>
      <c r="AC38" s="72" t="s">
        <v>1756</v>
      </c>
      <c r="AD38" s="75" t="s">
        <v>149</v>
      </c>
      <c r="AE38" s="75" t="s">
        <v>149</v>
      </c>
      <c r="AF38" s="494" t="s">
        <v>1731</v>
      </c>
      <c r="AG38" s="133"/>
      <c r="AH38" s="277"/>
      <c r="AI38" s="115"/>
      <c r="AJ38" s="115"/>
      <c r="AK38" s="115"/>
      <c r="AL38" s="115"/>
      <c r="AM38" s="115"/>
      <c r="AN38" s="115"/>
      <c r="AO38" s="115"/>
    </row>
    <row r="39" spans="1:41" s="578" customFormat="1" ht="187.5" customHeight="1">
      <c r="A39" s="95" t="s">
        <v>47</v>
      </c>
      <c r="B39" s="132" t="s">
        <v>104</v>
      </c>
      <c r="C39" s="133"/>
      <c r="D39" s="1403"/>
      <c r="E39" s="353" t="s">
        <v>1757</v>
      </c>
      <c r="F39" s="72" t="s">
        <v>1758</v>
      </c>
      <c r="G39" s="363">
        <v>1</v>
      </c>
      <c r="H39" s="95" t="s">
        <v>49</v>
      </c>
      <c r="I39" s="95" t="s">
        <v>1759</v>
      </c>
      <c r="J39" s="133" t="s">
        <v>81</v>
      </c>
      <c r="K39" s="133" t="s">
        <v>30</v>
      </c>
      <c r="L39" s="363" t="s">
        <v>31</v>
      </c>
      <c r="M39" s="363" t="s">
        <v>40</v>
      </c>
      <c r="N39" s="617">
        <v>0.4</v>
      </c>
      <c r="O39" s="182"/>
      <c r="P39" s="182"/>
      <c r="Q39" s="182"/>
      <c r="R39" s="182"/>
      <c r="S39" s="182"/>
      <c r="T39" s="516">
        <v>0.1</v>
      </c>
      <c r="U39" s="516">
        <v>0.1</v>
      </c>
      <c r="V39" s="516">
        <v>0.1</v>
      </c>
      <c r="W39" s="516">
        <v>0.1</v>
      </c>
      <c r="X39" s="182"/>
      <c r="Y39" s="182"/>
      <c r="Z39" s="182"/>
      <c r="AA39" s="748"/>
      <c r="AB39" s="728"/>
      <c r="AC39" s="72" t="s">
        <v>1760</v>
      </c>
      <c r="AD39" s="75" t="s">
        <v>149</v>
      </c>
      <c r="AE39" s="75" t="s">
        <v>149</v>
      </c>
      <c r="AF39" s="494" t="s">
        <v>1731</v>
      </c>
      <c r="AG39" s="133"/>
      <c r="AH39" s="277"/>
      <c r="AI39" s="115"/>
      <c r="AJ39" s="115"/>
      <c r="AK39" s="115"/>
      <c r="AL39" s="115"/>
      <c r="AM39" s="115"/>
      <c r="AN39" s="115"/>
      <c r="AO39" s="115"/>
    </row>
    <row r="40" spans="1:41" s="101" customFormat="1" ht="194.25" customHeight="1">
      <c r="A40" s="630" t="s">
        <v>47</v>
      </c>
      <c r="B40" s="630" t="s">
        <v>99</v>
      </c>
      <c r="C40" s="749"/>
      <c r="D40" s="479" t="s">
        <v>1761</v>
      </c>
      <c r="E40" s="750" t="s">
        <v>1762</v>
      </c>
      <c r="F40" s="750" t="s">
        <v>1763</v>
      </c>
      <c r="G40" s="751">
        <v>2</v>
      </c>
      <c r="H40" s="95" t="s">
        <v>54</v>
      </c>
      <c r="I40" s="95" t="s">
        <v>1759</v>
      </c>
      <c r="J40" s="133" t="s">
        <v>81</v>
      </c>
      <c r="K40" s="133" t="s">
        <v>30</v>
      </c>
      <c r="L40" s="363" t="s">
        <v>31</v>
      </c>
      <c r="M40" s="363" t="s">
        <v>32</v>
      </c>
      <c r="N40" s="617">
        <f>+SUM(O40:Z40)</f>
        <v>1</v>
      </c>
      <c r="O40" s="182"/>
      <c r="P40" s="182"/>
      <c r="Q40" s="516">
        <v>1</v>
      </c>
      <c r="R40" s="182"/>
      <c r="S40" s="182"/>
      <c r="T40" s="182"/>
      <c r="U40" s="182"/>
      <c r="V40" s="182"/>
      <c r="W40" s="182"/>
      <c r="X40" s="182"/>
      <c r="Y40" s="182"/>
      <c r="Z40" s="182"/>
      <c r="AA40" s="381"/>
      <c r="AB40" s="531"/>
      <c r="AC40" s="72" t="s">
        <v>1764</v>
      </c>
      <c r="AD40" s="75" t="s">
        <v>1765</v>
      </c>
      <c r="AE40" s="75" t="s">
        <v>1765</v>
      </c>
      <c r="AF40" s="63" t="s">
        <v>1766</v>
      </c>
      <c r="AG40" s="75" t="s">
        <v>1767</v>
      </c>
      <c r="AH40" s="752">
        <v>624869</v>
      </c>
      <c r="AI40" s="121"/>
      <c r="AJ40" s="121"/>
      <c r="AK40" s="121"/>
      <c r="AL40" s="121"/>
      <c r="AM40" s="121"/>
      <c r="AN40" s="121"/>
      <c r="AO40" s="121"/>
    </row>
    <row r="41" spans="1:41" s="101" customFormat="1" ht="84" customHeight="1">
      <c r="A41" s="95" t="s">
        <v>47</v>
      </c>
      <c r="B41" s="753" t="s">
        <v>71</v>
      </c>
      <c r="C41" s="1547"/>
      <c r="D41" s="1548" t="s">
        <v>1768</v>
      </c>
      <c r="E41" s="755" t="s">
        <v>1769</v>
      </c>
      <c r="F41" s="756" t="s">
        <v>1770</v>
      </c>
      <c r="G41" s="751">
        <v>0.75</v>
      </c>
      <c r="H41" s="95" t="s">
        <v>54</v>
      </c>
      <c r="I41" s="95" t="s">
        <v>1759</v>
      </c>
      <c r="J41" s="133" t="s">
        <v>81</v>
      </c>
      <c r="K41" s="133" t="s">
        <v>30</v>
      </c>
      <c r="L41" s="363" t="s">
        <v>31</v>
      </c>
      <c r="M41" s="363" t="s">
        <v>32</v>
      </c>
      <c r="N41" s="617">
        <f>+SUM(O41:Z41)</f>
        <v>1</v>
      </c>
      <c r="O41" s="182"/>
      <c r="P41" s="182"/>
      <c r="Q41" s="182"/>
      <c r="R41" s="182"/>
      <c r="S41" s="516">
        <v>1</v>
      </c>
      <c r="T41" s="182"/>
      <c r="U41" s="182"/>
      <c r="V41" s="182"/>
      <c r="W41" s="182"/>
      <c r="X41" s="182"/>
      <c r="Y41" s="182"/>
      <c r="Z41" s="182"/>
      <c r="AA41" s="748"/>
      <c r="AB41" s="728"/>
      <c r="AC41" s="72" t="s">
        <v>1771</v>
      </c>
      <c r="AD41" s="75" t="s">
        <v>149</v>
      </c>
      <c r="AE41" s="75" t="s">
        <v>149</v>
      </c>
      <c r="AF41" s="494" t="s">
        <v>1731</v>
      </c>
      <c r="AG41" s="757" t="s">
        <v>105</v>
      </c>
      <c r="AH41" s="752">
        <v>306715795.19999999</v>
      </c>
      <c r="AI41" s="121"/>
      <c r="AJ41" s="121"/>
      <c r="AK41" s="121"/>
      <c r="AL41" s="121"/>
      <c r="AM41" s="121"/>
      <c r="AN41" s="121"/>
      <c r="AO41" s="121"/>
    </row>
    <row r="42" spans="1:41" s="101" customFormat="1" ht="81.75" customHeight="1">
      <c r="A42" s="95" t="s">
        <v>47</v>
      </c>
      <c r="B42" s="753" t="s">
        <v>71</v>
      </c>
      <c r="C42" s="1547"/>
      <c r="D42" s="1548"/>
      <c r="E42" s="758" t="s">
        <v>1772</v>
      </c>
      <c r="F42" s="756" t="s">
        <v>1770</v>
      </c>
      <c r="G42" s="751">
        <v>0.75</v>
      </c>
      <c r="H42" s="95" t="s">
        <v>54</v>
      </c>
      <c r="I42" s="95" t="s">
        <v>1759</v>
      </c>
      <c r="J42" s="133" t="s">
        <v>81</v>
      </c>
      <c r="K42" s="133" t="s">
        <v>30</v>
      </c>
      <c r="L42" s="363" t="s">
        <v>31</v>
      </c>
      <c r="M42" s="363" t="s">
        <v>32</v>
      </c>
      <c r="N42" s="617">
        <f t="shared" ref="N42:N44" si="4">+SUM(O42:Z42)</f>
        <v>1</v>
      </c>
      <c r="O42" s="182"/>
      <c r="P42" s="182"/>
      <c r="Q42" s="182"/>
      <c r="R42" s="182"/>
      <c r="S42" s="182"/>
      <c r="T42" s="516">
        <v>1</v>
      </c>
      <c r="U42" s="182"/>
      <c r="V42" s="182"/>
      <c r="W42" s="182"/>
      <c r="X42" s="182"/>
      <c r="Y42" s="182"/>
      <c r="Z42" s="182"/>
      <c r="AA42" s="748"/>
      <c r="AB42" s="728"/>
      <c r="AC42" s="72" t="s">
        <v>1771</v>
      </c>
      <c r="AD42" s="75" t="s">
        <v>149</v>
      </c>
      <c r="AE42" s="75" t="s">
        <v>149</v>
      </c>
      <c r="AF42" s="494" t="s">
        <v>1731</v>
      </c>
      <c r="AG42" s="757" t="s">
        <v>105</v>
      </c>
      <c r="AH42" s="752">
        <v>55364170.619999997</v>
      </c>
      <c r="AI42" s="121"/>
      <c r="AJ42" s="121"/>
      <c r="AK42" s="121"/>
      <c r="AL42" s="121"/>
      <c r="AM42" s="121"/>
      <c r="AN42" s="121"/>
      <c r="AO42" s="121"/>
    </row>
    <row r="43" spans="1:41" s="101" customFormat="1" ht="79.5" customHeight="1">
      <c r="A43" s="95" t="s">
        <v>47</v>
      </c>
      <c r="B43" s="753" t="s">
        <v>71</v>
      </c>
      <c r="C43" s="1547"/>
      <c r="D43" s="1548"/>
      <c r="E43" s="758" t="s">
        <v>1773</v>
      </c>
      <c r="F43" s="756" t="s">
        <v>1770</v>
      </c>
      <c r="G43" s="751">
        <v>0.75</v>
      </c>
      <c r="H43" s="95" t="s">
        <v>54</v>
      </c>
      <c r="I43" s="95" t="s">
        <v>1759</v>
      </c>
      <c r="J43" s="133" t="s">
        <v>81</v>
      </c>
      <c r="K43" s="133" t="s">
        <v>30</v>
      </c>
      <c r="L43" s="363" t="s">
        <v>31</v>
      </c>
      <c r="M43" s="363" t="s">
        <v>32</v>
      </c>
      <c r="N43" s="617">
        <f t="shared" si="4"/>
        <v>1</v>
      </c>
      <c r="O43" s="182"/>
      <c r="P43" s="182"/>
      <c r="Q43" s="182"/>
      <c r="R43" s="182"/>
      <c r="S43" s="182"/>
      <c r="T43" s="516">
        <v>1</v>
      </c>
      <c r="U43" s="182"/>
      <c r="V43" s="182"/>
      <c r="W43" s="182"/>
      <c r="X43" s="182"/>
      <c r="Y43" s="182"/>
      <c r="Z43" s="182"/>
      <c r="AA43" s="748"/>
      <c r="AB43" s="728"/>
      <c r="AC43" s="72" t="s">
        <v>1771</v>
      </c>
      <c r="AD43" s="75" t="s">
        <v>149</v>
      </c>
      <c r="AE43" s="75" t="s">
        <v>149</v>
      </c>
      <c r="AF43" s="494" t="s">
        <v>1731</v>
      </c>
      <c r="AG43" s="757" t="s">
        <v>105</v>
      </c>
      <c r="AH43" s="752">
        <v>6961500</v>
      </c>
      <c r="AI43" s="121"/>
      <c r="AJ43" s="121"/>
      <c r="AK43" s="121"/>
      <c r="AL43" s="121"/>
      <c r="AM43" s="121"/>
      <c r="AN43" s="121"/>
      <c r="AO43" s="121"/>
    </row>
    <row r="44" spans="1:41" s="101" customFormat="1" ht="89.25" customHeight="1">
      <c r="A44" s="95" t="s">
        <v>47</v>
      </c>
      <c r="B44" s="753" t="s">
        <v>71</v>
      </c>
      <c r="C44" s="1547"/>
      <c r="D44" s="1548"/>
      <c r="E44" s="758" t="s">
        <v>1774</v>
      </c>
      <c r="F44" s="756" t="s">
        <v>1770</v>
      </c>
      <c r="G44" s="751">
        <v>0.75</v>
      </c>
      <c r="H44" s="95" t="s">
        <v>54</v>
      </c>
      <c r="I44" s="95" t="s">
        <v>1759</v>
      </c>
      <c r="J44" s="133" t="s">
        <v>81</v>
      </c>
      <c r="K44" s="133" t="s">
        <v>30</v>
      </c>
      <c r="L44" s="363" t="s">
        <v>31</v>
      </c>
      <c r="M44" s="363" t="s">
        <v>32</v>
      </c>
      <c r="N44" s="617">
        <f t="shared" si="4"/>
        <v>1</v>
      </c>
      <c r="O44" s="182"/>
      <c r="P44" s="182"/>
      <c r="Q44" s="182"/>
      <c r="R44" s="182"/>
      <c r="S44" s="182"/>
      <c r="T44" s="182"/>
      <c r="U44" s="182"/>
      <c r="V44" s="516">
        <v>1</v>
      </c>
      <c r="W44" s="182"/>
      <c r="X44" s="182"/>
      <c r="Y44" s="182"/>
      <c r="Z44" s="182"/>
      <c r="AA44" s="748"/>
      <c r="AB44" s="728"/>
      <c r="AC44" s="72" t="s">
        <v>1771</v>
      </c>
      <c r="AD44" s="75" t="s">
        <v>149</v>
      </c>
      <c r="AE44" s="75" t="s">
        <v>149</v>
      </c>
      <c r="AF44" s="494" t="s">
        <v>1731</v>
      </c>
      <c r="AG44" s="757" t="s">
        <v>105</v>
      </c>
      <c r="AH44" s="752">
        <v>145430000</v>
      </c>
      <c r="AI44" s="121"/>
      <c r="AJ44" s="121"/>
      <c r="AK44" s="121"/>
      <c r="AL44" s="121"/>
      <c r="AM44" s="121"/>
      <c r="AN44" s="121"/>
      <c r="AO44" s="121"/>
    </row>
    <row r="45" spans="1:41" s="101" customFormat="1" ht="18" hidden="1">
      <c r="B45" s="116"/>
      <c r="AE45" s="709"/>
      <c r="AH45" s="120"/>
      <c r="AI45" s="121"/>
      <c r="AJ45" s="121"/>
      <c r="AK45" s="121"/>
      <c r="AL45" s="121"/>
      <c r="AM45" s="121"/>
      <c r="AN45" s="121"/>
      <c r="AO45" s="121"/>
    </row>
    <row r="46" spans="1:41" s="101" customFormat="1" ht="18" hidden="1">
      <c r="B46" s="116"/>
      <c r="AE46" s="709"/>
      <c r="AH46" s="120"/>
      <c r="AI46" s="121"/>
      <c r="AJ46" s="121"/>
      <c r="AK46" s="121"/>
      <c r="AL46" s="121"/>
      <c r="AM46" s="121"/>
      <c r="AN46" s="121"/>
      <c r="AO46" s="121"/>
    </row>
    <row r="47" spans="1:41" s="101" customFormat="1" ht="18" hidden="1">
      <c r="B47" s="116"/>
      <c r="AE47" s="709"/>
      <c r="AH47" s="120"/>
      <c r="AI47" s="121"/>
      <c r="AJ47" s="121"/>
      <c r="AK47" s="121"/>
      <c r="AL47" s="121"/>
      <c r="AM47" s="121"/>
      <c r="AN47" s="121"/>
      <c r="AO47" s="121"/>
    </row>
    <row r="48" spans="1:41" s="101" customFormat="1" ht="18" hidden="1">
      <c r="B48" s="116"/>
      <c r="AE48" s="709"/>
      <c r="AH48" s="120"/>
      <c r="AI48" s="121"/>
      <c r="AJ48" s="121"/>
      <c r="AK48" s="121"/>
      <c r="AL48" s="121"/>
      <c r="AM48" s="121"/>
      <c r="AN48" s="121"/>
      <c r="AO48" s="121"/>
    </row>
    <row r="49" spans="2:41" s="101" customFormat="1" ht="18" hidden="1">
      <c r="B49" s="116"/>
      <c r="AE49" s="709"/>
      <c r="AH49" s="120"/>
      <c r="AI49" s="121"/>
      <c r="AJ49" s="121"/>
      <c r="AK49" s="121"/>
      <c r="AL49" s="121"/>
      <c r="AM49" s="121"/>
      <c r="AN49" s="121"/>
      <c r="AO49" s="121"/>
    </row>
    <row r="50" spans="2:41" s="101" customFormat="1" ht="23.25" hidden="1">
      <c r="B50" s="116"/>
      <c r="AE50" s="759" t="s">
        <v>517</v>
      </c>
      <c r="AF50" s="760" t="s">
        <v>518</v>
      </c>
      <c r="AG50" s="760" t="s">
        <v>519</v>
      </c>
      <c r="AH50" s="120"/>
      <c r="AI50" s="121"/>
      <c r="AJ50" s="121"/>
      <c r="AK50" s="121"/>
      <c r="AL50" s="121"/>
      <c r="AM50" s="121"/>
      <c r="AN50" s="121"/>
      <c r="AO50" s="121"/>
    </row>
    <row r="51" spans="2:41" s="101" customFormat="1" ht="60" hidden="1" customHeight="1">
      <c r="B51" s="116"/>
      <c r="AE51" s="761" t="s">
        <v>70</v>
      </c>
      <c r="AF51" s="762" t="e">
        <f>+AB7+AB8+AB9+AB10+AB11+AB12+AB13+AB14</f>
        <v>#REF!</v>
      </c>
      <c r="AG51" s="763">
        <f>+G7+G8+G9+G10+G11+G12+G13+G14</f>
        <v>11</v>
      </c>
      <c r="AH51" s="120"/>
      <c r="AI51" s="121"/>
      <c r="AJ51" s="121"/>
      <c r="AK51" s="121"/>
      <c r="AL51" s="121"/>
      <c r="AM51" s="121"/>
      <c r="AN51" s="121"/>
      <c r="AO51" s="121"/>
    </row>
    <row r="52" spans="2:41" s="101" customFormat="1" ht="42.75" hidden="1" customHeight="1">
      <c r="B52" s="116"/>
      <c r="AE52" s="72" t="s">
        <v>105</v>
      </c>
      <c r="AF52" s="764" t="e">
        <f>+AB15+AB17+AB18+AB19+AB20+AB21+AB22+AB23+AB24+AB30+AB31</f>
        <v>#REF!</v>
      </c>
      <c r="AG52" s="763">
        <f>+G15+G17+G18+G19+G20+G21+G22+G23+G24+G30+G31</f>
        <v>21</v>
      </c>
      <c r="AH52" s="120"/>
      <c r="AI52" s="121"/>
      <c r="AJ52" s="121"/>
      <c r="AK52" s="121"/>
      <c r="AL52" s="121"/>
      <c r="AM52" s="121"/>
      <c r="AN52" s="121"/>
      <c r="AO52" s="121"/>
    </row>
    <row r="53" spans="2:41" s="101" customFormat="1" ht="42.75" hidden="1" customHeight="1">
      <c r="B53" s="116"/>
      <c r="AE53" s="761" t="s">
        <v>1765</v>
      </c>
      <c r="AF53" s="764"/>
      <c r="AG53" s="765"/>
      <c r="AH53" s="120"/>
      <c r="AI53" s="121"/>
      <c r="AJ53" s="121"/>
      <c r="AK53" s="121"/>
      <c r="AL53" s="121"/>
      <c r="AM53" s="121"/>
      <c r="AN53" s="121"/>
      <c r="AO53" s="121"/>
    </row>
    <row r="54" spans="2:41" s="101" customFormat="1" ht="60.75" hidden="1" customHeight="1">
      <c r="B54" s="116"/>
      <c r="AE54" s="761" t="s">
        <v>149</v>
      </c>
      <c r="AF54" s="762" t="e">
        <f>+AB32+AB33+AB34+AB35+AB36</f>
        <v>#REF!</v>
      </c>
      <c r="AG54" s="763">
        <f>+G32+G33+G34+G35+G36</f>
        <v>8</v>
      </c>
      <c r="AH54" s="120"/>
      <c r="AI54" s="121"/>
      <c r="AJ54" s="121"/>
      <c r="AK54" s="121"/>
      <c r="AL54" s="121"/>
      <c r="AM54" s="121"/>
      <c r="AN54" s="121"/>
      <c r="AO54" s="121"/>
    </row>
    <row r="55" spans="2:41" s="101" customFormat="1" ht="23.25" hidden="1">
      <c r="B55" s="116"/>
      <c r="AE55" s="85" t="s">
        <v>1775</v>
      </c>
      <c r="AF55" s="766" t="e">
        <f>AVERAGE(AF51:AF54)</f>
        <v>#REF!</v>
      </c>
      <c r="AG55" s="297">
        <f>SUBTOTAL(9,AG51:AG54)</f>
        <v>40</v>
      </c>
      <c r="AH55" s="120"/>
      <c r="AI55" s="121"/>
      <c r="AJ55" s="121"/>
      <c r="AK55" s="121"/>
      <c r="AL55" s="121"/>
      <c r="AM55" s="121"/>
      <c r="AN55" s="121"/>
      <c r="AO55" s="121"/>
    </row>
    <row r="56" spans="2:41" s="101" customFormat="1" ht="18" hidden="1">
      <c r="B56" s="116"/>
      <c r="AE56" s="709"/>
      <c r="AH56" s="120"/>
      <c r="AI56" s="121"/>
      <c r="AJ56" s="121"/>
      <c r="AK56" s="121"/>
      <c r="AL56" s="121"/>
      <c r="AM56" s="121"/>
      <c r="AN56" s="121"/>
      <c r="AO56" s="121"/>
    </row>
    <row r="57" spans="2:41" s="101" customFormat="1" ht="18" hidden="1">
      <c r="B57" s="116"/>
      <c r="AE57" s="709"/>
      <c r="AH57" s="120"/>
      <c r="AI57" s="121"/>
      <c r="AJ57" s="121"/>
      <c r="AK57" s="121"/>
      <c r="AL57" s="121"/>
      <c r="AM57" s="121"/>
      <c r="AN57" s="121"/>
      <c r="AO57" s="121"/>
    </row>
    <row r="58" spans="2:41" s="101" customFormat="1" ht="18" hidden="1">
      <c r="B58" s="116"/>
      <c r="AE58" s="709"/>
      <c r="AH58" s="120"/>
      <c r="AI58" s="121"/>
      <c r="AJ58" s="121"/>
      <c r="AK58" s="121"/>
      <c r="AL58" s="121"/>
      <c r="AM58" s="121"/>
      <c r="AN58" s="121"/>
      <c r="AO58" s="121"/>
    </row>
    <row r="59" spans="2:41" s="101" customFormat="1" ht="18" hidden="1">
      <c r="B59" s="116"/>
      <c r="AE59" s="709"/>
      <c r="AH59" s="120"/>
      <c r="AI59" s="121"/>
      <c r="AJ59" s="121"/>
      <c r="AK59" s="121"/>
      <c r="AL59" s="121"/>
      <c r="AM59" s="121"/>
      <c r="AN59" s="121"/>
      <c r="AO59" s="121"/>
    </row>
    <row r="60" spans="2:41" s="101" customFormat="1" ht="18" hidden="1">
      <c r="B60" s="116"/>
      <c r="AE60" s="709"/>
      <c r="AH60" s="120"/>
      <c r="AI60" s="121"/>
      <c r="AJ60" s="121"/>
      <c r="AK60" s="121"/>
      <c r="AL60" s="121"/>
      <c r="AM60" s="121"/>
      <c r="AN60" s="121"/>
      <c r="AO60" s="121"/>
    </row>
    <row r="61" spans="2:41" s="101" customFormat="1" ht="18" hidden="1">
      <c r="B61" s="116"/>
      <c r="AE61" s="709"/>
      <c r="AH61" s="120"/>
      <c r="AI61" s="121"/>
      <c r="AJ61" s="121"/>
      <c r="AK61" s="121"/>
      <c r="AL61" s="121"/>
      <c r="AM61" s="121"/>
      <c r="AN61" s="121"/>
      <c r="AO61" s="121"/>
    </row>
    <row r="62" spans="2:41" s="101" customFormat="1" ht="18" hidden="1">
      <c r="B62" s="116"/>
      <c r="AE62" s="709"/>
      <c r="AH62" s="120"/>
      <c r="AI62" s="121"/>
      <c r="AJ62" s="121"/>
      <c r="AK62" s="121"/>
      <c r="AL62" s="121"/>
      <c r="AM62" s="121"/>
      <c r="AN62" s="121"/>
      <c r="AO62" s="121"/>
    </row>
    <row r="63" spans="2:41" s="101" customFormat="1" ht="18">
      <c r="B63" s="116"/>
      <c r="AE63" s="709"/>
      <c r="AH63" s="120"/>
      <c r="AI63" s="121"/>
      <c r="AJ63" s="121"/>
      <c r="AK63" s="121"/>
      <c r="AL63" s="121"/>
      <c r="AM63" s="121"/>
      <c r="AN63" s="121"/>
      <c r="AO63" s="121"/>
    </row>
    <row r="64" spans="2:41" s="101" customFormat="1" ht="18">
      <c r="B64" s="116"/>
      <c r="AE64" s="709"/>
      <c r="AH64" s="120"/>
      <c r="AI64" s="121"/>
      <c r="AJ64" s="121"/>
      <c r="AK64" s="121"/>
      <c r="AL64" s="121"/>
      <c r="AM64" s="121"/>
      <c r="AN64" s="121"/>
      <c r="AO64" s="121"/>
    </row>
    <row r="65" spans="2:41" s="101" customFormat="1" ht="18">
      <c r="B65" s="116"/>
      <c r="AE65" s="709"/>
      <c r="AH65" s="120"/>
      <c r="AI65" s="121"/>
      <c r="AJ65" s="121"/>
      <c r="AK65" s="121"/>
      <c r="AL65" s="121"/>
      <c r="AM65" s="121"/>
      <c r="AN65" s="121"/>
      <c r="AO65" s="121"/>
    </row>
    <row r="66" spans="2:41" s="101" customFormat="1" ht="18">
      <c r="B66" s="116"/>
      <c r="AE66" s="709"/>
      <c r="AH66" s="120"/>
      <c r="AI66" s="121"/>
      <c r="AJ66" s="121"/>
      <c r="AK66" s="121"/>
      <c r="AL66" s="121"/>
      <c r="AM66" s="121"/>
      <c r="AN66" s="121"/>
      <c r="AO66" s="121"/>
    </row>
    <row r="67" spans="2:41" s="101" customFormat="1" ht="18">
      <c r="B67" s="116"/>
      <c r="AE67" s="709"/>
      <c r="AH67" s="120"/>
      <c r="AI67" s="121"/>
      <c r="AJ67" s="121"/>
      <c r="AK67" s="121"/>
      <c r="AL67" s="121"/>
      <c r="AM67" s="121"/>
      <c r="AN67" s="121"/>
      <c r="AO67" s="121"/>
    </row>
    <row r="68" spans="2:41" s="101" customFormat="1" ht="18">
      <c r="B68" s="116"/>
      <c r="AE68" s="709"/>
      <c r="AH68" s="120"/>
      <c r="AI68" s="121"/>
      <c r="AJ68" s="121"/>
      <c r="AK68" s="121"/>
      <c r="AL68" s="121"/>
      <c r="AM68" s="121"/>
      <c r="AN68" s="121"/>
      <c r="AO68" s="121"/>
    </row>
    <row r="69" spans="2:41" s="101" customFormat="1" ht="18">
      <c r="B69" s="116"/>
      <c r="AE69" s="709"/>
      <c r="AH69" s="120"/>
      <c r="AI69" s="121"/>
      <c r="AJ69" s="121"/>
      <c r="AK69" s="121"/>
      <c r="AL69" s="121"/>
      <c r="AM69" s="121"/>
      <c r="AN69" s="121"/>
      <c r="AO69" s="121"/>
    </row>
    <row r="70" spans="2:41" s="101" customFormat="1" ht="18">
      <c r="B70" s="116"/>
      <c r="AE70" s="709"/>
      <c r="AH70" s="120"/>
      <c r="AI70" s="121"/>
      <c r="AJ70" s="121"/>
      <c r="AK70" s="121"/>
      <c r="AL70" s="121"/>
      <c r="AM70" s="121"/>
      <c r="AN70" s="121"/>
      <c r="AO70" s="121"/>
    </row>
    <row r="71" spans="2:41" s="101" customFormat="1" ht="18">
      <c r="B71" s="116"/>
      <c r="AE71" s="709"/>
      <c r="AH71" s="120"/>
      <c r="AI71" s="121"/>
      <c r="AJ71" s="121"/>
      <c r="AK71" s="121"/>
      <c r="AL71" s="121"/>
      <c r="AM71" s="121"/>
      <c r="AN71" s="121"/>
      <c r="AO71" s="121"/>
    </row>
    <row r="72" spans="2:41" s="101" customFormat="1" ht="18">
      <c r="B72" s="116"/>
      <c r="AE72" s="709"/>
      <c r="AH72" s="120"/>
      <c r="AI72" s="121"/>
      <c r="AJ72" s="121"/>
      <c r="AK72" s="121"/>
      <c r="AL72" s="121"/>
      <c r="AM72" s="121"/>
      <c r="AN72" s="121"/>
      <c r="AO72" s="121"/>
    </row>
    <row r="73" spans="2:41" s="101" customFormat="1" ht="18">
      <c r="B73" s="116"/>
      <c r="AE73" s="709"/>
      <c r="AH73" s="120"/>
      <c r="AI73" s="121"/>
      <c r="AJ73" s="121"/>
      <c r="AK73" s="121"/>
      <c r="AL73" s="121"/>
      <c r="AM73" s="121"/>
      <c r="AN73" s="121"/>
      <c r="AO73" s="121"/>
    </row>
    <row r="74" spans="2:41" s="101" customFormat="1" ht="18">
      <c r="B74" s="116"/>
      <c r="AE74" s="709"/>
      <c r="AH74" s="120"/>
      <c r="AI74" s="121"/>
      <c r="AJ74" s="121"/>
      <c r="AK74" s="121"/>
      <c r="AL74" s="121"/>
      <c r="AM74" s="121"/>
      <c r="AN74" s="121"/>
      <c r="AO74" s="121"/>
    </row>
    <row r="75" spans="2:41" s="101" customFormat="1" ht="18">
      <c r="B75" s="116"/>
      <c r="AE75" s="709"/>
      <c r="AH75" s="120"/>
      <c r="AI75" s="121"/>
      <c r="AJ75" s="121"/>
      <c r="AK75" s="121"/>
      <c r="AL75" s="121"/>
      <c r="AM75" s="121"/>
      <c r="AN75" s="121"/>
      <c r="AO75" s="121"/>
    </row>
    <row r="76" spans="2:41" s="101" customFormat="1" ht="18">
      <c r="B76" s="116"/>
      <c r="AE76" s="709"/>
      <c r="AH76" s="120"/>
      <c r="AI76" s="121"/>
      <c r="AJ76" s="121"/>
      <c r="AK76" s="121"/>
      <c r="AL76" s="121"/>
      <c r="AM76" s="121"/>
      <c r="AN76" s="121"/>
      <c r="AO76" s="121"/>
    </row>
    <row r="77" spans="2:41" s="101" customFormat="1" ht="18">
      <c r="B77" s="116"/>
      <c r="AE77" s="709"/>
      <c r="AH77" s="120"/>
      <c r="AI77" s="121"/>
      <c r="AJ77" s="121"/>
      <c r="AK77" s="121"/>
      <c r="AL77" s="121"/>
      <c r="AM77" s="121"/>
      <c r="AN77" s="121"/>
      <c r="AO77" s="121"/>
    </row>
    <row r="78" spans="2:41" s="101" customFormat="1" ht="18">
      <c r="B78" s="116"/>
      <c r="AE78" s="709"/>
      <c r="AH78" s="120"/>
      <c r="AI78" s="121"/>
      <c r="AJ78" s="121"/>
      <c r="AK78" s="121"/>
      <c r="AL78" s="121"/>
      <c r="AM78" s="121"/>
      <c r="AN78" s="121"/>
      <c r="AO78" s="121"/>
    </row>
    <row r="79" spans="2:41" s="101" customFormat="1" ht="18">
      <c r="B79" s="116"/>
      <c r="AE79" s="709"/>
      <c r="AH79" s="120"/>
      <c r="AI79" s="121"/>
      <c r="AJ79" s="121"/>
      <c r="AK79" s="121"/>
      <c r="AL79" s="121"/>
      <c r="AM79" s="121"/>
      <c r="AN79" s="121"/>
      <c r="AO79" s="121"/>
    </row>
    <row r="80" spans="2:41" s="101" customFormat="1" ht="18">
      <c r="B80" s="116"/>
      <c r="AE80" s="709"/>
      <c r="AH80" s="120"/>
      <c r="AI80" s="121"/>
      <c r="AJ80" s="121"/>
      <c r="AK80" s="121"/>
      <c r="AL80" s="121"/>
      <c r="AM80" s="121"/>
      <c r="AN80" s="121"/>
      <c r="AO80" s="121"/>
    </row>
    <row r="81" spans="2:41" s="101" customFormat="1" ht="18">
      <c r="B81" s="116"/>
      <c r="AE81" s="709"/>
      <c r="AH81" s="120"/>
      <c r="AI81" s="121"/>
      <c r="AJ81" s="121"/>
      <c r="AK81" s="121"/>
      <c r="AL81" s="121"/>
      <c r="AM81" s="121"/>
      <c r="AN81" s="121"/>
      <c r="AO81" s="121"/>
    </row>
    <row r="82" spans="2:41" s="101" customFormat="1" ht="18">
      <c r="B82" s="116"/>
      <c r="AE82" s="709"/>
      <c r="AH82" s="120"/>
      <c r="AI82" s="121"/>
      <c r="AJ82" s="121"/>
      <c r="AK82" s="121"/>
      <c r="AL82" s="121"/>
      <c r="AM82" s="121"/>
      <c r="AN82" s="121"/>
      <c r="AO82" s="121"/>
    </row>
    <row r="83" spans="2:41" s="101" customFormat="1" ht="18">
      <c r="B83" s="116"/>
      <c r="AE83" s="709"/>
      <c r="AH83" s="120"/>
      <c r="AI83" s="121"/>
      <c r="AJ83" s="121"/>
      <c r="AK83" s="121"/>
      <c r="AL83" s="121"/>
      <c r="AM83" s="121"/>
      <c r="AN83" s="121"/>
      <c r="AO83" s="121"/>
    </row>
    <row r="84" spans="2:41" s="101" customFormat="1" ht="18">
      <c r="B84" s="116"/>
      <c r="AE84" s="709"/>
      <c r="AH84" s="120"/>
      <c r="AI84" s="121"/>
      <c r="AJ84" s="121"/>
      <c r="AK84" s="121"/>
      <c r="AL84" s="121"/>
      <c r="AM84" s="121"/>
      <c r="AN84" s="121"/>
      <c r="AO84" s="121"/>
    </row>
    <row r="85" spans="2:41" s="101" customFormat="1" ht="18">
      <c r="B85" s="116"/>
      <c r="AE85" s="709"/>
      <c r="AH85" s="120"/>
      <c r="AI85" s="121"/>
      <c r="AJ85" s="121"/>
      <c r="AK85" s="121"/>
      <c r="AL85" s="121"/>
      <c r="AM85" s="121"/>
      <c r="AN85" s="121"/>
      <c r="AO85" s="121"/>
    </row>
    <row r="86" spans="2:41" s="101" customFormat="1" ht="18">
      <c r="B86" s="116"/>
      <c r="AE86" s="709"/>
      <c r="AH86" s="120"/>
      <c r="AI86" s="121"/>
      <c r="AJ86" s="121"/>
      <c r="AK86" s="121"/>
      <c r="AL86" s="121"/>
      <c r="AM86" s="121"/>
      <c r="AN86" s="121"/>
      <c r="AO86" s="121"/>
    </row>
    <row r="87" spans="2:41" s="101" customFormat="1" ht="18">
      <c r="B87" s="116"/>
      <c r="AE87" s="709"/>
      <c r="AH87" s="120"/>
      <c r="AI87" s="121"/>
      <c r="AJ87" s="121"/>
      <c r="AK87" s="121"/>
      <c r="AL87" s="121"/>
      <c r="AM87" s="121"/>
      <c r="AN87" s="121"/>
      <c r="AO87" s="121"/>
    </row>
    <row r="88" spans="2:41" s="101" customFormat="1" ht="18">
      <c r="B88" s="116"/>
      <c r="AE88" s="709"/>
      <c r="AH88" s="120"/>
      <c r="AI88" s="121"/>
      <c r="AJ88" s="121"/>
      <c r="AK88" s="121"/>
      <c r="AL88" s="121"/>
      <c r="AM88" s="121"/>
      <c r="AN88" s="121"/>
      <c r="AO88" s="121"/>
    </row>
    <row r="89" spans="2:41" s="101" customFormat="1" ht="18">
      <c r="B89" s="116"/>
      <c r="AE89" s="709"/>
      <c r="AH89" s="120"/>
      <c r="AI89" s="121"/>
      <c r="AJ89" s="121"/>
      <c r="AK89" s="121"/>
      <c r="AL89" s="121"/>
      <c r="AM89" s="121"/>
      <c r="AN89" s="121"/>
      <c r="AO89" s="121"/>
    </row>
    <row r="90" spans="2:41" s="101" customFormat="1" ht="18">
      <c r="B90" s="116"/>
      <c r="AE90" s="709"/>
      <c r="AH90" s="120"/>
      <c r="AI90" s="121"/>
      <c r="AJ90" s="121"/>
      <c r="AK90" s="121"/>
      <c r="AL90" s="121"/>
      <c r="AM90" s="121"/>
      <c r="AN90" s="121"/>
      <c r="AO90" s="121"/>
    </row>
    <row r="91" spans="2:41" s="101" customFormat="1" ht="18">
      <c r="B91" s="116"/>
      <c r="AE91" s="709"/>
      <c r="AH91" s="120"/>
      <c r="AI91" s="121"/>
      <c r="AJ91" s="121"/>
      <c r="AK91" s="121"/>
      <c r="AL91" s="121"/>
      <c r="AM91" s="121"/>
      <c r="AN91" s="121"/>
      <c r="AO91" s="121"/>
    </row>
    <row r="92" spans="2:41" s="101" customFormat="1" ht="18">
      <c r="B92" s="116"/>
      <c r="AE92" s="709"/>
      <c r="AH92" s="120"/>
      <c r="AI92" s="121"/>
      <c r="AJ92" s="121"/>
      <c r="AK92" s="121"/>
      <c r="AL92" s="121"/>
      <c r="AM92" s="121"/>
      <c r="AN92" s="121"/>
      <c r="AO92" s="121"/>
    </row>
    <row r="93" spans="2:41" s="101" customFormat="1" ht="18">
      <c r="B93" s="116"/>
      <c r="AE93" s="709"/>
      <c r="AH93" s="120"/>
      <c r="AI93" s="121"/>
      <c r="AJ93" s="121"/>
      <c r="AK93" s="121"/>
      <c r="AL93" s="121"/>
      <c r="AM93" s="121"/>
      <c r="AN93" s="121"/>
      <c r="AO93" s="121"/>
    </row>
    <row r="94" spans="2:41" s="101" customFormat="1" ht="18">
      <c r="B94" s="116"/>
      <c r="AE94" s="709"/>
      <c r="AH94" s="120"/>
      <c r="AI94" s="121"/>
      <c r="AJ94" s="121"/>
      <c r="AK94" s="121"/>
      <c r="AL94" s="121"/>
      <c r="AM94" s="121"/>
      <c r="AN94" s="121"/>
      <c r="AO94" s="121"/>
    </row>
    <row r="95" spans="2:41" s="101" customFormat="1" ht="18">
      <c r="B95" s="116"/>
      <c r="AE95" s="709"/>
      <c r="AH95" s="120"/>
      <c r="AI95" s="121"/>
      <c r="AJ95" s="121"/>
      <c r="AK95" s="121"/>
      <c r="AL95" s="121"/>
      <c r="AM95" s="121"/>
      <c r="AN95" s="121"/>
      <c r="AO95" s="121"/>
    </row>
    <row r="96" spans="2:41" s="101" customFormat="1" ht="18">
      <c r="B96" s="116"/>
      <c r="AE96" s="709"/>
      <c r="AH96" s="120"/>
      <c r="AI96" s="121"/>
      <c r="AJ96" s="121"/>
      <c r="AK96" s="121"/>
      <c r="AL96" s="121"/>
      <c r="AM96" s="121"/>
      <c r="AN96" s="121"/>
      <c r="AO96" s="121"/>
    </row>
    <row r="97" spans="2:41" s="101" customFormat="1" ht="18">
      <c r="B97" s="116"/>
      <c r="AE97" s="709"/>
      <c r="AH97" s="120"/>
      <c r="AI97" s="121"/>
      <c r="AJ97" s="121"/>
      <c r="AK97" s="121"/>
      <c r="AL97" s="121"/>
      <c r="AM97" s="121"/>
      <c r="AN97" s="121"/>
      <c r="AO97" s="121"/>
    </row>
    <row r="98" spans="2:41" s="101" customFormat="1" ht="18">
      <c r="B98" s="116"/>
      <c r="AE98" s="709"/>
      <c r="AH98" s="120"/>
      <c r="AI98" s="121"/>
      <c r="AJ98" s="121"/>
      <c r="AK98" s="121"/>
      <c r="AL98" s="121"/>
      <c r="AM98" s="121"/>
      <c r="AN98" s="121"/>
      <c r="AO98" s="121"/>
    </row>
    <row r="99" spans="2:41" s="101" customFormat="1" ht="18">
      <c r="B99" s="116"/>
      <c r="AE99" s="709"/>
      <c r="AH99" s="120"/>
      <c r="AI99" s="121"/>
      <c r="AJ99" s="121"/>
      <c r="AK99" s="121"/>
      <c r="AL99" s="121"/>
      <c r="AM99" s="121"/>
      <c r="AN99" s="121"/>
      <c r="AO99" s="121"/>
    </row>
    <row r="100" spans="2:41" s="101" customFormat="1" ht="18">
      <c r="B100" s="116"/>
      <c r="AE100" s="709"/>
      <c r="AH100" s="120"/>
      <c r="AI100" s="121"/>
      <c r="AJ100" s="121"/>
      <c r="AK100" s="121"/>
      <c r="AL100" s="121"/>
      <c r="AM100" s="121"/>
      <c r="AN100" s="121"/>
      <c r="AO100" s="121"/>
    </row>
    <row r="101" spans="2:41" s="101" customFormat="1" ht="18">
      <c r="B101" s="116"/>
      <c r="AE101" s="709"/>
      <c r="AH101" s="120"/>
      <c r="AI101" s="121"/>
      <c r="AJ101" s="121"/>
      <c r="AK101" s="121"/>
      <c r="AL101" s="121"/>
      <c r="AM101" s="121"/>
      <c r="AN101" s="121"/>
      <c r="AO101" s="121"/>
    </row>
    <row r="102" spans="2:41" s="101" customFormat="1" ht="18">
      <c r="B102" s="116"/>
      <c r="AE102" s="709"/>
      <c r="AH102" s="120"/>
      <c r="AI102" s="121"/>
      <c r="AJ102" s="121"/>
      <c r="AK102" s="121"/>
      <c r="AL102" s="121"/>
      <c r="AM102" s="121"/>
      <c r="AN102" s="121"/>
      <c r="AO102" s="121"/>
    </row>
    <row r="103" spans="2:41" s="101" customFormat="1" ht="18">
      <c r="B103" s="116"/>
      <c r="AE103" s="709"/>
      <c r="AH103" s="120"/>
      <c r="AI103" s="121"/>
      <c r="AJ103" s="121"/>
      <c r="AK103" s="121"/>
      <c r="AL103" s="121"/>
      <c r="AM103" s="121"/>
      <c r="AN103" s="121"/>
      <c r="AO103" s="121"/>
    </row>
    <row r="104" spans="2:41" s="101" customFormat="1" ht="18">
      <c r="B104" s="116"/>
      <c r="AE104" s="709"/>
      <c r="AH104" s="120"/>
      <c r="AI104" s="121"/>
      <c r="AJ104" s="121"/>
      <c r="AK104" s="121"/>
      <c r="AL104" s="121"/>
      <c r="AM104" s="121"/>
      <c r="AN104" s="121"/>
      <c r="AO104" s="121"/>
    </row>
    <row r="105" spans="2:41" s="101" customFormat="1" ht="18">
      <c r="B105" s="116"/>
      <c r="AE105" s="709"/>
      <c r="AH105" s="120"/>
      <c r="AI105" s="121"/>
      <c r="AJ105" s="121"/>
      <c r="AK105" s="121"/>
      <c r="AL105" s="121"/>
      <c r="AM105" s="121"/>
      <c r="AN105" s="121"/>
      <c r="AO105" s="121"/>
    </row>
    <row r="106" spans="2:41" s="101" customFormat="1" ht="18">
      <c r="B106" s="116"/>
      <c r="AE106" s="709"/>
      <c r="AH106" s="120"/>
      <c r="AI106" s="121"/>
      <c r="AJ106" s="121"/>
      <c r="AK106" s="121"/>
      <c r="AL106" s="121"/>
      <c r="AM106" s="121"/>
      <c r="AN106" s="121"/>
      <c r="AO106" s="121"/>
    </row>
    <row r="107" spans="2:41" s="101" customFormat="1" ht="18">
      <c r="B107" s="116"/>
      <c r="AE107" s="709"/>
      <c r="AH107" s="120"/>
      <c r="AI107" s="121"/>
      <c r="AJ107" s="121"/>
      <c r="AK107" s="121"/>
      <c r="AL107" s="121"/>
      <c r="AM107" s="121"/>
      <c r="AN107" s="121"/>
      <c r="AO107" s="121"/>
    </row>
    <row r="108" spans="2:41" s="101" customFormat="1" ht="18">
      <c r="B108" s="116"/>
      <c r="AE108" s="709"/>
      <c r="AH108" s="120"/>
      <c r="AI108" s="121"/>
      <c r="AJ108" s="121"/>
      <c r="AK108" s="121"/>
      <c r="AL108" s="121"/>
      <c r="AM108" s="121"/>
      <c r="AN108" s="121"/>
      <c r="AO108" s="121"/>
    </row>
    <row r="109" spans="2:41" s="101" customFormat="1" ht="18">
      <c r="B109" s="116"/>
      <c r="AE109" s="709"/>
      <c r="AH109" s="120"/>
      <c r="AI109" s="121"/>
      <c r="AJ109" s="121"/>
      <c r="AK109" s="121"/>
      <c r="AL109" s="121"/>
      <c r="AM109" s="121"/>
      <c r="AN109" s="121"/>
      <c r="AO109" s="121"/>
    </row>
    <row r="110" spans="2:41" s="101" customFormat="1" ht="18">
      <c r="B110" s="116"/>
      <c r="AE110" s="709"/>
      <c r="AH110" s="120"/>
      <c r="AI110" s="121"/>
      <c r="AJ110" s="121"/>
      <c r="AK110" s="121"/>
      <c r="AL110" s="121"/>
      <c r="AM110" s="121"/>
      <c r="AN110" s="121"/>
      <c r="AO110" s="121"/>
    </row>
    <row r="111" spans="2:41" s="101" customFormat="1" ht="18">
      <c r="B111" s="116"/>
      <c r="AE111" s="709"/>
      <c r="AH111" s="120"/>
      <c r="AI111" s="121"/>
      <c r="AJ111" s="121"/>
      <c r="AK111" s="121"/>
      <c r="AL111" s="121"/>
      <c r="AM111" s="121"/>
      <c r="AN111" s="121"/>
      <c r="AO111" s="121"/>
    </row>
    <row r="112" spans="2:41" s="101" customFormat="1" ht="18">
      <c r="B112" s="116"/>
      <c r="AE112" s="709"/>
      <c r="AH112" s="120"/>
      <c r="AI112" s="121"/>
      <c r="AJ112" s="121"/>
      <c r="AK112" s="121"/>
      <c r="AL112" s="121"/>
      <c r="AM112" s="121"/>
      <c r="AN112" s="121"/>
      <c r="AO112" s="121"/>
    </row>
    <row r="113" spans="2:41" s="101" customFormat="1" ht="18">
      <c r="B113" s="116"/>
      <c r="AE113" s="709"/>
      <c r="AH113" s="120"/>
      <c r="AI113" s="121"/>
      <c r="AJ113" s="121"/>
      <c r="AK113" s="121"/>
      <c r="AL113" s="121"/>
      <c r="AM113" s="121"/>
      <c r="AN113" s="121"/>
      <c r="AO113" s="121"/>
    </row>
    <row r="114" spans="2:41" s="101" customFormat="1" ht="18">
      <c r="B114" s="116"/>
      <c r="AE114" s="709"/>
      <c r="AH114" s="120"/>
      <c r="AI114" s="121"/>
      <c r="AJ114" s="121"/>
      <c r="AK114" s="121"/>
      <c r="AL114" s="121"/>
      <c r="AM114" s="121"/>
      <c r="AN114" s="121"/>
      <c r="AO114" s="121"/>
    </row>
    <row r="115" spans="2:41" s="101" customFormat="1" ht="18">
      <c r="B115" s="116"/>
      <c r="AE115" s="709"/>
      <c r="AH115" s="120"/>
      <c r="AI115" s="121"/>
      <c r="AJ115" s="121"/>
      <c r="AK115" s="121"/>
      <c r="AL115" s="121"/>
      <c r="AM115" s="121"/>
      <c r="AN115" s="121"/>
      <c r="AO115" s="121"/>
    </row>
    <row r="116" spans="2:41" s="101" customFormat="1" ht="18">
      <c r="B116" s="116"/>
      <c r="AE116" s="709"/>
      <c r="AH116" s="120"/>
      <c r="AI116" s="121"/>
      <c r="AJ116" s="121"/>
      <c r="AK116" s="121"/>
      <c r="AL116" s="121"/>
      <c r="AM116" s="121"/>
      <c r="AN116" s="121"/>
      <c r="AO116" s="121"/>
    </row>
    <row r="117" spans="2:41" s="101" customFormat="1" ht="18">
      <c r="B117" s="116"/>
      <c r="AE117" s="709"/>
      <c r="AH117" s="120"/>
      <c r="AI117" s="121"/>
      <c r="AJ117" s="121"/>
      <c r="AK117" s="121"/>
      <c r="AL117" s="121"/>
      <c r="AM117" s="121"/>
      <c r="AN117" s="121"/>
      <c r="AO117" s="121"/>
    </row>
    <row r="118" spans="2:41" s="101" customFormat="1" ht="18">
      <c r="B118" s="116"/>
      <c r="AE118" s="709"/>
      <c r="AH118" s="120"/>
      <c r="AI118" s="121"/>
      <c r="AJ118" s="121"/>
      <c r="AK118" s="121"/>
      <c r="AL118" s="121"/>
      <c r="AM118" s="121"/>
      <c r="AN118" s="121"/>
      <c r="AO118" s="121"/>
    </row>
    <row r="119" spans="2:41" s="101" customFormat="1" ht="18">
      <c r="B119" s="116"/>
      <c r="AE119" s="709"/>
      <c r="AH119" s="120"/>
      <c r="AI119" s="121"/>
      <c r="AJ119" s="121"/>
      <c r="AK119" s="121"/>
      <c r="AL119" s="121"/>
      <c r="AM119" s="121"/>
      <c r="AN119" s="121"/>
      <c r="AO119" s="121"/>
    </row>
    <row r="120" spans="2:41" s="101" customFormat="1" ht="18">
      <c r="B120" s="116"/>
      <c r="AE120" s="709"/>
      <c r="AH120" s="120"/>
      <c r="AI120" s="121"/>
      <c r="AJ120" s="121"/>
      <c r="AK120" s="121"/>
      <c r="AL120" s="121"/>
      <c r="AM120" s="121"/>
      <c r="AN120" s="121"/>
      <c r="AO120" s="121"/>
    </row>
    <row r="121" spans="2:41" s="101" customFormat="1" ht="18">
      <c r="B121" s="116"/>
      <c r="AE121" s="709"/>
      <c r="AH121" s="120"/>
      <c r="AI121" s="121"/>
      <c r="AJ121" s="121"/>
      <c r="AK121" s="121"/>
      <c r="AL121" s="121"/>
      <c r="AM121" s="121"/>
      <c r="AN121" s="121"/>
      <c r="AO121" s="121"/>
    </row>
    <row r="122" spans="2:41" s="101" customFormat="1" ht="18">
      <c r="B122" s="116"/>
      <c r="AE122" s="709"/>
      <c r="AH122" s="120"/>
      <c r="AI122" s="121"/>
      <c r="AJ122" s="121"/>
      <c r="AK122" s="121"/>
      <c r="AL122" s="121"/>
      <c r="AM122" s="121"/>
      <c r="AN122" s="121"/>
      <c r="AO122" s="121"/>
    </row>
    <row r="123" spans="2:41" s="101" customFormat="1" ht="18">
      <c r="B123" s="116"/>
      <c r="AE123" s="709"/>
      <c r="AH123" s="120"/>
      <c r="AI123" s="121"/>
      <c r="AJ123" s="121"/>
      <c r="AK123" s="121"/>
      <c r="AL123" s="121"/>
      <c r="AM123" s="121"/>
      <c r="AN123" s="121"/>
      <c r="AO123" s="121"/>
    </row>
    <row r="124" spans="2:41" s="101" customFormat="1" ht="18">
      <c r="B124" s="116"/>
      <c r="AE124" s="709"/>
      <c r="AH124" s="120"/>
      <c r="AI124" s="121"/>
      <c r="AJ124" s="121"/>
      <c r="AK124" s="121"/>
      <c r="AL124" s="121"/>
      <c r="AM124" s="121"/>
      <c r="AN124" s="121"/>
      <c r="AO124" s="121"/>
    </row>
    <row r="125" spans="2:41" s="101" customFormat="1" ht="18">
      <c r="B125" s="116"/>
      <c r="AE125" s="709"/>
      <c r="AH125" s="120"/>
      <c r="AI125" s="121"/>
      <c r="AJ125" s="121"/>
      <c r="AK125" s="121"/>
      <c r="AL125" s="121"/>
      <c r="AM125" s="121"/>
      <c r="AN125" s="121"/>
      <c r="AO125" s="121"/>
    </row>
    <row r="126" spans="2:41" s="101" customFormat="1" ht="18">
      <c r="B126" s="116"/>
      <c r="AE126" s="709"/>
      <c r="AH126" s="120"/>
      <c r="AI126" s="121"/>
      <c r="AJ126" s="121"/>
      <c r="AK126" s="121"/>
      <c r="AL126" s="121"/>
      <c r="AM126" s="121"/>
      <c r="AN126" s="121"/>
      <c r="AO126" s="121"/>
    </row>
    <row r="127" spans="2:41" s="101" customFormat="1" ht="18">
      <c r="B127" s="116"/>
      <c r="AE127" s="709"/>
      <c r="AH127" s="120"/>
      <c r="AI127" s="121"/>
      <c r="AJ127" s="121"/>
      <c r="AK127" s="121"/>
      <c r="AL127" s="121"/>
      <c r="AM127" s="121"/>
      <c r="AN127" s="121"/>
      <c r="AO127" s="121"/>
    </row>
    <row r="128" spans="2:41" s="101" customFormat="1" ht="18">
      <c r="B128" s="116"/>
      <c r="AE128" s="709"/>
      <c r="AH128" s="120"/>
      <c r="AI128" s="121"/>
      <c r="AJ128" s="121"/>
      <c r="AK128" s="121"/>
      <c r="AL128" s="121"/>
      <c r="AM128" s="121"/>
      <c r="AN128" s="121"/>
      <c r="AO128" s="121"/>
    </row>
    <row r="129" spans="2:41" s="101" customFormat="1" ht="18">
      <c r="B129" s="116"/>
      <c r="AE129" s="709"/>
      <c r="AH129" s="120"/>
      <c r="AI129" s="121"/>
      <c r="AJ129" s="121"/>
      <c r="AK129" s="121"/>
      <c r="AL129" s="121"/>
      <c r="AM129" s="121"/>
      <c r="AN129" s="121"/>
      <c r="AO129" s="121"/>
    </row>
    <row r="130" spans="2:41" s="101" customFormat="1" ht="18">
      <c r="B130" s="116"/>
      <c r="AE130" s="709"/>
      <c r="AH130" s="120"/>
      <c r="AI130" s="121"/>
      <c r="AJ130" s="121"/>
      <c r="AK130" s="121"/>
      <c r="AL130" s="121"/>
      <c r="AM130" s="121"/>
      <c r="AN130" s="121"/>
      <c r="AO130" s="121"/>
    </row>
    <row r="131" spans="2:41" s="101" customFormat="1" ht="18">
      <c r="B131" s="116"/>
      <c r="AE131" s="709"/>
      <c r="AH131" s="120"/>
      <c r="AI131" s="121"/>
      <c r="AJ131" s="121"/>
      <c r="AK131" s="121"/>
      <c r="AL131" s="121"/>
      <c r="AM131" s="121"/>
      <c r="AN131" s="121"/>
      <c r="AO131" s="121"/>
    </row>
    <row r="132" spans="2:41" s="101" customFormat="1" ht="18">
      <c r="B132" s="116"/>
      <c r="AE132" s="709"/>
      <c r="AH132" s="120"/>
      <c r="AI132" s="121"/>
      <c r="AJ132" s="121"/>
      <c r="AK132" s="121"/>
      <c r="AL132" s="121"/>
      <c r="AM132" s="121"/>
      <c r="AN132" s="121"/>
      <c r="AO132" s="121"/>
    </row>
    <row r="133" spans="2:41" s="101" customFormat="1" ht="18">
      <c r="B133" s="116"/>
      <c r="AE133" s="709"/>
      <c r="AH133" s="120"/>
      <c r="AI133" s="121"/>
      <c r="AJ133" s="121"/>
      <c r="AK133" s="121"/>
      <c r="AL133" s="121"/>
      <c r="AM133" s="121"/>
      <c r="AN133" s="121"/>
      <c r="AO133" s="121"/>
    </row>
    <row r="134" spans="2:41" s="101" customFormat="1" ht="18">
      <c r="B134" s="116"/>
      <c r="AE134" s="709"/>
      <c r="AH134" s="120"/>
      <c r="AI134" s="121"/>
      <c r="AJ134" s="121"/>
      <c r="AK134" s="121"/>
      <c r="AL134" s="121"/>
      <c r="AM134" s="121"/>
      <c r="AN134" s="121"/>
      <c r="AO134" s="121"/>
    </row>
    <row r="135" spans="2:41" s="101" customFormat="1" ht="18">
      <c r="B135" s="116"/>
      <c r="AE135" s="709"/>
      <c r="AH135" s="120"/>
      <c r="AI135" s="121"/>
      <c r="AJ135" s="121"/>
      <c r="AK135" s="121"/>
      <c r="AL135" s="121"/>
      <c r="AM135" s="121"/>
      <c r="AN135" s="121"/>
      <c r="AO135" s="121"/>
    </row>
    <row r="136" spans="2:41" s="101" customFormat="1" ht="18">
      <c r="B136" s="116"/>
      <c r="AE136" s="709"/>
      <c r="AH136" s="120"/>
      <c r="AI136" s="121"/>
      <c r="AJ136" s="121"/>
      <c r="AK136" s="121"/>
      <c r="AL136" s="121"/>
      <c r="AM136" s="121"/>
      <c r="AN136" s="121"/>
      <c r="AO136" s="121"/>
    </row>
    <row r="137" spans="2:41" s="101" customFormat="1" ht="18">
      <c r="B137" s="116"/>
      <c r="AE137" s="709"/>
      <c r="AH137" s="120"/>
      <c r="AI137" s="121"/>
      <c r="AJ137" s="121"/>
      <c r="AK137" s="121"/>
      <c r="AL137" s="121"/>
      <c r="AM137" s="121"/>
      <c r="AN137" s="121"/>
      <c r="AO137" s="121"/>
    </row>
    <row r="138" spans="2:41" s="101" customFormat="1" ht="18">
      <c r="B138" s="116"/>
      <c r="AE138" s="709"/>
      <c r="AH138" s="120"/>
      <c r="AI138" s="121"/>
      <c r="AJ138" s="121"/>
      <c r="AK138" s="121"/>
      <c r="AL138" s="121"/>
      <c r="AM138" s="121"/>
      <c r="AN138" s="121"/>
      <c r="AO138" s="121"/>
    </row>
    <row r="139" spans="2:41" s="101" customFormat="1" ht="18">
      <c r="B139" s="116"/>
      <c r="AE139" s="709"/>
      <c r="AH139" s="120"/>
      <c r="AI139" s="121"/>
      <c r="AJ139" s="121"/>
      <c r="AK139" s="121"/>
      <c r="AL139" s="121"/>
      <c r="AM139" s="121"/>
      <c r="AN139" s="121"/>
      <c r="AO139" s="121"/>
    </row>
    <row r="140" spans="2:41" s="101" customFormat="1" ht="18">
      <c r="B140" s="116"/>
      <c r="AE140" s="709"/>
      <c r="AH140" s="120"/>
      <c r="AI140" s="121"/>
      <c r="AJ140" s="121"/>
      <c r="AK140" s="121"/>
      <c r="AL140" s="121"/>
      <c r="AM140" s="121"/>
      <c r="AN140" s="121"/>
      <c r="AO140" s="121"/>
    </row>
    <row r="141" spans="2:41" s="101" customFormat="1" ht="18">
      <c r="B141" s="116"/>
      <c r="AE141" s="709"/>
      <c r="AH141" s="120"/>
      <c r="AI141" s="121"/>
      <c r="AJ141" s="121"/>
      <c r="AK141" s="121"/>
      <c r="AL141" s="121"/>
      <c r="AM141" s="121"/>
      <c r="AN141" s="121"/>
      <c r="AO141" s="121"/>
    </row>
    <row r="142" spans="2:41" s="101" customFormat="1" ht="18">
      <c r="B142" s="116"/>
      <c r="AE142" s="709"/>
      <c r="AH142" s="120"/>
      <c r="AI142" s="121"/>
      <c r="AJ142" s="121"/>
      <c r="AK142" s="121"/>
      <c r="AL142" s="121"/>
      <c r="AM142" s="121"/>
      <c r="AN142" s="121"/>
      <c r="AO142" s="121"/>
    </row>
    <row r="143" spans="2:41" s="101" customFormat="1" ht="18">
      <c r="B143" s="116"/>
      <c r="AE143" s="709"/>
      <c r="AH143" s="120"/>
      <c r="AI143" s="121"/>
      <c r="AJ143" s="121"/>
      <c r="AK143" s="121"/>
      <c r="AL143" s="121"/>
      <c r="AM143" s="121"/>
      <c r="AN143" s="121"/>
      <c r="AO143" s="121"/>
    </row>
    <row r="144" spans="2:41" s="101" customFormat="1" ht="18">
      <c r="B144" s="116"/>
      <c r="AE144" s="709"/>
      <c r="AH144" s="120"/>
      <c r="AI144" s="121"/>
      <c r="AJ144" s="121"/>
      <c r="AK144" s="121"/>
      <c r="AL144" s="121"/>
      <c r="AM144" s="121"/>
      <c r="AN144" s="121"/>
      <c r="AO144" s="121"/>
    </row>
    <row r="145" spans="2:41" s="101" customFormat="1" ht="18">
      <c r="B145" s="116"/>
      <c r="AE145" s="709"/>
      <c r="AH145" s="120"/>
      <c r="AI145" s="121"/>
      <c r="AJ145" s="121"/>
      <c r="AK145" s="121"/>
      <c r="AL145" s="121"/>
      <c r="AM145" s="121"/>
      <c r="AN145" s="121"/>
      <c r="AO145" s="121"/>
    </row>
    <row r="146" spans="2:41" s="101" customFormat="1" ht="18">
      <c r="B146" s="116"/>
      <c r="AE146" s="709"/>
      <c r="AH146" s="120"/>
      <c r="AI146" s="121"/>
      <c r="AJ146" s="121"/>
      <c r="AK146" s="121"/>
      <c r="AL146" s="121"/>
      <c r="AM146" s="121"/>
      <c r="AN146" s="121"/>
      <c r="AO146" s="121"/>
    </row>
    <row r="147" spans="2:41" s="101" customFormat="1" ht="18">
      <c r="B147" s="116"/>
      <c r="AE147" s="709"/>
      <c r="AH147" s="120"/>
      <c r="AI147" s="121"/>
      <c r="AJ147" s="121"/>
      <c r="AK147" s="121"/>
      <c r="AL147" s="121"/>
      <c r="AM147" s="121"/>
      <c r="AN147" s="121"/>
      <c r="AO147" s="121"/>
    </row>
    <row r="148" spans="2:41" s="101" customFormat="1" ht="18">
      <c r="B148" s="116"/>
      <c r="AE148" s="709"/>
      <c r="AH148" s="120"/>
      <c r="AI148" s="121"/>
      <c r="AJ148" s="121"/>
      <c r="AK148" s="121"/>
      <c r="AL148" s="121"/>
      <c r="AM148" s="121"/>
      <c r="AN148" s="121"/>
      <c r="AO148" s="121"/>
    </row>
    <row r="149" spans="2:41" s="101" customFormat="1" ht="18">
      <c r="B149" s="116"/>
      <c r="AE149" s="709"/>
      <c r="AH149" s="120"/>
      <c r="AI149" s="121"/>
      <c r="AJ149" s="121"/>
      <c r="AK149" s="121"/>
      <c r="AL149" s="121"/>
      <c r="AM149" s="121"/>
      <c r="AN149" s="121"/>
      <c r="AO149" s="121"/>
    </row>
    <row r="150" spans="2:41" s="101" customFormat="1" ht="18">
      <c r="B150" s="116"/>
      <c r="AE150" s="709"/>
      <c r="AH150" s="120"/>
      <c r="AI150" s="121"/>
      <c r="AJ150" s="121"/>
      <c r="AK150" s="121"/>
      <c r="AL150" s="121"/>
      <c r="AM150" s="121"/>
      <c r="AN150" s="121"/>
      <c r="AO150" s="121"/>
    </row>
    <row r="151" spans="2:41" s="101" customFormat="1" ht="18">
      <c r="B151" s="116"/>
      <c r="AE151" s="709"/>
      <c r="AH151" s="120"/>
      <c r="AI151" s="121"/>
      <c r="AJ151" s="121"/>
      <c r="AK151" s="121"/>
      <c r="AL151" s="121"/>
      <c r="AM151" s="121"/>
      <c r="AN151" s="121"/>
      <c r="AO151" s="121"/>
    </row>
    <row r="152" spans="2:41" s="101" customFormat="1" ht="18">
      <c r="B152" s="116"/>
      <c r="AE152" s="709"/>
      <c r="AH152" s="120"/>
      <c r="AI152" s="121"/>
      <c r="AJ152" s="121"/>
      <c r="AK152" s="121"/>
      <c r="AL152" s="121"/>
      <c r="AM152" s="121"/>
      <c r="AN152" s="121"/>
      <c r="AO152" s="121"/>
    </row>
    <row r="153" spans="2:41" s="101" customFormat="1" ht="18">
      <c r="B153" s="116"/>
      <c r="AE153" s="709"/>
      <c r="AH153" s="120"/>
      <c r="AI153" s="121"/>
      <c r="AJ153" s="121"/>
      <c r="AK153" s="121"/>
      <c r="AL153" s="121"/>
      <c r="AM153" s="121"/>
      <c r="AN153" s="121"/>
      <c r="AO153" s="121"/>
    </row>
    <row r="154" spans="2:41" s="101" customFormat="1" ht="18">
      <c r="B154" s="116"/>
      <c r="AE154" s="709"/>
      <c r="AH154" s="120"/>
      <c r="AI154" s="121"/>
      <c r="AJ154" s="121"/>
      <c r="AK154" s="121"/>
      <c r="AL154" s="121"/>
      <c r="AM154" s="121"/>
      <c r="AN154" s="121"/>
      <c r="AO154" s="121"/>
    </row>
    <row r="155" spans="2:41" s="101" customFormat="1" ht="18">
      <c r="B155" s="116"/>
      <c r="AE155" s="709"/>
      <c r="AH155" s="120"/>
      <c r="AI155" s="121"/>
      <c r="AJ155" s="121"/>
      <c r="AK155" s="121"/>
      <c r="AL155" s="121"/>
      <c r="AM155" s="121"/>
      <c r="AN155" s="121"/>
      <c r="AO155" s="121"/>
    </row>
    <row r="156" spans="2:41" s="101" customFormat="1" ht="18">
      <c r="B156" s="116"/>
      <c r="AE156" s="709"/>
      <c r="AH156" s="120"/>
      <c r="AI156" s="121"/>
      <c r="AJ156" s="121"/>
      <c r="AK156" s="121"/>
      <c r="AL156" s="121"/>
      <c r="AM156" s="121"/>
      <c r="AN156" s="121"/>
      <c r="AO156" s="121"/>
    </row>
    <row r="157" spans="2:41" s="101" customFormat="1" ht="18">
      <c r="B157" s="116"/>
      <c r="AE157" s="709"/>
      <c r="AH157" s="120"/>
      <c r="AI157" s="121"/>
      <c r="AJ157" s="121"/>
      <c r="AK157" s="121"/>
      <c r="AL157" s="121"/>
      <c r="AM157" s="121"/>
      <c r="AN157" s="121"/>
      <c r="AO157" s="121"/>
    </row>
    <row r="158" spans="2:41" s="101" customFormat="1" ht="18">
      <c r="B158" s="116"/>
      <c r="AE158" s="709"/>
      <c r="AH158" s="120"/>
      <c r="AI158" s="121"/>
      <c r="AJ158" s="121"/>
      <c r="AK158" s="121"/>
      <c r="AL158" s="121"/>
      <c r="AM158" s="121"/>
      <c r="AN158" s="121"/>
      <c r="AO158" s="121"/>
    </row>
    <row r="159" spans="2:41" s="101" customFormat="1" ht="18">
      <c r="B159" s="116"/>
      <c r="AE159" s="709"/>
      <c r="AH159" s="120"/>
      <c r="AI159" s="121"/>
      <c r="AJ159" s="121"/>
      <c r="AK159" s="121"/>
      <c r="AL159" s="121"/>
      <c r="AM159" s="121"/>
      <c r="AN159" s="121"/>
      <c r="AO159" s="121"/>
    </row>
    <row r="160" spans="2:41" s="101" customFormat="1" ht="18">
      <c r="B160" s="116"/>
      <c r="AE160" s="709"/>
      <c r="AH160" s="120"/>
      <c r="AI160" s="121"/>
      <c r="AJ160" s="121"/>
      <c r="AK160" s="121"/>
      <c r="AL160" s="121"/>
      <c r="AM160" s="121"/>
      <c r="AN160" s="121"/>
      <c r="AO160" s="121"/>
    </row>
    <row r="161" spans="2:41" s="101" customFormat="1" ht="18">
      <c r="B161" s="116"/>
      <c r="AE161" s="709"/>
      <c r="AH161" s="120"/>
      <c r="AI161" s="121"/>
      <c r="AJ161" s="121"/>
      <c r="AK161" s="121"/>
      <c r="AL161" s="121"/>
      <c r="AM161" s="121"/>
      <c r="AN161" s="121"/>
      <c r="AO161" s="121"/>
    </row>
    <row r="162" spans="2:41" s="101" customFormat="1" ht="18">
      <c r="B162" s="116"/>
      <c r="AE162" s="709"/>
      <c r="AH162" s="120"/>
      <c r="AI162" s="121"/>
      <c r="AJ162" s="121"/>
      <c r="AK162" s="121"/>
      <c r="AL162" s="121"/>
      <c r="AM162" s="121"/>
      <c r="AN162" s="121"/>
      <c r="AO162" s="121"/>
    </row>
    <row r="163" spans="2:41" s="101" customFormat="1" ht="18">
      <c r="B163" s="116"/>
      <c r="AE163" s="709"/>
      <c r="AH163" s="120"/>
      <c r="AI163" s="121"/>
      <c r="AJ163" s="121"/>
      <c r="AK163" s="121"/>
      <c r="AL163" s="121"/>
      <c r="AM163" s="121"/>
      <c r="AN163" s="121"/>
      <c r="AO163" s="121"/>
    </row>
    <row r="164" spans="2:41" s="101" customFormat="1" ht="18">
      <c r="B164" s="116"/>
      <c r="AE164" s="709"/>
      <c r="AH164" s="120"/>
      <c r="AI164" s="121"/>
      <c r="AJ164" s="121"/>
      <c r="AK164" s="121"/>
      <c r="AL164" s="121"/>
      <c r="AM164" s="121"/>
      <c r="AN164" s="121"/>
      <c r="AO164" s="121"/>
    </row>
    <row r="165" spans="2:41" s="101" customFormat="1" ht="18">
      <c r="B165" s="116"/>
      <c r="AE165" s="709"/>
      <c r="AH165" s="120"/>
      <c r="AI165" s="121"/>
      <c r="AJ165" s="121"/>
      <c r="AK165" s="121"/>
      <c r="AL165" s="121"/>
      <c r="AM165" s="121"/>
      <c r="AN165" s="121"/>
      <c r="AO165" s="121"/>
    </row>
    <row r="166" spans="2:41" s="101" customFormat="1" ht="18">
      <c r="B166" s="116"/>
      <c r="AE166" s="709"/>
      <c r="AH166" s="120"/>
      <c r="AI166" s="121"/>
      <c r="AJ166" s="121"/>
      <c r="AK166" s="121"/>
      <c r="AL166" s="121"/>
      <c r="AM166" s="121"/>
      <c r="AN166" s="121"/>
      <c r="AO166" s="121"/>
    </row>
    <row r="167" spans="2:41" s="101" customFormat="1" ht="18">
      <c r="B167" s="116"/>
      <c r="AE167" s="709"/>
      <c r="AH167" s="120"/>
      <c r="AI167" s="121"/>
      <c r="AJ167" s="121"/>
      <c r="AK167" s="121"/>
      <c r="AL167" s="121"/>
      <c r="AM167" s="121"/>
      <c r="AN167" s="121"/>
      <c r="AO167" s="121"/>
    </row>
    <row r="168" spans="2:41" s="101" customFormat="1" ht="18">
      <c r="B168" s="116"/>
      <c r="AE168" s="709"/>
      <c r="AH168" s="120"/>
      <c r="AI168" s="121"/>
      <c r="AJ168" s="121"/>
      <c r="AK168" s="121"/>
      <c r="AL168" s="121"/>
      <c r="AM168" s="121"/>
      <c r="AN168" s="121"/>
      <c r="AO168" s="121"/>
    </row>
    <row r="169" spans="2:41" s="101" customFormat="1" ht="18">
      <c r="B169" s="116"/>
      <c r="AE169" s="709"/>
      <c r="AH169" s="120"/>
      <c r="AI169" s="121"/>
      <c r="AJ169" s="121"/>
      <c r="AK169" s="121"/>
      <c r="AL169" s="121"/>
      <c r="AM169" s="121"/>
      <c r="AN169" s="121"/>
      <c r="AO169" s="121"/>
    </row>
    <row r="170" spans="2:41" s="101" customFormat="1" ht="18">
      <c r="B170" s="116"/>
      <c r="AE170" s="709"/>
      <c r="AH170" s="120"/>
      <c r="AI170" s="121"/>
      <c r="AJ170" s="121"/>
      <c r="AK170" s="121"/>
      <c r="AL170" s="121"/>
      <c r="AM170" s="121"/>
      <c r="AN170" s="121"/>
      <c r="AO170" s="121"/>
    </row>
    <row r="171" spans="2:41" s="101" customFormat="1" ht="18">
      <c r="B171" s="116"/>
      <c r="AE171" s="709"/>
      <c r="AH171" s="120"/>
      <c r="AI171" s="121"/>
      <c r="AJ171" s="121"/>
      <c r="AK171" s="121"/>
      <c r="AL171" s="121"/>
      <c r="AM171" s="121"/>
      <c r="AN171" s="121"/>
      <c r="AO171" s="121"/>
    </row>
    <row r="172" spans="2:41" s="101" customFormat="1" ht="18">
      <c r="B172" s="116"/>
      <c r="AE172" s="709"/>
      <c r="AH172" s="120"/>
      <c r="AI172" s="121"/>
      <c r="AJ172" s="121"/>
      <c r="AK172" s="121"/>
      <c r="AL172" s="121"/>
      <c r="AM172" s="121"/>
      <c r="AN172" s="121"/>
      <c r="AO172" s="121"/>
    </row>
    <row r="173" spans="2:41" s="101" customFormat="1" ht="18">
      <c r="B173" s="116"/>
      <c r="AE173" s="709"/>
      <c r="AH173" s="120"/>
      <c r="AI173" s="121"/>
      <c r="AJ173" s="121"/>
      <c r="AK173" s="121"/>
      <c r="AL173" s="121"/>
      <c r="AM173" s="121"/>
      <c r="AN173" s="121"/>
      <c r="AO173" s="121"/>
    </row>
    <row r="174" spans="2:41" s="101" customFormat="1" ht="18">
      <c r="B174" s="116"/>
      <c r="AE174" s="709"/>
      <c r="AH174" s="120"/>
      <c r="AI174" s="121"/>
      <c r="AJ174" s="121"/>
      <c r="AK174" s="121"/>
      <c r="AL174" s="121"/>
      <c r="AM174" s="121"/>
      <c r="AN174" s="121"/>
      <c r="AO174" s="121"/>
    </row>
    <row r="175" spans="2:41" s="101" customFormat="1" ht="18">
      <c r="B175" s="116"/>
      <c r="AE175" s="709"/>
      <c r="AH175" s="120"/>
      <c r="AI175" s="121"/>
      <c r="AJ175" s="121"/>
      <c r="AK175" s="121"/>
      <c r="AL175" s="121"/>
      <c r="AM175" s="121"/>
      <c r="AN175" s="121"/>
      <c r="AO175" s="121"/>
    </row>
    <row r="176" spans="2:41" s="101" customFormat="1" ht="18">
      <c r="B176" s="116"/>
      <c r="AE176" s="709"/>
      <c r="AH176" s="120"/>
      <c r="AI176" s="121"/>
      <c r="AJ176" s="121"/>
      <c r="AK176" s="121"/>
      <c r="AL176" s="121"/>
      <c r="AM176" s="121"/>
      <c r="AN176" s="121"/>
      <c r="AO176" s="121"/>
    </row>
    <row r="177" spans="2:41" s="101" customFormat="1" ht="18">
      <c r="B177" s="116"/>
      <c r="AE177" s="709"/>
      <c r="AH177" s="120"/>
      <c r="AI177" s="121"/>
      <c r="AJ177" s="121"/>
      <c r="AK177" s="121"/>
      <c r="AL177" s="121"/>
      <c r="AM177" s="121"/>
      <c r="AN177" s="121"/>
      <c r="AO177" s="121"/>
    </row>
    <row r="178" spans="2:41" s="101" customFormat="1" ht="18">
      <c r="B178" s="116"/>
      <c r="AE178" s="709"/>
      <c r="AH178" s="120"/>
      <c r="AI178" s="121"/>
      <c r="AJ178" s="121"/>
      <c r="AK178" s="121"/>
      <c r="AL178" s="121"/>
      <c r="AM178" s="121"/>
      <c r="AN178" s="121"/>
      <c r="AO178" s="121"/>
    </row>
    <row r="179" spans="2:41" s="101" customFormat="1" ht="18">
      <c r="B179" s="116"/>
      <c r="AE179" s="709"/>
      <c r="AH179" s="120"/>
      <c r="AI179" s="121"/>
      <c r="AJ179" s="121"/>
      <c r="AK179" s="121"/>
      <c r="AL179" s="121"/>
      <c r="AM179" s="121"/>
      <c r="AN179" s="121"/>
      <c r="AO179" s="121"/>
    </row>
    <row r="180" spans="2:41" s="101" customFormat="1" ht="18">
      <c r="B180" s="116"/>
      <c r="AE180" s="709"/>
      <c r="AH180" s="120"/>
      <c r="AI180" s="121"/>
      <c r="AJ180" s="121"/>
      <c r="AK180" s="121"/>
      <c r="AL180" s="121"/>
      <c r="AM180" s="121"/>
      <c r="AN180" s="121"/>
      <c r="AO180" s="121"/>
    </row>
    <row r="181" spans="2:41" s="101" customFormat="1" ht="18">
      <c r="B181" s="116"/>
      <c r="AE181" s="709"/>
      <c r="AH181" s="120"/>
      <c r="AI181" s="121"/>
      <c r="AJ181" s="121"/>
      <c r="AK181" s="121"/>
      <c r="AL181" s="121"/>
      <c r="AM181" s="121"/>
      <c r="AN181" s="121"/>
      <c r="AO181" s="121"/>
    </row>
    <row r="182" spans="2:41" s="101" customFormat="1" ht="18">
      <c r="B182" s="116"/>
      <c r="AE182" s="709"/>
      <c r="AH182" s="120"/>
      <c r="AI182" s="121"/>
      <c r="AJ182" s="121"/>
      <c r="AK182" s="121"/>
      <c r="AL182" s="121"/>
      <c r="AM182" s="121"/>
      <c r="AN182" s="121"/>
      <c r="AO182" s="121"/>
    </row>
    <row r="183" spans="2:41" s="101" customFormat="1" ht="18">
      <c r="B183" s="116"/>
      <c r="AE183" s="709"/>
      <c r="AH183" s="120"/>
      <c r="AI183" s="121"/>
      <c r="AJ183" s="121"/>
      <c r="AK183" s="121"/>
      <c r="AL183" s="121"/>
      <c r="AM183" s="121"/>
      <c r="AN183" s="121"/>
      <c r="AO183" s="121"/>
    </row>
    <row r="184" spans="2:41" s="101" customFormat="1" ht="18">
      <c r="B184" s="116"/>
      <c r="AE184" s="709"/>
      <c r="AH184" s="120"/>
      <c r="AI184" s="121"/>
      <c r="AJ184" s="121"/>
      <c r="AK184" s="121"/>
      <c r="AL184" s="121"/>
      <c r="AM184" s="121"/>
      <c r="AN184" s="121"/>
      <c r="AO184" s="121"/>
    </row>
    <row r="185" spans="2:41" s="101" customFormat="1" ht="18">
      <c r="B185" s="116"/>
      <c r="AE185" s="709"/>
      <c r="AH185" s="120"/>
      <c r="AI185" s="121"/>
      <c r="AJ185" s="121"/>
      <c r="AK185" s="121"/>
      <c r="AL185" s="121"/>
      <c r="AM185" s="121"/>
      <c r="AN185" s="121"/>
      <c r="AO185" s="121"/>
    </row>
    <row r="186" spans="2:41" s="101" customFormat="1" ht="18">
      <c r="B186" s="116"/>
      <c r="AE186" s="709"/>
      <c r="AH186" s="120"/>
      <c r="AI186" s="121"/>
      <c r="AJ186" s="121"/>
      <c r="AK186" s="121"/>
      <c r="AL186" s="121"/>
      <c r="AM186" s="121"/>
      <c r="AN186" s="121"/>
      <c r="AO186" s="121"/>
    </row>
    <row r="187" spans="2:41" s="101" customFormat="1" ht="18">
      <c r="B187" s="116"/>
      <c r="AE187" s="709"/>
      <c r="AH187" s="120"/>
      <c r="AI187" s="121"/>
      <c r="AJ187" s="121"/>
      <c r="AK187" s="121"/>
      <c r="AL187" s="121"/>
      <c r="AM187" s="121"/>
      <c r="AN187" s="121"/>
      <c r="AO187" s="121"/>
    </row>
    <row r="188" spans="2:41" s="101" customFormat="1" ht="18">
      <c r="B188" s="116"/>
      <c r="AE188" s="709"/>
      <c r="AH188" s="120"/>
      <c r="AI188" s="121"/>
      <c r="AJ188" s="121"/>
      <c r="AK188" s="121"/>
      <c r="AL188" s="121"/>
      <c r="AM188" s="121"/>
      <c r="AN188" s="121"/>
      <c r="AO188" s="121"/>
    </row>
    <row r="189" spans="2:41" s="101" customFormat="1" ht="18">
      <c r="B189" s="116"/>
      <c r="AE189" s="709"/>
      <c r="AH189" s="120"/>
      <c r="AI189" s="121"/>
      <c r="AJ189" s="121"/>
      <c r="AK189" s="121"/>
      <c r="AL189" s="121"/>
      <c r="AM189" s="121"/>
      <c r="AN189" s="121"/>
      <c r="AO189" s="121"/>
    </row>
    <row r="190" spans="2:41" s="101" customFormat="1" ht="18">
      <c r="B190" s="116"/>
      <c r="AE190" s="709"/>
      <c r="AH190" s="120"/>
      <c r="AI190" s="121"/>
      <c r="AJ190" s="121"/>
      <c r="AK190" s="121"/>
      <c r="AL190" s="121"/>
      <c r="AM190" s="121"/>
      <c r="AN190" s="121"/>
      <c r="AO190" s="121"/>
    </row>
    <row r="191" spans="2:41" s="101" customFormat="1" ht="18">
      <c r="B191" s="116"/>
      <c r="AE191" s="709"/>
      <c r="AH191" s="120"/>
      <c r="AI191" s="121"/>
      <c r="AJ191" s="121"/>
      <c r="AK191" s="121"/>
      <c r="AL191" s="121"/>
      <c r="AM191" s="121"/>
      <c r="AN191" s="121"/>
      <c r="AO191" s="121"/>
    </row>
    <row r="192" spans="2:41" s="101" customFormat="1" ht="18">
      <c r="B192" s="116"/>
      <c r="AE192" s="709"/>
      <c r="AH192" s="120"/>
      <c r="AI192" s="121"/>
      <c r="AJ192" s="121"/>
      <c r="AK192" s="121"/>
      <c r="AL192" s="121"/>
      <c r="AM192" s="121"/>
      <c r="AN192" s="121"/>
      <c r="AO192" s="121"/>
    </row>
    <row r="193" spans="2:41" s="101" customFormat="1" ht="18">
      <c r="B193" s="116"/>
      <c r="AE193" s="709"/>
      <c r="AH193" s="120"/>
      <c r="AI193" s="121"/>
      <c r="AJ193" s="121"/>
      <c r="AK193" s="121"/>
      <c r="AL193" s="121"/>
      <c r="AM193" s="121"/>
      <c r="AN193" s="121"/>
      <c r="AO193" s="121"/>
    </row>
    <row r="194" spans="2:41" s="101" customFormat="1" ht="18">
      <c r="B194" s="116"/>
      <c r="AE194" s="709"/>
      <c r="AH194" s="120"/>
      <c r="AI194" s="121"/>
      <c r="AJ194" s="121"/>
      <c r="AK194" s="121"/>
      <c r="AL194" s="121"/>
      <c r="AM194" s="121"/>
      <c r="AN194" s="121"/>
      <c r="AO194" s="121"/>
    </row>
    <row r="195" spans="2:41" s="101" customFormat="1" ht="18">
      <c r="B195" s="116"/>
      <c r="AE195" s="709"/>
      <c r="AH195" s="120"/>
      <c r="AI195" s="121"/>
      <c r="AJ195" s="121"/>
      <c r="AK195" s="121"/>
      <c r="AL195" s="121"/>
      <c r="AM195" s="121"/>
      <c r="AN195" s="121"/>
      <c r="AO195" s="121"/>
    </row>
    <row r="196" spans="2:41" s="101" customFormat="1" ht="18">
      <c r="B196" s="116"/>
      <c r="AE196" s="709"/>
      <c r="AH196" s="120"/>
      <c r="AI196" s="121"/>
      <c r="AJ196" s="121"/>
      <c r="AK196" s="121"/>
      <c r="AL196" s="121"/>
      <c r="AM196" s="121"/>
      <c r="AN196" s="121"/>
      <c r="AO196" s="121"/>
    </row>
    <row r="197" spans="2:41" s="101" customFormat="1" ht="18">
      <c r="B197" s="116"/>
      <c r="AE197" s="709"/>
      <c r="AH197" s="120"/>
      <c r="AI197" s="121"/>
      <c r="AJ197" s="121"/>
      <c r="AK197" s="121"/>
      <c r="AL197" s="121"/>
      <c r="AM197" s="121"/>
      <c r="AN197" s="121"/>
      <c r="AO197" s="121"/>
    </row>
    <row r="198" spans="2:41" s="101" customFormat="1" ht="18">
      <c r="B198" s="116"/>
      <c r="AE198" s="709"/>
      <c r="AH198" s="120"/>
      <c r="AI198" s="121"/>
      <c r="AJ198" s="121"/>
      <c r="AK198" s="121"/>
      <c r="AL198" s="121"/>
      <c r="AM198" s="121"/>
      <c r="AN198" s="121"/>
      <c r="AO198" s="121"/>
    </row>
    <row r="199" spans="2:41" s="101" customFormat="1" ht="18">
      <c r="B199" s="116"/>
      <c r="AE199" s="709"/>
      <c r="AH199" s="120"/>
      <c r="AI199" s="121"/>
      <c r="AJ199" s="121"/>
      <c r="AK199" s="121"/>
      <c r="AL199" s="121"/>
      <c r="AM199" s="121"/>
      <c r="AN199" s="121"/>
      <c r="AO199" s="121"/>
    </row>
    <row r="200" spans="2:41" s="101" customFormat="1" ht="18">
      <c r="B200" s="116"/>
      <c r="AE200" s="709"/>
      <c r="AH200" s="120"/>
      <c r="AI200" s="121"/>
      <c r="AJ200" s="121"/>
      <c r="AK200" s="121"/>
      <c r="AL200" s="121"/>
      <c r="AM200" s="121"/>
      <c r="AN200" s="121"/>
      <c r="AO200" s="121"/>
    </row>
    <row r="201" spans="2:41" s="101" customFormat="1" ht="18">
      <c r="B201" s="116"/>
      <c r="AE201" s="709"/>
      <c r="AH201" s="120"/>
      <c r="AI201" s="121"/>
      <c r="AJ201" s="121"/>
      <c r="AK201" s="121"/>
      <c r="AL201" s="121"/>
      <c r="AM201" s="121"/>
      <c r="AN201" s="121"/>
      <c r="AO201" s="121"/>
    </row>
    <row r="202" spans="2:41" s="101" customFormat="1" ht="18">
      <c r="B202" s="116"/>
      <c r="AE202" s="709"/>
      <c r="AH202" s="120"/>
      <c r="AI202" s="121"/>
      <c r="AJ202" s="121"/>
      <c r="AK202" s="121"/>
      <c r="AL202" s="121"/>
      <c r="AM202" s="121"/>
      <c r="AN202" s="121"/>
      <c r="AO202" s="121"/>
    </row>
    <row r="203" spans="2:41" s="101" customFormat="1" ht="18">
      <c r="B203" s="116"/>
      <c r="AE203" s="709"/>
      <c r="AH203" s="120"/>
      <c r="AI203" s="121"/>
      <c r="AJ203" s="121"/>
      <c r="AK203" s="121"/>
      <c r="AL203" s="121"/>
      <c r="AM203" s="121"/>
      <c r="AN203" s="121"/>
      <c r="AO203" s="121"/>
    </row>
    <row r="204" spans="2:41" s="101" customFormat="1" ht="18">
      <c r="B204" s="116"/>
      <c r="AE204" s="709"/>
      <c r="AH204" s="120"/>
      <c r="AI204" s="121"/>
      <c r="AJ204" s="121"/>
      <c r="AK204" s="121"/>
      <c r="AL204" s="121"/>
      <c r="AM204" s="121"/>
      <c r="AN204" s="121"/>
      <c r="AO204" s="121"/>
    </row>
    <row r="205" spans="2:41" s="101" customFormat="1" ht="18">
      <c r="B205" s="116"/>
      <c r="AE205" s="709"/>
      <c r="AH205" s="120"/>
      <c r="AI205" s="121"/>
      <c r="AJ205" s="121"/>
      <c r="AK205" s="121"/>
      <c r="AL205" s="121"/>
      <c r="AM205" s="121"/>
      <c r="AN205" s="121"/>
      <c r="AO205" s="121"/>
    </row>
    <row r="206" spans="2:41" s="101" customFormat="1" ht="18">
      <c r="B206" s="116"/>
      <c r="AE206" s="709"/>
      <c r="AH206" s="120"/>
      <c r="AI206" s="121"/>
      <c r="AJ206" s="121"/>
      <c r="AK206" s="121"/>
      <c r="AL206" s="121"/>
      <c r="AM206" s="121"/>
      <c r="AN206" s="121"/>
      <c r="AO206" s="121"/>
    </row>
    <row r="207" spans="2:41" s="101" customFormat="1" ht="18">
      <c r="B207" s="116"/>
      <c r="AE207" s="709"/>
      <c r="AH207" s="120"/>
      <c r="AI207" s="121"/>
      <c r="AJ207" s="121"/>
      <c r="AK207" s="121"/>
      <c r="AL207" s="121"/>
      <c r="AM207" s="121"/>
      <c r="AN207" s="121"/>
      <c r="AO207" s="121"/>
    </row>
    <row r="208" spans="2:41" s="101" customFormat="1" ht="18">
      <c r="B208" s="116"/>
      <c r="AE208" s="709"/>
      <c r="AH208" s="120"/>
      <c r="AI208" s="121"/>
      <c r="AJ208" s="121"/>
      <c r="AK208" s="121"/>
      <c r="AL208" s="121"/>
      <c r="AM208" s="121"/>
      <c r="AN208" s="121"/>
      <c r="AO208" s="121"/>
    </row>
    <row r="209" spans="2:41" s="101" customFormat="1" ht="18">
      <c r="B209" s="116"/>
      <c r="AE209" s="709"/>
      <c r="AH209" s="120"/>
      <c r="AI209" s="121"/>
      <c r="AJ209" s="121"/>
      <c r="AK209" s="121"/>
      <c r="AL209" s="121"/>
      <c r="AM209" s="121"/>
      <c r="AN209" s="121"/>
      <c r="AO209" s="121"/>
    </row>
    <row r="210" spans="2:41" s="101" customFormat="1" ht="18">
      <c r="B210" s="116"/>
      <c r="AE210" s="709"/>
      <c r="AH210" s="120"/>
      <c r="AI210" s="121"/>
      <c r="AJ210" s="121"/>
      <c r="AK210" s="121"/>
      <c r="AL210" s="121"/>
      <c r="AM210" s="121"/>
      <c r="AN210" s="121"/>
      <c r="AO210" s="121"/>
    </row>
    <row r="211" spans="2:41" s="101" customFormat="1" ht="18">
      <c r="B211" s="116"/>
      <c r="AE211" s="709"/>
      <c r="AH211" s="120"/>
      <c r="AI211" s="121"/>
      <c r="AJ211" s="121"/>
      <c r="AK211" s="121"/>
      <c r="AL211" s="121"/>
      <c r="AM211" s="121"/>
      <c r="AN211" s="121"/>
      <c r="AO211" s="121"/>
    </row>
    <row r="212" spans="2:41" s="101" customFormat="1" ht="18">
      <c r="B212" s="116"/>
      <c r="AE212" s="709"/>
      <c r="AH212" s="120"/>
      <c r="AI212" s="121"/>
      <c r="AJ212" s="121"/>
      <c r="AK212" s="121"/>
      <c r="AL212" s="121"/>
      <c r="AM212" s="121"/>
      <c r="AN212" s="121"/>
      <c r="AO212" s="121"/>
    </row>
    <row r="213" spans="2:41" s="101" customFormat="1" ht="18">
      <c r="B213" s="116"/>
      <c r="AE213" s="709"/>
      <c r="AH213" s="120"/>
      <c r="AI213" s="121"/>
      <c r="AJ213" s="121"/>
      <c r="AK213" s="121"/>
      <c r="AL213" s="121"/>
      <c r="AM213" s="121"/>
      <c r="AN213" s="121"/>
      <c r="AO213" s="121"/>
    </row>
    <row r="214" spans="2:41" s="101" customFormat="1" ht="18">
      <c r="B214" s="116"/>
      <c r="AE214" s="709"/>
      <c r="AH214" s="120"/>
      <c r="AI214" s="121"/>
      <c r="AJ214" s="121"/>
      <c r="AK214" s="121"/>
      <c r="AL214" s="121"/>
      <c r="AM214" s="121"/>
      <c r="AN214" s="121"/>
      <c r="AO214" s="121"/>
    </row>
    <row r="215" spans="2:41" s="101" customFormat="1" ht="18">
      <c r="B215" s="116"/>
      <c r="AE215" s="709"/>
      <c r="AH215" s="120"/>
      <c r="AI215" s="121"/>
      <c r="AJ215" s="121"/>
      <c r="AK215" s="121"/>
      <c r="AL215" s="121"/>
      <c r="AM215" s="121"/>
      <c r="AN215" s="121"/>
      <c r="AO215" s="121"/>
    </row>
    <row r="216" spans="2:41" s="101" customFormat="1" ht="18">
      <c r="B216" s="116"/>
      <c r="AE216" s="709"/>
      <c r="AH216" s="120"/>
      <c r="AI216" s="121"/>
      <c r="AJ216" s="121"/>
      <c r="AK216" s="121"/>
      <c r="AL216" s="121"/>
      <c r="AM216" s="121"/>
      <c r="AN216" s="121"/>
      <c r="AO216" s="121"/>
    </row>
    <row r="217" spans="2:41" s="101" customFormat="1" ht="18">
      <c r="B217" s="116"/>
      <c r="AE217" s="709"/>
      <c r="AH217" s="120"/>
      <c r="AI217" s="121"/>
      <c r="AJ217" s="121"/>
      <c r="AK217" s="121"/>
      <c r="AL217" s="121"/>
      <c r="AM217" s="121"/>
      <c r="AN217" s="121"/>
      <c r="AO217" s="121"/>
    </row>
    <row r="218" spans="2:41" s="101" customFormat="1" ht="18">
      <c r="B218" s="116"/>
      <c r="AE218" s="709"/>
      <c r="AH218" s="120"/>
      <c r="AI218" s="121"/>
      <c r="AJ218" s="121"/>
      <c r="AK218" s="121"/>
      <c r="AL218" s="121"/>
      <c r="AM218" s="121"/>
      <c r="AN218" s="121"/>
      <c r="AO218" s="121"/>
    </row>
    <row r="219" spans="2:41" s="101" customFormat="1" ht="18">
      <c r="B219" s="116"/>
      <c r="AE219" s="709"/>
      <c r="AH219" s="120"/>
      <c r="AI219" s="121"/>
      <c r="AJ219" s="121"/>
      <c r="AK219" s="121"/>
      <c r="AL219" s="121"/>
      <c r="AM219" s="121"/>
      <c r="AN219" s="121"/>
      <c r="AO219" s="121"/>
    </row>
    <row r="220" spans="2:41" s="101" customFormat="1" ht="18">
      <c r="B220" s="116"/>
      <c r="AE220" s="709"/>
      <c r="AH220" s="120"/>
      <c r="AI220" s="121"/>
      <c r="AJ220" s="121"/>
      <c r="AK220" s="121"/>
      <c r="AL220" s="121"/>
      <c r="AM220" s="121"/>
      <c r="AN220" s="121"/>
      <c r="AO220" s="121"/>
    </row>
    <row r="221" spans="2:41" s="101" customFormat="1" ht="18">
      <c r="B221" s="116"/>
      <c r="AE221" s="709"/>
      <c r="AH221" s="120"/>
      <c r="AI221" s="121"/>
      <c r="AJ221" s="121"/>
      <c r="AK221" s="121"/>
      <c r="AL221" s="121"/>
      <c r="AM221" s="121"/>
      <c r="AN221" s="121"/>
      <c r="AO221" s="121"/>
    </row>
    <row r="222" spans="2:41" s="101" customFormat="1" ht="18">
      <c r="B222" s="116"/>
      <c r="AE222" s="709"/>
      <c r="AH222" s="120"/>
      <c r="AI222" s="121"/>
      <c r="AJ222" s="121"/>
      <c r="AK222" s="121"/>
      <c r="AL222" s="121"/>
      <c r="AM222" s="121"/>
      <c r="AN222" s="121"/>
      <c r="AO222" s="121"/>
    </row>
    <row r="223" spans="2:41" s="101" customFormat="1" ht="18">
      <c r="B223" s="116"/>
      <c r="AE223" s="709"/>
      <c r="AH223" s="120"/>
      <c r="AI223" s="121"/>
      <c r="AJ223" s="121"/>
      <c r="AK223" s="121"/>
      <c r="AL223" s="121"/>
      <c r="AM223" s="121"/>
      <c r="AN223" s="121"/>
      <c r="AO223" s="121"/>
    </row>
    <row r="224" spans="2:41" s="101" customFormat="1" ht="18">
      <c r="B224" s="116"/>
      <c r="AE224" s="709"/>
      <c r="AH224" s="120"/>
      <c r="AI224" s="121"/>
      <c r="AJ224" s="121"/>
      <c r="AK224" s="121"/>
      <c r="AL224" s="121"/>
      <c r="AM224" s="121"/>
      <c r="AN224" s="121"/>
      <c r="AO224" s="121"/>
    </row>
    <row r="225" spans="2:41" s="101" customFormat="1" ht="18">
      <c r="B225" s="116"/>
      <c r="AE225" s="709"/>
      <c r="AH225" s="120"/>
      <c r="AI225" s="121"/>
      <c r="AJ225" s="121"/>
      <c r="AK225" s="121"/>
      <c r="AL225" s="121"/>
      <c r="AM225" s="121"/>
      <c r="AN225" s="121"/>
      <c r="AO225" s="121"/>
    </row>
    <row r="226" spans="2:41" s="101" customFormat="1" ht="18">
      <c r="B226" s="116"/>
      <c r="AE226" s="709"/>
      <c r="AH226" s="120"/>
      <c r="AI226" s="121"/>
      <c r="AJ226" s="121"/>
      <c r="AK226" s="121"/>
      <c r="AL226" s="121"/>
      <c r="AM226" s="121"/>
      <c r="AN226" s="121"/>
      <c r="AO226" s="121"/>
    </row>
    <row r="227" spans="2:41" s="101" customFormat="1" ht="18">
      <c r="B227" s="116"/>
      <c r="AE227" s="709"/>
      <c r="AH227" s="120"/>
      <c r="AI227" s="121"/>
      <c r="AJ227" s="121"/>
      <c r="AK227" s="121"/>
      <c r="AL227" s="121"/>
      <c r="AM227" s="121"/>
      <c r="AN227" s="121"/>
      <c r="AO227" s="121"/>
    </row>
    <row r="228" spans="2:41" s="101" customFormat="1" ht="18">
      <c r="B228" s="116"/>
      <c r="AE228" s="709"/>
      <c r="AH228" s="120"/>
      <c r="AI228" s="121"/>
      <c r="AJ228" s="121"/>
      <c r="AK228" s="121"/>
      <c r="AL228" s="121"/>
      <c r="AM228" s="121"/>
      <c r="AN228" s="121"/>
      <c r="AO228" s="121"/>
    </row>
    <row r="229" spans="2:41" s="101" customFormat="1" ht="18">
      <c r="B229" s="116"/>
      <c r="AE229" s="709"/>
      <c r="AH229" s="120"/>
      <c r="AI229" s="121"/>
      <c r="AJ229" s="121"/>
      <c r="AK229" s="121"/>
      <c r="AL229" s="121"/>
      <c r="AM229" s="121"/>
      <c r="AN229" s="121"/>
      <c r="AO229" s="121"/>
    </row>
    <row r="230" spans="2:41" s="101" customFormat="1" ht="18">
      <c r="B230" s="116"/>
      <c r="AE230" s="709"/>
      <c r="AH230" s="120"/>
      <c r="AI230" s="121"/>
      <c r="AJ230" s="121"/>
      <c r="AK230" s="121"/>
      <c r="AL230" s="121"/>
      <c r="AM230" s="121"/>
      <c r="AN230" s="121"/>
      <c r="AO230" s="121"/>
    </row>
    <row r="231" spans="2:41" s="101" customFormat="1" ht="18">
      <c r="B231" s="116"/>
      <c r="AE231" s="709"/>
      <c r="AH231" s="120"/>
      <c r="AI231" s="121"/>
      <c r="AJ231" s="121"/>
      <c r="AK231" s="121"/>
      <c r="AL231" s="121"/>
      <c r="AM231" s="121"/>
      <c r="AN231" s="121"/>
      <c r="AO231" s="121"/>
    </row>
    <row r="232" spans="2:41" s="101" customFormat="1" ht="18">
      <c r="B232" s="116"/>
      <c r="AE232" s="709"/>
      <c r="AH232" s="120"/>
      <c r="AI232" s="121"/>
      <c r="AJ232" s="121"/>
      <c r="AK232" s="121"/>
      <c r="AL232" s="121"/>
      <c r="AM232" s="121"/>
      <c r="AN232" s="121"/>
      <c r="AO232" s="121"/>
    </row>
    <row r="233" spans="2:41" s="101" customFormat="1" ht="18">
      <c r="B233" s="116"/>
      <c r="AE233" s="709"/>
      <c r="AH233" s="120"/>
      <c r="AI233" s="121"/>
      <c r="AJ233" s="121"/>
      <c r="AK233" s="121"/>
      <c r="AL233" s="121"/>
      <c r="AM233" s="121"/>
      <c r="AN233" s="121"/>
      <c r="AO233" s="121"/>
    </row>
    <row r="234" spans="2:41" s="101" customFormat="1" ht="18">
      <c r="B234" s="116"/>
      <c r="AE234" s="709"/>
      <c r="AH234" s="120"/>
      <c r="AI234" s="121"/>
      <c r="AJ234" s="121"/>
      <c r="AK234" s="121"/>
      <c r="AL234" s="121"/>
      <c r="AM234" s="121"/>
      <c r="AN234" s="121"/>
      <c r="AO234" s="121"/>
    </row>
    <row r="235" spans="2:41" s="101" customFormat="1" ht="18">
      <c r="B235" s="116"/>
      <c r="AE235" s="709"/>
      <c r="AH235" s="120"/>
      <c r="AI235" s="121"/>
      <c r="AJ235" s="121"/>
      <c r="AK235" s="121"/>
      <c r="AL235" s="121"/>
      <c r="AM235" s="121"/>
      <c r="AN235" s="121"/>
      <c r="AO235" s="121"/>
    </row>
    <row r="236" spans="2:41" s="101" customFormat="1" ht="18">
      <c r="B236" s="116"/>
      <c r="AE236" s="709"/>
      <c r="AH236" s="120"/>
      <c r="AI236" s="121"/>
      <c r="AJ236" s="121"/>
      <c r="AK236" s="121"/>
      <c r="AL236" s="121"/>
      <c r="AM236" s="121"/>
      <c r="AN236" s="121"/>
      <c r="AO236" s="121"/>
    </row>
    <row r="237" spans="2:41" s="101" customFormat="1" ht="18">
      <c r="B237" s="116"/>
      <c r="AE237" s="709"/>
      <c r="AH237" s="120"/>
      <c r="AI237" s="121"/>
      <c r="AJ237" s="121"/>
      <c r="AK237" s="121"/>
      <c r="AL237" s="121"/>
      <c r="AM237" s="121"/>
      <c r="AN237" s="121"/>
      <c r="AO237" s="121"/>
    </row>
    <row r="238" spans="2:41" s="101" customFormat="1" ht="18">
      <c r="B238" s="116"/>
      <c r="AE238" s="709"/>
      <c r="AH238" s="120"/>
      <c r="AI238" s="121"/>
      <c r="AJ238" s="121"/>
      <c r="AK238" s="121"/>
      <c r="AL238" s="121"/>
      <c r="AM238" s="121"/>
      <c r="AN238" s="121"/>
      <c r="AO238" s="121"/>
    </row>
    <row r="239" spans="2:41" s="101" customFormat="1" ht="18">
      <c r="B239" s="116"/>
      <c r="AE239" s="709"/>
      <c r="AH239" s="120"/>
      <c r="AI239" s="121"/>
      <c r="AJ239" s="121"/>
      <c r="AK239" s="121"/>
      <c r="AL239" s="121"/>
      <c r="AM239" s="121"/>
      <c r="AN239" s="121"/>
      <c r="AO239" s="121"/>
    </row>
    <row r="240" spans="2:41" s="101" customFormat="1" ht="18">
      <c r="B240" s="116"/>
      <c r="AE240" s="709"/>
      <c r="AH240" s="120"/>
      <c r="AI240" s="121"/>
      <c r="AJ240" s="121"/>
      <c r="AK240" s="121"/>
      <c r="AL240" s="121"/>
      <c r="AM240" s="121"/>
      <c r="AN240" s="121"/>
      <c r="AO240" s="121"/>
    </row>
    <row r="241" spans="2:41" s="101" customFormat="1" ht="18">
      <c r="B241" s="116"/>
      <c r="AE241" s="709"/>
      <c r="AH241" s="120"/>
      <c r="AI241" s="121"/>
      <c r="AJ241" s="121"/>
      <c r="AK241" s="121"/>
      <c r="AL241" s="121"/>
      <c r="AM241" s="121"/>
      <c r="AN241" s="121"/>
      <c r="AO241" s="121"/>
    </row>
    <row r="242" spans="2:41" s="101" customFormat="1" ht="18">
      <c r="B242" s="116"/>
      <c r="AE242" s="709"/>
      <c r="AH242" s="120"/>
      <c r="AI242" s="121"/>
      <c r="AJ242" s="121"/>
      <c r="AK242" s="121"/>
      <c r="AL242" s="121"/>
      <c r="AM242" s="121"/>
      <c r="AN242" s="121"/>
      <c r="AO242" s="121"/>
    </row>
    <row r="243" spans="2:41" s="101" customFormat="1" ht="18">
      <c r="B243" s="116"/>
      <c r="AE243" s="709"/>
      <c r="AH243" s="120"/>
      <c r="AI243" s="121"/>
      <c r="AJ243" s="121"/>
      <c r="AK243" s="121"/>
      <c r="AL243" s="121"/>
      <c r="AM243" s="121"/>
      <c r="AN243" s="121"/>
      <c r="AO243" s="121"/>
    </row>
    <row r="244" spans="2:41" s="101" customFormat="1" ht="18">
      <c r="B244" s="116"/>
      <c r="AE244" s="709"/>
      <c r="AH244" s="120"/>
      <c r="AI244" s="121"/>
      <c r="AJ244" s="121"/>
      <c r="AK244" s="121"/>
      <c r="AL244" s="121"/>
      <c r="AM244" s="121"/>
      <c r="AN244" s="121"/>
      <c r="AO244" s="121"/>
    </row>
    <row r="245" spans="2:41" s="101" customFormat="1" ht="18">
      <c r="B245" s="116"/>
      <c r="AE245" s="709"/>
      <c r="AH245" s="120"/>
      <c r="AI245" s="121"/>
      <c r="AJ245" s="121"/>
      <c r="AK245" s="121"/>
      <c r="AL245" s="121"/>
      <c r="AM245" s="121"/>
      <c r="AN245" s="121"/>
      <c r="AO245" s="121"/>
    </row>
    <row r="246" spans="2:41" s="101" customFormat="1" ht="18">
      <c r="B246" s="116"/>
      <c r="AE246" s="709"/>
      <c r="AH246" s="120"/>
      <c r="AI246" s="121"/>
      <c r="AJ246" s="121"/>
      <c r="AK246" s="121"/>
      <c r="AL246" s="121"/>
      <c r="AM246" s="121"/>
      <c r="AN246" s="121"/>
      <c r="AO246" s="121"/>
    </row>
    <row r="247" spans="2:41" s="101" customFormat="1" ht="18">
      <c r="B247" s="116"/>
      <c r="AE247" s="709"/>
      <c r="AH247" s="120"/>
      <c r="AI247" s="121"/>
      <c r="AJ247" s="121"/>
      <c r="AK247" s="121"/>
      <c r="AL247" s="121"/>
      <c r="AM247" s="121"/>
      <c r="AN247" s="121"/>
      <c r="AO247" s="121"/>
    </row>
    <row r="248" spans="2:41" s="101" customFormat="1" ht="18">
      <c r="B248" s="116"/>
      <c r="AE248" s="709"/>
      <c r="AH248" s="120"/>
      <c r="AI248" s="121"/>
      <c r="AJ248" s="121"/>
      <c r="AK248" s="121"/>
      <c r="AL248" s="121"/>
      <c r="AM248" s="121"/>
      <c r="AN248" s="121"/>
      <c r="AO248" s="121"/>
    </row>
    <row r="249" spans="2:41" s="101" customFormat="1" ht="18">
      <c r="B249" s="116"/>
      <c r="AE249" s="709"/>
      <c r="AH249" s="120"/>
      <c r="AI249" s="121"/>
      <c r="AJ249" s="121"/>
      <c r="AK249" s="121"/>
      <c r="AL249" s="121"/>
      <c r="AM249" s="121"/>
      <c r="AN249" s="121"/>
      <c r="AO249" s="121"/>
    </row>
    <row r="250" spans="2:41" s="101" customFormat="1" ht="18">
      <c r="B250" s="116"/>
      <c r="AE250" s="709"/>
      <c r="AH250" s="120"/>
      <c r="AI250" s="121"/>
      <c r="AJ250" s="121"/>
      <c r="AK250" s="121"/>
      <c r="AL250" s="121"/>
      <c r="AM250" s="121"/>
      <c r="AN250" s="121"/>
      <c r="AO250" s="121"/>
    </row>
    <row r="251" spans="2:41" s="101" customFormat="1" ht="18">
      <c r="B251" s="116"/>
      <c r="AE251" s="709"/>
      <c r="AH251" s="120"/>
      <c r="AI251" s="121"/>
      <c r="AJ251" s="121"/>
      <c r="AK251" s="121"/>
      <c r="AL251" s="121"/>
      <c r="AM251" s="121"/>
      <c r="AN251" s="121"/>
      <c r="AO251" s="121"/>
    </row>
    <row r="252" spans="2:41" s="101" customFormat="1" ht="18">
      <c r="B252" s="116"/>
      <c r="AE252" s="709"/>
      <c r="AH252" s="120"/>
      <c r="AI252" s="121"/>
      <c r="AJ252" s="121"/>
      <c r="AK252" s="121"/>
      <c r="AL252" s="121"/>
      <c r="AM252" s="121"/>
      <c r="AN252" s="121"/>
      <c r="AO252" s="121"/>
    </row>
    <row r="253" spans="2:41" s="101" customFormat="1" ht="18">
      <c r="B253" s="116"/>
      <c r="AE253" s="709"/>
      <c r="AH253" s="120"/>
      <c r="AI253" s="121"/>
      <c r="AJ253" s="121"/>
      <c r="AK253" s="121"/>
      <c r="AL253" s="121"/>
      <c r="AM253" s="121"/>
      <c r="AN253" s="121"/>
      <c r="AO253" s="121"/>
    </row>
    <row r="254" spans="2:41" s="101" customFormat="1">
      <c r="AE254" s="709"/>
      <c r="AH254" s="120"/>
      <c r="AI254" s="121"/>
      <c r="AJ254" s="121"/>
      <c r="AK254" s="121"/>
      <c r="AL254" s="121"/>
      <c r="AM254" s="121"/>
      <c r="AN254" s="121"/>
      <c r="AO254" s="121"/>
    </row>
    <row r="255" spans="2:41" s="101" customFormat="1">
      <c r="AE255" s="709"/>
      <c r="AH255" s="120"/>
      <c r="AI255" s="121"/>
      <c r="AJ255" s="121"/>
      <c r="AK255" s="121"/>
      <c r="AL255" s="121"/>
      <c r="AM255" s="121"/>
      <c r="AN255" s="121"/>
      <c r="AO255" s="121"/>
    </row>
    <row r="256" spans="2:41" s="101" customFormat="1">
      <c r="AE256" s="709"/>
      <c r="AH256" s="120"/>
      <c r="AI256" s="121"/>
      <c r="AJ256" s="121"/>
      <c r="AK256" s="121"/>
      <c r="AL256" s="121"/>
      <c r="AM256" s="121"/>
      <c r="AN256" s="121"/>
      <c r="AO256" s="121"/>
    </row>
    <row r="257" spans="31:41" s="101" customFormat="1">
      <c r="AE257" s="709"/>
      <c r="AH257" s="120"/>
      <c r="AI257" s="121"/>
      <c r="AJ257" s="121"/>
      <c r="AK257" s="121"/>
      <c r="AL257" s="121"/>
      <c r="AM257" s="121"/>
      <c r="AN257" s="121"/>
      <c r="AO257" s="121"/>
    </row>
    <row r="258" spans="31:41" s="101" customFormat="1">
      <c r="AE258" s="709"/>
      <c r="AH258" s="120"/>
      <c r="AI258" s="121"/>
      <c r="AJ258" s="121"/>
      <c r="AK258" s="121"/>
      <c r="AL258" s="121"/>
      <c r="AM258" s="121"/>
      <c r="AN258" s="121"/>
      <c r="AO258" s="121"/>
    </row>
    <row r="259" spans="31:41" s="101" customFormat="1">
      <c r="AE259" s="709"/>
      <c r="AH259" s="120"/>
      <c r="AI259" s="121"/>
      <c r="AJ259" s="121"/>
      <c r="AK259" s="121"/>
      <c r="AL259" s="121"/>
      <c r="AM259" s="121"/>
      <c r="AN259" s="121"/>
      <c r="AO259" s="121"/>
    </row>
    <row r="260" spans="31:41" s="101" customFormat="1">
      <c r="AE260" s="709"/>
      <c r="AH260" s="120"/>
      <c r="AI260" s="121"/>
      <c r="AJ260" s="121"/>
      <c r="AK260" s="121"/>
      <c r="AL260" s="121"/>
      <c r="AM260" s="121"/>
      <c r="AN260" s="121"/>
      <c r="AO260" s="121"/>
    </row>
    <row r="261" spans="31:41" s="101" customFormat="1">
      <c r="AE261" s="709"/>
      <c r="AH261" s="120"/>
      <c r="AI261" s="121"/>
      <c r="AJ261" s="121"/>
      <c r="AK261" s="121"/>
      <c r="AL261" s="121"/>
      <c r="AM261" s="121"/>
      <c r="AN261" s="121"/>
      <c r="AO261" s="121"/>
    </row>
    <row r="262" spans="31:41" s="101" customFormat="1">
      <c r="AE262" s="709"/>
      <c r="AH262" s="120"/>
      <c r="AI262" s="121"/>
      <c r="AJ262" s="121"/>
      <c r="AK262" s="121"/>
      <c r="AL262" s="121"/>
      <c r="AM262" s="121"/>
      <c r="AN262" s="121"/>
      <c r="AO262" s="121"/>
    </row>
    <row r="263" spans="31:41" s="101" customFormat="1">
      <c r="AE263" s="709"/>
      <c r="AH263" s="120"/>
      <c r="AI263" s="121"/>
      <c r="AJ263" s="121"/>
      <c r="AK263" s="121"/>
      <c r="AL263" s="121"/>
      <c r="AM263" s="121"/>
      <c r="AN263" s="121"/>
      <c r="AO263" s="121"/>
    </row>
    <row r="264" spans="31:41" s="101" customFormat="1">
      <c r="AE264" s="709"/>
      <c r="AH264" s="120"/>
      <c r="AI264" s="121"/>
      <c r="AJ264" s="121"/>
      <c r="AK264" s="121"/>
      <c r="AL264" s="121"/>
      <c r="AM264" s="121"/>
      <c r="AN264" s="121"/>
      <c r="AO264" s="121"/>
    </row>
    <row r="265" spans="31:41" s="101" customFormat="1">
      <c r="AE265" s="709"/>
      <c r="AH265" s="120"/>
      <c r="AI265" s="121"/>
      <c r="AJ265" s="121"/>
      <c r="AK265" s="121"/>
      <c r="AL265" s="121"/>
      <c r="AM265" s="121"/>
      <c r="AN265" s="121"/>
      <c r="AO265" s="121"/>
    </row>
    <row r="266" spans="31:41" s="101" customFormat="1">
      <c r="AE266" s="709"/>
      <c r="AH266" s="120"/>
      <c r="AI266" s="121"/>
      <c r="AJ266" s="121"/>
      <c r="AK266" s="121"/>
      <c r="AL266" s="121"/>
      <c r="AM266" s="121"/>
      <c r="AN266" s="121"/>
      <c r="AO266" s="121"/>
    </row>
    <row r="267" spans="31:41" s="101" customFormat="1">
      <c r="AE267" s="709"/>
      <c r="AH267" s="120"/>
      <c r="AI267" s="121"/>
      <c r="AJ267" s="121"/>
      <c r="AK267" s="121"/>
      <c r="AL267" s="121"/>
      <c r="AM267" s="121"/>
      <c r="AN267" s="121"/>
      <c r="AO267" s="121"/>
    </row>
    <row r="268" spans="31:41" s="101" customFormat="1">
      <c r="AE268" s="709"/>
      <c r="AH268" s="120"/>
      <c r="AI268" s="121"/>
      <c r="AJ268" s="121"/>
      <c r="AK268" s="121"/>
      <c r="AL268" s="121"/>
      <c r="AM268" s="121"/>
      <c r="AN268" s="121"/>
      <c r="AO268" s="121"/>
    </row>
    <row r="269" spans="31:41" s="101" customFormat="1">
      <c r="AE269" s="709"/>
      <c r="AH269" s="120"/>
      <c r="AI269" s="121"/>
      <c r="AJ269" s="121"/>
      <c r="AK269" s="121"/>
      <c r="AL269" s="121"/>
      <c r="AM269" s="121"/>
      <c r="AN269" s="121"/>
      <c r="AO269" s="121"/>
    </row>
    <row r="270" spans="31:41" s="101" customFormat="1">
      <c r="AE270" s="709"/>
      <c r="AH270" s="120"/>
      <c r="AI270" s="121"/>
      <c r="AJ270" s="121"/>
      <c r="AK270" s="121"/>
      <c r="AL270" s="121"/>
      <c r="AM270" s="121"/>
      <c r="AN270" s="121"/>
      <c r="AO270" s="121"/>
    </row>
    <row r="271" spans="31:41" s="101" customFormat="1">
      <c r="AE271" s="709"/>
      <c r="AH271" s="120"/>
      <c r="AI271" s="121"/>
      <c r="AJ271" s="121"/>
      <c r="AK271" s="121"/>
      <c r="AL271" s="121"/>
      <c r="AM271" s="121"/>
      <c r="AN271" s="121"/>
      <c r="AO271" s="121"/>
    </row>
    <row r="272" spans="31:41" s="101" customFormat="1">
      <c r="AE272" s="709"/>
      <c r="AH272" s="120"/>
      <c r="AI272" s="121"/>
      <c r="AJ272" s="121"/>
      <c r="AK272" s="121"/>
      <c r="AL272" s="121"/>
      <c r="AM272" s="121"/>
      <c r="AN272" s="121"/>
      <c r="AO272" s="121"/>
    </row>
    <row r="273" spans="31:41" s="101" customFormat="1">
      <c r="AE273" s="709"/>
      <c r="AH273" s="120"/>
      <c r="AI273" s="121"/>
      <c r="AJ273" s="121"/>
      <c r="AK273" s="121"/>
      <c r="AL273" s="121"/>
      <c r="AM273" s="121"/>
      <c r="AN273" s="121"/>
      <c r="AO273" s="121"/>
    </row>
    <row r="274" spans="31:41" s="101" customFormat="1">
      <c r="AE274" s="709"/>
      <c r="AH274" s="120"/>
      <c r="AI274" s="121"/>
      <c r="AJ274" s="121"/>
      <c r="AK274" s="121"/>
      <c r="AL274" s="121"/>
      <c r="AM274" s="121"/>
      <c r="AN274" s="121"/>
      <c r="AO274" s="121"/>
    </row>
    <row r="275" spans="31:41" s="101" customFormat="1">
      <c r="AE275" s="709"/>
      <c r="AH275" s="120"/>
      <c r="AI275" s="121"/>
      <c r="AJ275" s="121"/>
      <c r="AK275" s="121"/>
      <c r="AL275" s="121"/>
      <c r="AM275" s="121"/>
      <c r="AN275" s="121"/>
      <c r="AO275" s="121"/>
    </row>
    <row r="276" spans="31:41" s="101" customFormat="1">
      <c r="AE276" s="709"/>
      <c r="AH276" s="120"/>
      <c r="AI276" s="121"/>
      <c r="AJ276" s="121"/>
      <c r="AK276" s="121"/>
      <c r="AL276" s="121"/>
      <c r="AM276" s="121"/>
      <c r="AN276" s="121"/>
      <c r="AO276" s="121"/>
    </row>
    <row r="277" spans="31:41" s="101" customFormat="1">
      <c r="AE277" s="709"/>
      <c r="AH277" s="120"/>
      <c r="AI277" s="121"/>
      <c r="AJ277" s="121"/>
      <c r="AK277" s="121"/>
      <c r="AL277" s="121"/>
      <c r="AM277" s="121"/>
      <c r="AN277" s="121"/>
      <c r="AO277" s="121"/>
    </row>
    <row r="278" spans="31:41" s="101" customFormat="1">
      <c r="AE278" s="709"/>
      <c r="AH278" s="120"/>
      <c r="AI278" s="121"/>
      <c r="AJ278" s="121"/>
      <c r="AK278" s="121"/>
      <c r="AL278" s="121"/>
      <c r="AM278" s="121"/>
      <c r="AN278" s="121"/>
      <c r="AO278" s="121"/>
    </row>
    <row r="279" spans="31:41" s="101" customFormat="1">
      <c r="AE279" s="709"/>
      <c r="AH279" s="120"/>
      <c r="AI279" s="121"/>
      <c r="AJ279" s="121"/>
      <c r="AK279" s="121"/>
      <c r="AL279" s="121"/>
      <c r="AM279" s="121"/>
      <c r="AN279" s="121"/>
      <c r="AO279" s="121"/>
    </row>
    <row r="280" spans="31:41" s="101" customFormat="1">
      <c r="AE280" s="709"/>
      <c r="AH280" s="120"/>
      <c r="AI280" s="121"/>
      <c r="AJ280" s="121"/>
      <c r="AK280" s="121"/>
      <c r="AL280" s="121"/>
      <c r="AM280" s="121"/>
      <c r="AN280" s="121"/>
      <c r="AO280" s="121"/>
    </row>
    <row r="281" spans="31:41" s="101" customFormat="1">
      <c r="AE281" s="709"/>
      <c r="AH281" s="120"/>
      <c r="AI281" s="121"/>
      <c r="AJ281" s="121"/>
      <c r="AK281" s="121"/>
      <c r="AL281" s="121"/>
      <c r="AM281" s="121"/>
      <c r="AN281" s="121"/>
      <c r="AO281" s="121"/>
    </row>
    <row r="282" spans="31:41" s="101" customFormat="1">
      <c r="AE282" s="709"/>
      <c r="AH282" s="120"/>
      <c r="AI282" s="121"/>
      <c r="AJ282" s="121"/>
      <c r="AK282" s="121"/>
      <c r="AL282" s="121"/>
      <c r="AM282" s="121"/>
      <c r="AN282" s="121"/>
      <c r="AO282" s="121"/>
    </row>
    <row r="283" spans="31:41" s="101" customFormat="1">
      <c r="AE283" s="709"/>
      <c r="AH283" s="120"/>
      <c r="AI283" s="121"/>
      <c r="AJ283" s="121"/>
      <c r="AK283" s="121"/>
      <c r="AL283" s="121"/>
      <c r="AM283" s="121"/>
      <c r="AN283" s="121"/>
      <c r="AO283" s="121"/>
    </row>
    <row r="284" spans="31:41" s="101" customFormat="1">
      <c r="AE284" s="709"/>
      <c r="AH284" s="120"/>
      <c r="AI284" s="121"/>
      <c r="AJ284" s="121"/>
      <c r="AK284" s="121"/>
      <c r="AL284" s="121"/>
      <c r="AM284" s="121"/>
      <c r="AN284" s="121"/>
      <c r="AO284" s="121"/>
    </row>
    <row r="285" spans="31:41" s="101" customFormat="1">
      <c r="AE285" s="709"/>
      <c r="AH285" s="120"/>
      <c r="AI285" s="121"/>
      <c r="AJ285" s="121"/>
      <c r="AK285" s="121"/>
      <c r="AL285" s="121"/>
      <c r="AM285" s="121"/>
      <c r="AN285" s="121"/>
      <c r="AO285" s="121"/>
    </row>
    <row r="286" spans="31:41" s="101" customFormat="1">
      <c r="AE286" s="709"/>
      <c r="AH286" s="120"/>
      <c r="AI286" s="121"/>
      <c r="AJ286" s="121"/>
      <c r="AK286" s="121"/>
      <c r="AL286" s="121"/>
      <c r="AM286" s="121"/>
      <c r="AN286" s="121"/>
      <c r="AO286" s="121"/>
    </row>
    <row r="287" spans="31:41" s="101" customFormat="1">
      <c r="AE287" s="709"/>
      <c r="AH287" s="120"/>
      <c r="AI287" s="121"/>
      <c r="AJ287" s="121"/>
      <c r="AK287" s="121"/>
      <c r="AL287" s="121"/>
      <c r="AM287" s="121"/>
      <c r="AN287" s="121"/>
      <c r="AO287" s="121"/>
    </row>
    <row r="288" spans="31:41" s="101" customFormat="1">
      <c r="AE288" s="709"/>
      <c r="AH288" s="120"/>
      <c r="AI288" s="121"/>
      <c r="AJ288" s="121"/>
      <c r="AK288" s="121"/>
      <c r="AL288" s="121"/>
      <c r="AM288" s="121"/>
      <c r="AN288" s="121"/>
      <c r="AO288" s="121"/>
    </row>
    <row r="289" spans="31:41" s="101" customFormat="1">
      <c r="AE289" s="709"/>
      <c r="AH289" s="120"/>
      <c r="AI289" s="121"/>
      <c r="AJ289" s="121"/>
      <c r="AK289" s="121"/>
      <c r="AL289" s="121"/>
      <c r="AM289" s="121"/>
      <c r="AN289" s="121"/>
      <c r="AO289" s="121"/>
    </row>
    <row r="290" spans="31:41" s="101" customFormat="1">
      <c r="AE290" s="709"/>
      <c r="AH290" s="120"/>
      <c r="AI290" s="121"/>
      <c r="AJ290" s="121"/>
      <c r="AK290" s="121"/>
      <c r="AL290" s="121"/>
      <c r="AM290" s="121"/>
      <c r="AN290" s="121"/>
      <c r="AO290" s="121"/>
    </row>
    <row r="291" spans="31:41" s="101" customFormat="1">
      <c r="AE291" s="709"/>
      <c r="AH291" s="120"/>
      <c r="AI291" s="121"/>
      <c r="AJ291" s="121"/>
      <c r="AK291" s="121"/>
      <c r="AL291" s="121"/>
      <c r="AM291" s="121"/>
      <c r="AN291" s="121"/>
      <c r="AO291" s="121"/>
    </row>
    <row r="292" spans="31:41" s="101" customFormat="1">
      <c r="AE292" s="709"/>
      <c r="AH292" s="120"/>
      <c r="AI292" s="121"/>
      <c r="AJ292" s="121"/>
      <c r="AK292" s="121"/>
      <c r="AL292" s="121"/>
      <c r="AM292" s="121"/>
      <c r="AN292" s="121"/>
      <c r="AO292" s="121"/>
    </row>
    <row r="293" spans="31:41" s="101" customFormat="1">
      <c r="AE293" s="709"/>
      <c r="AH293" s="120"/>
      <c r="AI293" s="121"/>
      <c r="AJ293" s="121"/>
      <c r="AK293" s="121"/>
      <c r="AL293" s="121"/>
      <c r="AM293" s="121"/>
      <c r="AN293" s="121"/>
      <c r="AO293" s="121"/>
    </row>
    <row r="294" spans="31:41" s="101" customFormat="1">
      <c r="AE294" s="709"/>
      <c r="AH294" s="120"/>
      <c r="AI294" s="121"/>
      <c r="AJ294" s="121"/>
      <c r="AK294" s="121"/>
      <c r="AL294" s="121"/>
      <c r="AM294" s="121"/>
      <c r="AN294" s="121"/>
      <c r="AO294" s="121"/>
    </row>
    <row r="295" spans="31:41" s="101" customFormat="1">
      <c r="AE295" s="709"/>
      <c r="AH295" s="120"/>
      <c r="AI295" s="121"/>
      <c r="AJ295" s="121"/>
      <c r="AK295" s="121"/>
      <c r="AL295" s="121"/>
      <c r="AM295" s="121"/>
      <c r="AN295" s="121"/>
      <c r="AO295" s="121"/>
    </row>
    <row r="296" spans="31:41" s="101" customFormat="1">
      <c r="AE296" s="709"/>
      <c r="AH296" s="120"/>
      <c r="AI296" s="121"/>
      <c r="AJ296" s="121"/>
      <c r="AK296" s="121"/>
      <c r="AL296" s="121"/>
      <c r="AM296" s="121"/>
      <c r="AN296" s="121"/>
      <c r="AO296" s="121"/>
    </row>
    <row r="297" spans="31:41" s="101" customFormat="1">
      <c r="AE297" s="709"/>
      <c r="AH297" s="120"/>
      <c r="AI297" s="121"/>
      <c r="AJ297" s="121"/>
      <c r="AK297" s="121"/>
      <c r="AL297" s="121"/>
      <c r="AM297" s="121"/>
      <c r="AN297" s="121"/>
      <c r="AO297" s="121"/>
    </row>
    <row r="298" spans="31:41" s="101" customFormat="1">
      <c r="AE298" s="709"/>
      <c r="AH298" s="120"/>
      <c r="AI298" s="121"/>
      <c r="AJ298" s="121"/>
      <c r="AK298" s="121"/>
      <c r="AL298" s="121"/>
      <c r="AM298" s="121"/>
      <c r="AN298" s="121"/>
      <c r="AO298" s="121"/>
    </row>
    <row r="299" spans="31:41" s="101" customFormat="1">
      <c r="AE299" s="709"/>
      <c r="AH299" s="120"/>
      <c r="AI299" s="121"/>
      <c r="AJ299" s="121"/>
      <c r="AK299" s="121"/>
      <c r="AL299" s="121"/>
      <c r="AM299" s="121"/>
      <c r="AN299" s="121"/>
      <c r="AO299" s="121"/>
    </row>
    <row r="300" spans="31:41" s="101" customFormat="1">
      <c r="AE300" s="709"/>
      <c r="AH300" s="120"/>
      <c r="AI300" s="121"/>
      <c r="AJ300" s="121"/>
      <c r="AK300" s="121"/>
      <c r="AL300" s="121"/>
      <c r="AM300" s="121"/>
      <c r="AN300" s="121"/>
      <c r="AO300" s="121"/>
    </row>
    <row r="301" spans="31:41" s="101" customFormat="1">
      <c r="AE301" s="709"/>
      <c r="AH301" s="120"/>
      <c r="AI301" s="121"/>
      <c r="AJ301" s="121"/>
      <c r="AK301" s="121"/>
      <c r="AL301" s="121"/>
      <c r="AM301" s="121"/>
      <c r="AN301" s="121"/>
      <c r="AO301" s="121"/>
    </row>
    <row r="302" spans="31:41" s="101" customFormat="1">
      <c r="AE302" s="709"/>
      <c r="AH302" s="120"/>
      <c r="AI302" s="121"/>
      <c r="AJ302" s="121"/>
      <c r="AK302" s="121"/>
      <c r="AL302" s="121"/>
      <c r="AM302" s="121"/>
      <c r="AN302" s="121"/>
      <c r="AO302" s="121"/>
    </row>
    <row r="303" spans="31:41" s="101" customFormat="1">
      <c r="AE303" s="709"/>
      <c r="AH303" s="120"/>
      <c r="AI303" s="121"/>
      <c r="AJ303" s="121"/>
      <c r="AK303" s="121"/>
      <c r="AL303" s="121"/>
      <c r="AM303" s="121"/>
      <c r="AN303" s="121"/>
      <c r="AO303" s="121"/>
    </row>
    <row r="304" spans="31:41" s="101" customFormat="1">
      <c r="AE304" s="709"/>
      <c r="AH304" s="120"/>
      <c r="AI304" s="121"/>
      <c r="AJ304" s="121"/>
      <c r="AK304" s="121"/>
      <c r="AL304" s="121"/>
      <c r="AM304" s="121"/>
      <c r="AN304" s="121"/>
      <c r="AO304" s="121"/>
    </row>
    <row r="305" spans="31:41" s="101" customFormat="1">
      <c r="AE305" s="709"/>
      <c r="AH305" s="120"/>
      <c r="AI305" s="121"/>
      <c r="AJ305" s="121"/>
      <c r="AK305" s="121"/>
      <c r="AL305" s="121"/>
      <c r="AM305" s="121"/>
      <c r="AN305" s="121"/>
      <c r="AO305" s="121"/>
    </row>
    <row r="306" spans="31:41" s="101" customFormat="1">
      <c r="AE306" s="709"/>
      <c r="AH306" s="120"/>
      <c r="AI306" s="121"/>
      <c r="AJ306" s="121"/>
      <c r="AK306" s="121"/>
      <c r="AL306" s="121"/>
      <c r="AM306" s="121"/>
      <c r="AN306" s="121"/>
      <c r="AO306" s="121"/>
    </row>
    <row r="307" spans="31:41" s="101" customFormat="1">
      <c r="AE307" s="709"/>
      <c r="AH307" s="120"/>
      <c r="AI307" s="121"/>
      <c r="AJ307" s="121"/>
      <c r="AK307" s="121"/>
      <c r="AL307" s="121"/>
      <c r="AM307" s="121"/>
      <c r="AN307" s="121"/>
      <c r="AO307" s="121"/>
    </row>
    <row r="308" spans="31:41" s="101" customFormat="1">
      <c r="AE308" s="709"/>
      <c r="AH308" s="120"/>
      <c r="AI308" s="121"/>
      <c r="AJ308" s="121"/>
      <c r="AK308" s="121"/>
      <c r="AL308" s="121"/>
      <c r="AM308" s="121"/>
      <c r="AN308" s="121"/>
      <c r="AO308" s="121"/>
    </row>
    <row r="309" spans="31:41" s="101" customFormat="1">
      <c r="AE309" s="709"/>
      <c r="AH309" s="120"/>
      <c r="AI309" s="121"/>
      <c r="AJ309" s="121"/>
      <c r="AK309" s="121"/>
      <c r="AL309" s="121"/>
      <c r="AM309" s="121"/>
      <c r="AN309" s="121"/>
      <c r="AO309" s="121"/>
    </row>
    <row r="310" spans="31:41" s="101" customFormat="1">
      <c r="AE310" s="709"/>
      <c r="AH310" s="120"/>
      <c r="AI310" s="121"/>
      <c r="AJ310" s="121"/>
      <c r="AK310" s="121"/>
      <c r="AL310" s="121"/>
      <c r="AM310" s="121"/>
      <c r="AN310" s="121"/>
      <c r="AO310" s="121"/>
    </row>
    <row r="311" spans="31:41" s="101" customFormat="1">
      <c r="AE311" s="709"/>
      <c r="AH311" s="120"/>
      <c r="AI311" s="121"/>
      <c r="AJ311" s="121"/>
      <c r="AK311" s="121"/>
      <c r="AL311" s="121"/>
      <c r="AM311" s="121"/>
      <c r="AN311" s="121"/>
      <c r="AO311" s="121"/>
    </row>
    <row r="312" spans="31:41" s="101" customFormat="1">
      <c r="AE312" s="709"/>
      <c r="AH312" s="120"/>
      <c r="AI312" s="121"/>
      <c r="AJ312" s="121"/>
      <c r="AK312" s="121"/>
      <c r="AL312" s="121"/>
      <c r="AM312" s="121"/>
      <c r="AN312" s="121"/>
      <c r="AO312" s="121"/>
    </row>
    <row r="313" spans="31:41" s="101" customFormat="1">
      <c r="AE313" s="709"/>
      <c r="AH313" s="120"/>
      <c r="AI313" s="121"/>
      <c r="AJ313" s="121"/>
      <c r="AK313" s="121"/>
      <c r="AL313" s="121"/>
      <c r="AM313" s="121"/>
      <c r="AN313" s="121"/>
      <c r="AO313" s="121"/>
    </row>
    <row r="314" spans="31:41" s="101" customFormat="1">
      <c r="AE314" s="709"/>
      <c r="AH314" s="120"/>
      <c r="AI314" s="121"/>
      <c r="AJ314" s="121"/>
      <c r="AK314" s="121"/>
      <c r="AL314" s="121"/>
      <c r="AM314" s="121"/>
      <c r="AN314" s="121"/>
      <c r="AO314" s="121"/>
    </row>
    <row r="315" spans="31:41" s="101" customFormat="1">
      <c r="AE315" s="709"/>
      <c r="AH315" s="120"/>
      <c r="AI315" s="121"/>
      <c r="AJ315" s="121"/>
      <c r="AK315" s="121"/>
      <c r="AL315" s="121"/>
      <c r="AM315" s="121"/>
      <c r="AN315" s="121"/>
      <c r="AO315" s="121"/>
    </row>
    <row r="316" spans="31:41" s="101" customFormat="1">
      <c r="AE316" s="709"/>
      <c r="AH316" s="120"/>
      <c r="AI316" s="121"/>
      <c r="AJ316" s="121"/>
      <c r="AK316" s="121"/>
      <c r="AL316" s="121"/>
      <c r="AM316" s="121"/>
      <c r="AN316" s="121"/>
      <c r="AO316" s="121"/>
    </row>
    <row r="317" spans="31:41" s="101" customFormat="1">
      <c r="AE317" s="709"/>
      <c r="AH317" s="120"/>
      <c r="AI317" s="121"/>
      <c r="AJ317" s="121"/>
      <c r="AK317" s="121"/>
      <c r="AL317" s="121"/>
      <c r="AM317" s="121"/>
      <c r="AN317" s="121"/>
      <c r="AO317" s="121"/>
    </row>
    <row r="318" spans="31:41" s="101" customFormat="1">
      <c r="AE318" s="709"/>
      <c r="AH318" s="120"/>
      <c r="AI318" s="121"/>
      <c r="AJ318" s="121"/>
      <c r="AK318" s="121"/>
      <c r="AL318" s="121"/>
      <c r="AM318" s="121"/>
      <c r="AN318" s="121"/>
      <c r="AO318" s="121"/>
    </row>
    <row r="319" spans="31:41" s="101" customFormat="1">
      <c r="AE319" s="709"/>
      <c r="AH319" s="120"/>
      <c r="AI319" s="121"/>
      <c r="AJ319" s="121"/>
      <c r="AK319" s="121"/>
      <c r="AL319" s="121"/>
      <c r="AM319" s="121"/>
      <c r="AN319" s="121"/>
      <c r="AO319" s="121"/>
    </row>
    <row r="320" spans="31:41" s="101" customFormat="1">
      <c r="AE320" s="709"/>
      <c r="AH320" s="120"/>
      <c r="AI320" s="121"/>
      <c r="AJ320" s="121"/>
      <c r="AK320" s="121"/>
      <c r="AL320" s="121"/>
      <c r="AM320" s="121"/>
      <c r="AN320" s="121"/>
      <c r="AO320" s="121"/>
    </row>
    <row r="321" spans="31:41" s="101" customFormat="1">
      <c r="AE321" s="709"/>
      <c r="AH321" s="120"/>
      <c r="AI321" s="121"/>
      <c r="AJ321" s="121"/>
      <c r="AK321" s="121"/>
      <c r="AL321" s="121"/>
      <c r="AM321" s="121"/>
      <c r="AN321" s="121"/>
      <c r="AO321" s="121"/>
    </row>
    <row r="322" spans="31:41" s="101" customFormat="1">
      <c r="AE322" s="709"/>
      <c r="AH322" s="120"/>
      <c r="AI322" s="121"/>
      <c r="AJ322" s="121"/>
      <c r="AK322" s="121"/>
      <c r="AL322" s="121"/>
      <c r="AM322" s="121"/>
      <c r="AN322" s="121"/>
      <c r="AO322" s="121"/>
    </row>
    <row r="323" spans="31:41" s="101" customFormat="1">
      <c r="AE323" s="709"/>
      <c r="AH323" s="120"/>
      <c r="AI323" s="121"/>
      <c r="AJ323" s="121"/>
      <c r="AK323" s="121"/>
      <c r="AL323" s="121"/>
      <c r="AM323" s="121"/>
      <c r="AN323" s="121"/>
      <c r="AO323" s="121"/>
    </row>
    <row r="324" spans="31:41" s="101" customFormat="1">
      <c r="AE324" s="709"/>
      <c r="AH324" s="120"/>
      <c r="AI324" s="121"/>
      <c r="AJ324" s="121"/>
      <c r="AK324" s="121"/>
      <c r="AL324" s="121"/>
      <c r="AM324" s="121"/>
      <c r="AN324" s="121"/>
      <c r="AO324" s="121"/>
    </row>
    <row r="325" spans="31:41" s="101" customFormat="1">
      <c r="AE325" s="709"/>
      <c r="AH325" s="120"/>
      <c r="AI325" s="121"/>
      <c r="AJ325" s="121"/>
      <c r="AK325" s="121"/>
      <c r="AL325" s="121"/>
      <c r="AM325" s="121"/>
      <c r="AN325" s="121"/>
      <c r="AO325" s="121"/>
    </row>
    <row r="326" spans="31:41" s="101" customFormat="1">
      <c r="AE326" s="709"/>
      <c r="AH326" s="120"/>
      <c r="AI326" s="121"/>
      <c r="AJ326" s="121"/>
      <c r="AK326" s="121"/>
      <c r="AL326" s="121"/>
      <c r="AM326" s="121"/>
      <c r="AN326" s="121"/>
      <c r="AO326" s="121"/>
    </row>
    <row r="327" spans="31:41" s="101" customFormat="1">
      <c r="AE327" s="709"/>
      <c r="AH327" s="120"/>
      <c r="AI327" s="121"/>
      <c r="AJ327" s="121"/>
      <c r="AK327" s="121"/>
      <c r="AL327" s="121"/>
      <c r="AM327" s="121"/>
      <c r="AN327" s="121"/>
      <c r="AO327" s="121"/>
    </row>
    <row r="328" spans="31:41" s="101" customFormat="1">
      <c r="AE328" s="709"/>
      <c r="AH328" s="120"/>
      <c r="AI328" s="121"/>
      <c r="AJ328" s="121"/>
      <c r="AK328" s="121"/>
      <c r="AL328" s="121"/>
      <c r="AM328" s="121"/>
      <c r="AN328" s="121"/>
      <c r="AO328" s="121"/>
    </row>
    <row r="329" spans="31:41" s="101" customFormat="1">
      <c r="AE329" s="709"/>
      <c r="AH329" s="120"/>
      <c r="AI329" s="121"/>
      <c r="AJ329" s="121"/>
      <c r="AK329" s="121"/>
      <c r="AL329" s="121"/>
      <c r="AM329" s="121"/>
      <c r="AN329" s="121"/>
      <c r="AO329" s="121"/>
    </row>
    <row r="330" spans="31:41" s="101" customFormat="1">
      <c r="AE330" s="709"/>
      <c r="AH330" s="120"/>
      <c r="AI330" s="121"/>
      <c r="AJ330" s="121"/>
      <c r="AK330" s="121"/>
      <c r="AL330" s="121"/>
      <c r="AM330" s="121"/>
      <c r="AN330" s="121"/>
      <c r="AO330" s="121"/>
    </row>
    <row r="331" spans="31:41" s="101" customFormat="1">
      <c r="AE331" s="709"/>
      <c r="AH331" s="120"/>
      <c r="AI331" s="121"/>
      <c r="AJ331" s="121"/>
      <c r="AK331" s="121"/>
      <c r="AL331" s="121"/>
      <c r="AM331" s="121"/>
      <c r="AN331" s="121"/>
      <c r="AO331" s="121"/>
    </row>
    <row r="332" spans="31:41" s="101" customFormat="1">
      <c r="AE332" s="709"/>
      <c r="AH332" s="120"/>
      <c r="AI332" s="121"/>
      <c r="AJ332" s="121"/>
      <c r="AK332" s="121"/>
      <c r="AL332" s="121"/>
      <c r="AM332" s="121"/>
      <c r="AN332" s="121"/>
      <c r="AO332" s="121"/>
    </row>
    <row r="333" spans="31:41" s="101" customFormat="1">
      <c r="AE333" s="709"/>
      <c r="AH333" s="120"/>
      <c r="AI333" s="121"/>
      <c r="AJ333" s="121"/>
      <c r="AK333" s="121"/>
      <c r="AL333" s="121"/>
      <c r="AM333" s="121"/>
      <c r="AN333" s="121"/>
      <c r="AO333" s="121"/>
    </row>
    <row r="334" spans="31:41" s="101" customFormat="1">
      <c r="AE334" s="709"/>
      <c r="AH334" s="120"/>
      <c r="AI334" s="121"/>
      <c r="AJ334" s="121"/>
      <c r="AK334" s="121"/>
      <c r="AL334" s="121"/>
      <c r="AM334" s="121"/>
      <c r="AN334" s="121"/>
      <c r="AO334" s="121"/>
    </row>
    <row r="335" spans="31:41" s="101" customFormat="1">
      <c r="AE335" s="709"/>
      <c r="AH335" s="120"/>
      <c r="AI335" s="121"/>
      <c r="AJ335" s="121"/>
      <c r="AK335" s="121"/>
      <c r="AL335" s="121"/>
      <c r="AM335" s="121"/>
      <c r="AN335" s="121"/>
      <c r="AO335" s="121"/>
    </row>
    <row r="336" spans="31:41" s="101" customFormat="1">
      <c r="AE336" s="709"/>
      <c r="AH336" s="120"/>
      <c r="AI336" s="121"/>
      <c r="AJ336" s="121"/>
      <c r="AK336" s="121"/>
      <c r="AL336" s="121"/>
      <c r="AM336" s="121"/>
      <c r="AN336" s="121"/>
      <c r="AO336" s="121"/>
    </row>
    <row r="337" spans="31:41" s="101" customFormat="1">
      <c r="AE337" s="709"/>
      <c r="AH337" s="120"/>
      <c r="AI337" s="121"/>
      <c r="AJ337" s="121"/>
      <c r="AK337" s="121"/>
      <c r="AL337" s="121"/>
      <c r="AM337" s="121"/>
      <c r="AN337" s="121"/>
      <c r="AO337" s="121"/>
    </row>
    <row r="338" spans="31:41" s="101" customFormat="1">
      <c r="AE338" s="709"/>
      <c r="AH338" s="120"/>
      <c r="AI338" s="121"/>
      <c r="AJ338" s="121"/>
      <c r="AK338" s="121"/>
      <c r="AL338" s="121"/>
      <c r="AM338" s="121"/>
      <c r="AN338" s="121"/>
      <c r="AO338" s="121"/>
    </row>
    <row r="339" spans="31:41" s="101" customFormat="1">
      <c r="AE339" s="709"/>
      <c r="AH339" s="120"/>
      <c r="AI339" s="121"/>
      <c r="AJ339" s="121"/>
      <c r="AK339" s="121"/>
      <c r="AL339" s="121"/>
      <c r="AM339" s="121"/>
      <c r="AN339" s="121"/>
      <c r="AO339" s="121"/>
    </row>
    <row r="340" spans="31:41" s="101" customFormat="1">
      <c r="AE340" s="709"/>
      <c r="AH340" s="120"/>
      <c r="AI340" s="121"/>
      <c r="AJ340" s="121"/>
      <c r="AK340" s="121"/>
      <c r="AL340" s="121"/>
      <c r="AM340" s="121"/>
      <c r="AN340" s="121"/>
      <c r="AO340" s="121"/>
    </row>
    <row r="341" spans="31:41" s="101" customFormat="1">
      <c r="AE341" s="709"/>
      <c r="AH341" s="120"/>
      <c r="AI341" s="121"/>
      <c r="AJ341" s="121"/>
      <c r="AK341" s="121"/>
      <c r="AL341" s="121"/>
      <c r="AM341" s="121"/>
      <c r="AN341" s="121"/>
      <c r="AO341" s="121"/>
    </row>
    <row r="342" spans="31:41" s="101" customFormat="1">
      <c r="AE342" s="709"/>
      <c r="AH342" s="120"/>
      <c r="AI342" s="121"/>
      <c r="AJ342" s="121"/>
      <c r="AK342" s="121"/>
      <c r="AL342" s="121"/>
      <c r="AM342" s="121"/>
      <c r="AN342" s="121"/>
      <c r="AO342" s="121"/>
    </row>
    <row r="343" spans="31:41" s="101" customFormat="1">
      <c r="AE343" s="709"/>
      <c r="AH343" s="120"/>
      <c r="AI343" s="121"/>
      <c r="AJ343" s="121"/>
      <c r="AK343" s="121"/>
      <c r="AL343" s="121"/>
      <c r="AM343" s="121"/>
      <c r="AN343" s="121"/>
      <c r="AO343" s="121"/>
    </row>
    <row r="344" spans="31:41" s="101" customFormat="1">
      <c r="AE344" s="709"/>
      <c r="AH344" s="120"/>
      <c r="AI344" s="121"/>
      <c r="AJ344" s="121"/>
      <c r="AK344" s="121"/>
      <c r="AL344" s="121"/>
      <c r="AM344" s="121"/>
      <c r="AN344" s="121"/>
      <c r="AO344" s="121"/>
    </row>
    <row r="345" spans="31:41" s="101" customFormat="1">
      <c r="AE345" s="709"/>
      <c r="AH345" s="120"/>
      <c r="AI345" s="121"/>
      <c r="AJ345" s="121"/>
      <c r="AK345" s="121"/>
      <c r="AL345" s="121"/>
      <c r="AM345" s="121"/>
      <c r="AN345" s="121"/>
      <c r="AO345" s="121"/>
    </row>
    <row r="346" spans="31:41" s="101" customFormat="1">
      <c r="AE346" s="709"/>
      <c r="AH346" s="120"/>
      <c r="AI346" s="121"/>
      <c r="AJ346" s="121"/>
      <c r="AK346" s="121"/>
      <c r="AL346" s="121"/>
      <c r="AM346" s="121"/>
      <c r="AN346" s="121"/>
      <c r="AO346" s="121"/>
    </row>
    <row r="347" spans="31:41" s="101" customFormat="1">
      <c r="AE347" s="709"/>
      <c r="AH347" s="120"/>
      <c r="AI347" s="121"/>
      <c r="AJ347" s="121"/>
      <c r="AK347" s="121"/>
      <c r="AL347" s="121"/>
      <c r="AM347" s="121"/>
      <c r="AN347" s="121"/>
      <c r="AO347" s="121"/>
    </row>
    <row r="348" spans="31:41" s="101" customFormat="1">
      <c r="AE348" s="709"/>
      <c r="AH348" s="120"/>
      <c r="AI348" s="121"/>
      <c r="AJ348" s="121"/>
      <c r="AK348" s="121"/>
      <c r="AL348" s="121"/>
      <c r="AM348" s="121"/>
      <c r="AN348" s="121"/>
      <c r="AO348" s="121"/>
    </row>
    <row r="349" spans="31:41" s="101" customFormat="1">
      <c r="AE349" s="709"/>
      <c r="AH349" s="120"/>
      <c r="AI349" s="121"/>
      <c r="AJ349" s="121"/>
      <c r="AK349" s="121"/>
      <c r="AL349" s="121"/>
      <c r="AM349" s="121"/>
      <c r="AN349" s="121"/>
      <c r="AO349" s="121"/>
    </row>
    <row r="350" spans="31:41" s="101" customFormat="1">
      <c r="AE350" s="709"/>
      <c r="AH350" s="120"/>
      <c r="AI350" s="121"/>
      <c r="AJ350" s="121"/>
      <c r="AK350" s="121"/>
      <c r="AL350" s="121"/>
      <c r="AM350" s="121"/>
      <c r="AN350" s="121"/>
      <c r="AO350" s="121"/>
    </row>
    <row r="351" spans="31:41" s="101" customFormat="1">
      <c r="AE351" s="709"/>
      <c r="AH351" s="120"/>
      <c r="AI351" s="121"/>
      <c r="AJ351" s="121"/>
      <c r="AK351" s="121"/>
      <c r="AL351" s="121"/>
      <c r="AM351" s="121"/>
      <c r="AN351" s="121"/>
      <c r="AO351" s="121"/>
    </row>
    <row r="352" spans="31:41" s="101" customFormat="1">
      <c r="AE352" s="709"/>
      <c r="AH352" s="120"/>
      <c r="AI352" s="121"/>
      <c r="AJ352" s="121"/>
      <c r="AK352" s="121"/>
      <c r="AL352" s="121"/>
      <c r="AM352" s="121"/>
      <c r="AN352" s="121"/>
      <c r="AO352" s="121"/>
    </row>
    <row r="353" spans="31:41" s="101" customFormat="1">
      <c r="AE353" s="709"/>
      <c r="AH353" s="120"/>
      <c r="AI353" s="121"/>
      <c r="AJ353" s="121"/>
      <c r="AK353" s="121"/>
      <c r="AL353" s="121"/>
      <c r="AM353" s="121"/>
      <c r="AN353" s="121"/>
      <c r="AO353" s="121"/>
    </row>
    <row r="354" spans="31:41" s="101" customFormat="1">
      <c r="AE354" s="709"/>
      <c r="AH354" s="120"/>
      <c r="AI354" s="121"/>
      <c r="AJ354" s="121"/>
      <c r="AK354" s="121"/>
      <c r="AL354" s="121"/>
      <c r="AM354" s="121"/>
      <c r="AN354" s="121"/>
      <c r="AO354" s="121"/>
    </row>
    <row r="355" spans="31:41" s="101" customFormat="1">
      <c r="AE355" s="709"/>
      <c r="AH355" s="120"/>
      <c r="AI355" s="121"/>
      <c r="AJ355" s="121"/>
      <c r="AK355" s="121"/>
      <c r="AL355" s="121"/>
      <c r="AM355" s="121"/>
      <c r="AN355" s="121"/>
      <c r="AO355" s="121"/>
    </row>
    <row r="356" spans="31:41" s="101" customFormat="1">
      <c r="AE356" s="709"/>
      <c r="AH356" s="120"/>
      <c r="AI356" s="121"/>
      <c r="AJ356" s="121"/>
      <c r="AK356" s="121"/>
      <c r="AL356" s="121"/>
      <c r="AM356" s="121"/>
      <c r="AN356" s="121"/>
      <c r="AO356" s="121"/>
    </row>
    <row r="357" spans="31:41" s="101" customFormat="1">
      <c r="AE357" s="709"/>
      <c r="AH357" s="120"/>
      <c r="AI357" s="121"/>
      <c r="AJ357" s="121"/>
      <c r="AK357" s="121"/>
      <c r="AL357" s="121"/>
      <c r="AM357" s="121"/>
      <c r="AN357" s="121"/>
      <c r="AO357" s="121"/>
    </row>
    <row r="358" spans="31:41" s="101" customFormat="1">
      <c r="AE358" s="709"/>
      <c r="AH358" s="120"/>
      <c r="AI358" s="121"/>
      <c r="AJ358" s="121"/>
      <c r="AK358" s="121"/>
      <c r="AL358" s="121"/>
      <c r="AM358" s="121"/>
      <c r="AN358" s="121"/>
      <c r="AO358" s="121"/>
    </row>
    <row r="359" spans="31:41" s="101" customFormat="1">
      <c r="AE359" s="709"/>
      <c r="AH359" s="120"/>
      <c r="AI359" s="121"/>
      <c r="AJ359" s="121"/>
      <c r="AK359" s="121"/>
      <c r="AL359" s="121"/>
      <c r="AM359" s="121"/>
      <c r="AN359" s="121"/>
      <c r="AO359" s="121"/>
    </row>
    <row r="360" spans="31:41" s="101" customFormat="1">
      <c r="AE360" s="709"/>
      <c r="AH360" s="120"/>
      <c r="AI360" s="121"/>
      <c r="AJ360" s="121"/>
      <c r="AK360" s="121"/>
      <c r="AL360" s="121"/>
      <c r="AM360" s="121"/>
      <c r="AN360" s="121"/>
      <c r="AO360" s="121"/>
    </row>
    <row r="361" spans="31:41" s="101" customFormat="1">
      <c r="AE361" s="709"/>
      <c r="AH361" s="120"/>
      <c r="AI361" s="121"/>
      <c r="AJ361" s="121"/>
      <c r="AK361" s="121"/>
      <c r="AL361" s="121"/>
      <c r="AM361" s="121"/>
      <c r="AN361" s="121"/>
      <c r="AO361" s="121"/>
    </row>
    <row r="362" spans="31:41" s="101" customFormat="1">
      <c r="AE362" s="709"/>
      <c r="AH362" s="120"/>
      <c r="AI362" s="121"/>
      <c r="AJ362" s="121"/>
      <c r="AK362" s="121"/>
      <c r="AL362" s="121"/>
      <c r="AM362" s="121"/>
      <c r="AN362" s="121"/>
      <c r="AO362" s="121"/>
    </row>
    <row r="363" spans="31:41" s="101" customFormat="1">
      <c r="AE363" s="709"/>
      <c r="AH363" s="120"/>
      <c r="AI363" s="121"/>
      <c r="AJ363" s="121"/>
      <c r="AK363" s="121"/>
      <c r="AL363" s="121"/>
      <c r="AM363" s="121"/>
      <c r="AN363" s="121"/>
      <c r="AO363" s="121"/>
    </row>
    <row r="364" spans="31:41" s="101" customFormat="1">
      <c r="AE364" s="709"/>
      <c r="AH364" s="120"/>
      <c r="AI364" s="121"/>
      <c r="AJ364" s="121"/>
      <c r="AK364" s="121"/>
      <c r="AL364" s="121"/>
      <c r="AM364" s="121"/>
      <c r="AN364" s="121"/>
      <c r="AO364" s="121"/>
    </row>
    <row r="365" spans="31:41" s="101" customFormat="1">
      <c r="AE365" s="709"/>
      <c r="AH365" s="120"/>
      <c r="AI365" s="121"/>
      <c r="AJ365" s="121"/>
      <c r="AK365" s="121"/>
      <c r="AL365" s="121"/>
      <c r="AM365" s="121"/>
      <c r="AN365" s="121"/>
      <c r="AO365" s="121"/>
    </row>
    <row r="366" spans="31:41" s="101" customFormat="1">
      <c r="AE366" s="709"/>
      <c r="AH366" s="120"/>
      <c r="AI366" s="121"/>
      <c r="AJ366" s="121"/>
      <c r="AK366" s="121"/>
      <c r="AL366" s="121"/>
      <c r="AM366" s="121"/>
      <c r="AN366" s="121"/>
      <c r="AO366" s="121"/>
    </row>
    <row r="367" spans="31:41" s="101" customFormat="1">
      <c r="AE367" s="709"/>
      <c r="AH367" s="120"/>
      <c r="AI367" s="121"/>
      <c r="AJ367" s="121"/>
      <c r="AK367" s="121"/>
      <c r="AL367" s="121"/>
      <c r="AM367" s="121"/>
      <c r="AN367" s="121"/>
      <c r="AO367" s="121"/>
    </row>
    <row r="368" spans="31:41" s="101" customFormat="1">
      <c r="AE368" s="709"/>
      <c r="AH368" s="120"/>
      <c r="AI368" s="121"/>
      <c r="AJ368" s="121"/>
      <c r="AK368" s="121"/>
      <c r="AL368" s="121"/>
      <c r="AM368" s="121"/>
      <c r="AN368" s="121"/>
      <c r="AO368" s="121"/>
    </row>
    <row r="369" spans="31:41" s="101" customFormat="1">
      <c r="AE369" s="709"/>
      <c r="AH369" s="120"/>
      <c r="AI369" s="121"/>
      <c r="AJ369" s="121"/>
      <c r="AK369" s="121"/>
      <c r="AL369" s="121"/>
      <c r="AM369" s="121"/>
      <c r="AN369" s="121"/>
      <c r="AO369" s="121"/>
    </row>
    <row r="370" spans="31:41" s="101" customFormat="1">
      <c r="AE370" s="709"/>
      <c r="AH370" s="120"/>
      <c r="AI370" s="121"/>
      <c r="AJ370" s="121"/>
      <c r="AK370" s="121"/>
      <c r="AL370" s="121"/>
      <c r="AM370" s="121"/>
      <c r="AN370" s="121"/>
      <c r="AO370" s="121"/>
    </row>
    <row r="371" spans="31:41" s="101" customFormat="1">
      <c r="AE371" s="709"/>
      <c r="AH371" s="120"/>
      <c r="AI371" s="121"/>
      <c r="AJ371" s="121"/>
      <c r="AK371" s="121"/>
      <c r="AL371" s="121"/>
      <c r="AM371" s="121"/>
      <c r="AN371" s="121"/>
      <c r="AO371" s="121"/>
    </row>
    <row r="372" spans="31:41" s="101" customFormat="1">
      <c r="AE372" s="709"/>
      <c r="AH372" s="120"/>
      <c r="AI372" s="121"/>
      <c r="AJ372" s="121"/>
      <c r="AK372" s="121"/>
      <c r="AL372" s="121"/>
      <c r="AM372" s="121"/>
      <c r="AN372" s="121"/>
      <c r="AO372" s="121"/>
    </row>
    <row r="373" spans="31:41" s="101" customFormat="1">
      <c r="AE373" s="709"/>
      <c r="AH373" s="120"/>
      <c r="AI373" s="121"/>
      <c r="AJ373" s="121"/>
      <c r="AK373" s="121"/>
      <c r="AL373" s="121"/>
      <c r="AM373" s="121"/>
      <c r="AN373" s="121"/>
      <c r="AO373" s="121"/>
    </row>
    <row r="374" spans="31:41" s="101" customFormat="1">
      <c r="AE374" s="709"/>
      <c r="AH374" s="120"/>
      <c r="AI374" s="121"/>
      <c r="AJ374" s="121"/>
      <c r="AK374" s="121"/>
      <c r="AL374" s="121"/>
      <c r="AM374" s="121"/>
      <c r="AN374" s="121"/>
      <c r="AO374" s="121"/>
    </row>
    <row r="375" spans="31:41" s="101" customFormat="1">
      <c r="AE375" s="709"/>
      <c r="AH375" s="120"/>
      <c r="AI375" s="121"/>
      <c r="AJ375" s="121"/>
      <c r="AK375" s="121"/>
      <c r="AL375" s="121"/>
      <c r="AM375" s="121"/>
      <c r="AN375" s="121"/>
      <c r="AO375" s="121"/>
    </row>
    <row r="376" spans="31:41" s="101" customFormat="1">
      <c r="AE376" s="709"/>
      <c r="AH376" s="120"/>
      <c r="AI376" s="121"/>
      <c r="AJ376" s="121"/>
      <c r="AK376" s="121"/>
      <c r="AL376" s="121"/>
      <c r="AM376" s="121"/>
      <c r="AN376" s="121"/>
      <c r="AO376" s="121"/>
    </row>
    <row r="377" spans="31:41" s="101" customFormat="1">
      <c r="AE377" s="709"/>
      <c r="AH377" s="120"/>
      <c r="AI377" s="121"/>
      <c r="AJ377" s="121"/>
      <c r="AK377" s="121"/>
      <c r="AL377" s="121"/>
      <c r="AM377" s="121"/>
      <c r="AN377" s="121"/>
      <c r="AO377" s="121"/>
    </row>
    <row r="378" spans="31:41" s="101" customFormat="1">
      <c r="AE378" s="709"/>
      <c r="AH378" s="120"/>
      <c r="AI378" s="121"/>
      <c r="AJ378" s="121"/>
      <c r="AK378" s="121"/>
      <c r="AL378" s="121"/>
      <c r="AM378" s="121"/>
      <c r="AN378" s="121"/>
      <c r="AO378" s="121"/>
    </row>
    <row r="379" spans="31:41" s="101" customFormat="1">
      <c r="AE379" s="709"/>
      <c r="AH379" s="120"/>
      <c r="AI379" s="121"/>
      <c r="AJ379" s="121"/>
      <c r="AK379" s="121"/>
      <c r="AL379" s="121"/>
      <c r="AM379" s="121"/>
      <c r="AN379" s="121"/>
      <c r="AO379" s="121"/>
    </row>
    <row r="380" spans="31:41" s="101" customFormat="1">
      <c r="AE380" s="709"/>
      <c r="AH380" s="120"/>
      <c r="AI380" s="121"/>
      <c r="AJ380" s="121"/>
      <c r="AK380" s="121"/>
      <c r="AL380" s="121"/>
      <c r="AM380" s="121"/>
      <c r="AN380" s="121"/>
      <c r="AO380" s="121"/>
    </row>
    <row r="381" spans="31:41" s="101" customFormat="1">
      <c r="AE381" s="709"/>
      <c r="AH381" s="120"/>
      <c r="AI381" s="121"/>
      <c r="AJ381" s="121"/>
      <c r="AK381" s="121"/>
      <c r="AL381" s="121"/>
      <c r="AM381" s="121"/>
      <c r="AN381" s="121"/>
      <c r="AO381" s="121"/>
    </row>
    <row r="382" spans="31:41" s="101" customFormat="1">
      <c r="AE382" s="709"/>
      <c r="AH382" s="120"/>
      <c r="AI382" s="121"/>
      <c r="AJ382" s="121"/>
      <c r="AK382" s="121"/>
      <c r="AL382" s="121"/>
      <c r="AM382" s="121"/>
      <c r="AN382" s="121"/>
      <c r="AO382" s="121"/>
    </row>
    <row r="383" spans="31:41" s="101" customFormat="1">
      <c r="AE383" s="709"/>
      <c r="AH383" s="120"/>
      <c r="AI383" s="121"/>
      <c r="AJ383" s="121"/>
      <c r="AK383" s="121"/>
      <c r="AL383" s="121"/>
      <c r="AM383" s="121"/>
      <c r="AN383" s="121"/>
      <c r="AO383" s="121"/>
    </row>
    <row r="384" spans="31:41" s="101" customFormat="1">
      <c r="AE384" s="709"/>
      <c r="AH384" s="120"/>
      <c r="AI384" s="121"/>
      <c r="AJ384" s="121"/>
      <c r="AK384" s="121"/>
      <c r="AL384" s="121"/>
      <c r="AM384" s="121"/>
      <c r="AN384" s="121"/>
      <c r="AO384" s="121"/>
    </row>
    <row r="385" spans="31:41" s="101" customFormat="1">
      <c r="AE385" s="709"/>
      <c r="AH385" s="120"/>
      <c r="AI385" s="121"/>
      <c r="AJ385" s="121"/>
      <c r="AK385" s="121"/>
      <c r="AL385" s="121"/>
      <c r="AM385" s="121"/>
      <c r="AN385" s="121"/>
      <c r="AO385" s="121"/>
    </row>
    <row r="386" spans="31:41" s="101" customFormat="1">
      <c r="AE386" s="709"/>
      <c r="AH386" s="120"/>
      <c r="AI386" s="121"/>
      <c r="AJ386" s="121"/>
      <c r="AK386" s="121"/>
      <c r="AL386" s="121"/>
      <c r="AM386" s="121"/>
      <c r="AN386" s="121"/>
      <c r="AO386" s="121"/>
    </row>
    <row r="387" spans="31:41" s="101" customFormat="1">
      <c r="AE387" s="709"/>
      <c r="AH387" s="120"/>
      <c r="AI387" s="121"/>
      <c r="AJ387" s="121"/>
      <c r="AK387" s="121"/>
      <c r="AL387" s="121"/>
      <c r="AM387" s="121"/>
      <c r="AN387" s="121"/>
      <c r="AO387" s="121"/>
    </row>
    <row r="388" spans="31:41" s="101" customFormat="1">
      <c r="AE388" s="709"/>
      <c r="AH388" s="120"/>
      <c r="AI388" s="121"/>
      <c r="AJ388" s="121"/>
      <c r="AK388" s="121"/>
      <c r="AL388" s="121"/>
      <c r="AM388" s="121"/>
      <c r="AN388" s="121"/>
      <c r="AO388" s="121"/>
    </row>
    <row r="389" spans="31:41" s="101" customFormat="1">
      <c r="AE389" s="709"/>
      <c r="AH389" s="120"/>
      <c r="AI389" s="121"/>
      <c r="AJ389" s="121"/>
      <c r="AK389" s="121"/>
      <c r="AL389" s="121"/>
      <c r="AM389" s="121"/>
      <c r="AN389" s="121"/>
      <c r="AO389" s="121"/>
    </row>
    <row r="390" spans="31:41" s="101" customFormat="1">
      <c r="AE390" s="709"/>
      <c r="AH390" s="120"/>
      <c r="AI390" s="121"/>
      <c r="AJ390" s="121"/>
      <c r="AK390" s="121"/>
      <c r="AL390" s="121"/>
      <c r="AM390" s="121"/>
      <c r="AN390" s="121"/>
      <c r="AO390" s="121"/>
    </row>
    <row r="391" spans="31:41" s="101" customFormat="1">
      <c r="AE391" s="709"/>
      <c r="AH391" s="120"/>
      <c r="AI391" s="121"/>
      <c r="AJ391" s="121"/>
      <c r="AK391" s="121"/>
      <c r="AL391" s="121"/>
      <c r="AM391" s="121"/>
      <c r="AN391" s="121"/>
      <c r="AO391" s="121"/>
    </row>
    <row r="392" spans="31:41" s="101" customFormat="1">
      <c r="AE392" s="709"/>
      <c r="AH392" s="120"/>
      <c r="AI392" s="121"/>
      <c r="AJ392" s="121"/>
      <c r="AK392" s="121"/>
      <c r="AL392" s="121"/>
      <c r="AM392" s="121"/>
      <c r="AN392" s="121"/>
      <c r="AO392" s="121"/>
    </row>
    <row r="393" spans="31:41" s="101" customFormat="1">
      <c r="AE393" s="709"/>
      <c r="AH393" s="120"/>
      <c r="AI393" s="121"/>
      <c r="AJ393" s="121"/>
      <c r="AK393" s="121"/>
      <c r="AL393" s="121"/>
      <c r="AM393" s="121"/>
      <c r="AN393" s="121"/>
      <c r="AO393" s="121"/>
    </row>
    <row r="394" spans="31:41" s="101" customFormat="1">
      <c r="AE394" s="709"/>
      <c r="AH394" s="120"/>
      <c r="AI394" s="121"/>
      <c r="AJ394" s="121"/>
      <c r="AK394" s="121"/>
      <c r="AL394" s="121"/>
      <c r="AM394" s="121"/>
      <c r="AN394" s="121"/>
      <c r="AO394" s="121"/>
    </row>
    <row r="395" spans="31:41" s="101" customFormat="1">
      <c r="AE395" s="709"/>
      <c r="AH395" s="120"/>
      <c r="AI395" s="121"/>
      <c r="AJ395" s="121"/>
      <c r="AK395" s="121"/>
      <c r="AL395" s="121"/>
      <c r="AM395" s="121"/>
      <c r="AN395" s="121"/>
      <c r="AO395" s="121"/>
    </row>
    <row r="396" spans="31:41" s="101" customFormat="1">
      <c r="AE396" s="709"/>
      <c r="AH396" s="120"/>
      <c r="AI396" s="121"/>
      <c r="AJ396" s="121"/>
      <c r="AK396" s="121"/>
      <c r="AL396" s="121"/>
      <c r="AM396" s="121"/>
      <c r="AN396" s="121"/>
      <c r="AO396" s="121"/>
    </row>
    <row r="397" spans="31:41" s="101" customFormat="1">
      <c r="AE397" s="709"/>
      <c r="AH397" s="120"/>
      <c r="AI397" s="121"/>
      <c r="AJ397" s="121"/>
      <c r="AK397" s="121"/>
      <c r="AL397" s="121"/>
      <c r="AM397" s="121"/>
      <c r="AN397" s="121"/>
      <c r="AO397" s="121"/>
    </row>
    <row r="398" spans="31:41" s="101" customFormat="1">
      <c r="AE398" s="709"/>
      <c r="AH398" s="120"/>
      <c r="AI398" s="121"/>
      <c r="AJ398" s="121"/>
      <c r="AK398" s="121"/>
      <c r="AL398" s="121"/>
      <c r="AM398" s="121"/>
      <c r="AN398" s="121"/>
      <c r="AO398" s="121"/>
    </row>
    <row r="399" spans="31:41" s="101" customFormat="1">
      <c r="AE399" s="709"/>
      <c r="AH399" s="120"/>
      <c r="AI399" s="121"/>
      <c r="AJ399" s="121"/>
      <c r="AK399" s="121"/>
      <c r="AL399" s="121"/>
      <c r="AM399" s="121"/>
      <c r="AN399" s="121"/>
      <c r="AO399" s="121"/>
    </row>
    <row r="400" spans="31:41" s="101" customFormat="1">
      <c r="AE400" s="709"/>
      <c r="AH400" s="120"/>
      <c r="AI400" s="121"/>
      <c r="AJ400" s="121"/>
      <c r="AK400" s="121"/>
      <c r="AL400" s="121"/>
      <c r="AM400" s="121"/>
      <c r="AN400" s="121"/>
      <c r="AO400" s="121"/>
    </row>
    <row r="401" spans="31:41" s="101" customFormat="1">
      <c r="AE401" s="709"/>
      <c r="AH401" s="120"/>
      <c r="AI401" s="121"/>
      <c r="AJ401" s="121"/>
      <c r="AK401" s="121"/>
      <c r="AL401" s="121"/>
      <c r="AM401" s="121"/>
      <c r="AN401" s="121"/>
      <c r="AO401" s="121"/>
    </row>
    <row r="402" spans="31:41" s="101" customFormat="1">
      <c r="AE402" s="709"/>
      <c r="AH402" s="120"/>
      <c r="AI402" s="121"/>
      <c r="AJ402" s="121"/>
      <c r="AK402" s="121"/>
      <c r="AL402" s="121"/>
      <c r="AM402" s="121"/>
      <c r="AN402" s="121"/>
      <c r="AO402" s="121"/>
    </row>
    <row r="403" spans="31:41" s="101" customFormat="1">
      <c r="AE403" s="709"/>
      <c r="AH403" s="120"/>
      <c r="AI403" s="121"/>
      <c r="AJ403" s="121"/>
      <c r="AK403" s="121"/>
      <c r="AL403" s="121"/>
      <c r="AM403" s="121"/>
      <c r="AN403" s="121"/>
      <c r="AO403" s="121"/>
    </row>
    <row r="404" spans="31:41" s="101" customFormat="1">
      <c r="AE404" s="709"/>
      <c r="AH404" s="120"/>
      <c r="AI404" s="121"/>
      <c r="AJ404" s="121"/>
      <c r="AK404" s="121"/>
      <c r="AL404" s="121"/>
      <c r="AM404" s="121"/>
      <c r="AN404" s="121"/>
      <c r="AO404" s="121"/>
    </row>
    <row r="405" spans="31:41" s="101" customFormat="1">
      <c r="AE405" s="709"/>
      <c r="AH405" s="120"/>
      <c r="AI405" s="121"/>
      <c r="AJ405" s="121"/>
      <c r="AK405" s="121"/>
      <c r="AL405" s="121"/>
      <c r="AM405" s="121"/>
      <c r="AN405" s="121"/>
      <c r="AO405" s="121"/>
    </row>
    <row r="406" spans="31:41" s="101" customFormat="1">
      <c r="AE406" s="709"/>
      <c r="AH406" s="120"/>
      <c r="AI406" s="121"/>
      <c r="AJ406" s="121"/>
      <c r="AK406" s="121"/>
      <c r="AL406" s="121"/>
      <c r="AM406" s="121"/>
      <c r="AN406" s="121"/>
      <c r="AO406" s="121"/>
    </row>
    <row r="407" spans="31:41" s="101" customFormat="1">
      <c r="AE407" s="709"/>
      <c r="AH407" s="120"/>
      <c r="AI407" s="121"/>
      <c r="AJ407" s="121"/>
      <c r="AK407" s="121"/>
      <c r="AL407" s="121"/>
      <c r="AM407" s="121"/>
      <c r="AN407" s="121"/>
      <c r="AO407" s="121"/>
    </row>
    <row r="408" spans="31:41" s="101" customFormat="1">
      <c r="AE408" s="709"/>
      <c r="AH408" s="120"/>
      <c r="AI408" s="121"/>
      <c r="AJ408" s="121"/>
      <c r="AK408" s="121"/>
      <c r="AL408" s="121"/>
      <c r="AM408" s="121"/>
      <c r="AN408" s="121"/>
      <c r="AO408" s="121"/>
    </row>
    <row r="409" spans="31:41" s="101" customFormat="1">
      <c r="AE409" s="709"/>
      <c r="AH409" s="120"/>
      <c r="AI409" s="121"/>
      <c r="AJ409" s="121"/>
      <c r="AK409" s="121"/>
      <c r="AL409" s="121"/>
      <c r="AM409" s="121"/>
      <c r="AN409" s="121"/>
      <c r="AO409" s="121"/>
    </row>
    <row r="410" spans="31:41" s="101" customFormat="1">
      <c r="AE410" s="709"/>
      <c r="AH410" s="120"/>
      <c r="AI410" s="121"/>
      <c r="AJ410" s="121"/>
      <c r="AK410" s="121"/>
      <c r="AL410" s="121"/>
      <c r="AM410" s="121"/>
      <c r="AN410" s="121"/>
      <c r="AO410" s="121"/>
    </row>
    <row r="411" spans="31:41" s="101" customFormat="1">
      <c r="AE411" s="709"/>
      <c r="AH411" s="120"/>
      <c r="AI411" s="121"/>
      <c r="AJ411" s="121"/>
      <c r="AK411" s="121"/>
      <c r="AL411" s="121"/>
      <c r="AM411" s="121"/>
      <c r="AN411" s="121"/>
      <c r="AO411" s="121"/>
    </row>
    <row r="412" spans="31:41" s="101" customFormat="1">
      <c r="AE412" s="709"/>
      <c r="AH412" s="120"/>
      <c r="AI412" s="121"/>
      <c r="AJ412" s="121"/>
      <c r="AK412" s="121"/>
      <c r="AL412" s="121"/>
      <c r="AM412" s="121"/>
      <c r="AN412" s="121"/>
      <c r="AO412" s="121"/>
    </row>
    <row r="413" spans="31:41" s="101" customFormat="1">
      <c r="AE413" s="709"/>
      <c r="AH413" s="120"/>
      <c r="AI413" s="121"/>
      <c r="AJ413" s="121"/>
      <c r="AK413" s="121"/>
      <c r="AL413" s="121"/>
      <c r="AM413" s="121"/>
      <c r="AN413" s="121"/>
      <c r="AO413" s="121"/>
    </row>
    <row r="414" spans="31:41" s="101" customFormat="1">
      <c r="AE414" s="709"/>
      <c r="AH414" s="120"/>
      <c r="AI414" s="121"/>
      <c r="AJ414" s="121"/>
      <c r="AK414" s="121"/>
      <c r="AL414" s="121"/>
      <c r="AM414" s="121"/>
      <c r="AN414" s="121"/>
      <c r="AO414" s="121"/>
    </row>
    <row r="415" spans="31:41" s="101" customFormat="1">
      <c r="AE415" s="709"/>
      <c r="AH415" s="120"/>
      <c r="AI415" s="121"/>
      <c r="AJ415" s="121"/>
      <c r="AK415" s="121"/>
      <c r="AL415" s="121"/>
      <c r="AM415" s="121"/>
      <c r="AN415" s="121"/>
      <c r="AO415" s="121"/>
    </row>
    <row r="416" spans="31:41" s="101" customFormat="1">
      <c r="AE416" s="709"/>
      <c r="AH416" s="120"/>
      <c r="AI416" s="121"/>
      <c r="AJ416" s="121"/>
      <c r="AK416" s="121"/>
      <c r="AL416" s="121"/>
      <c r="AM416" s="121"/>
      <c r="AN416" s="121"/>
      <c r="AO416" s="121"/>
    </row>
    <row r="417" spans="31:41" s="101" customFormat="1">
      <c r="AE417" s="709"/>
      <c r="AH417" s="120"/>
      <c r="AI417" s="121"/>
      <c r="AJ417" s="121"/>
      <c r="AK417" s="121"/>
      <c r="AL417" s="121"/>
      <c r="AM417" s="121"/>
      <c r="AN417" s="121"/>
      <c r="AO417" s="121"/>
    </row>
    <row r="418" spans="31:41" s="101" customFormat="1">
      <c r="AE418" s="709"/>
      <c r="AH418" s="120"/>
      <c r="AI418" s="121"/>
      <c r="AJ418" s="121"/>
      <c r="AK418" s="121"/>
      <c r="AL418" s="121"/>
      <c r="AM418" s="121"/>
      <c r="AN418" s="121"/>
      <c r="AO418" s="121"/>
    </row>
    <row r="419" spans="31:41" s="101" customFormat="1">
      <c r="AE419" s="709"/>
      <c r="AH419" s="120"/>
      <c r="AI419" s="121"/>
      <c r="AJ419" s="121"/>
      <c r="AK419" s="121"/>
      <c r="AL419" s="121"/>
      <c r="AM419" s="121"/>
      <c r="AN419" s="121"/>
      <c r="AO419" s="121"/>
    </row>
    <row r="420" spans="31:41" s="101" customFormat="1">
      <c r="AE420" s="709"/>
      <c r="AH420" s="120"/>
      <c r="AI420" s="121"/>
      <c r="AJ420" s="121"/>
      <c r="AK420" s="121"/>
      <c r="AL420" s="121"/>
      <c r="AM420" s="121"/>
      <c r="AN420" s="121"/>
      <c r="AO420" s="121"/>
    </row>
    <row r="421" spans="31:41" s="101" customFormat="1">
      <c r="AE421" s="709"/>
      <c r="AH421" s="120"/>
      <c r="AI421" s="121"/>
      <c r="AJ421" s="121"/>
      <c r="AK421" s="121"/>
      <c r="AL421" s="121"/>
      <c r="AM421" s="121"/>
      <c r="AN421" s="121"/>
      <c r="AO421" s="121"/>
    </row>
    <row r="422" spans="31:41" s="101" customFormat="1">
      <c r="AE422" s="709"/>
      <c r="AH422" s="120"/>
      <c r="AI422" s="121"/>
      <c r="AJ422" s="121"/>
      <c r="AK422" s="121"/>
      <c r="AL422" s="121"/>
      <c r="AM422" s="121"/>
      <c r="AN422" s="121"/>
      <c r="AO422" s="121"/>
    </row>
    <row r="423" spans="31:41" s="101" customFormat="1">
      <c r="AE423" s="709"/>
      <c r="AH423" s="120"/>
      <c r="AI423" s="121"/>
      <c r="AJ423" s="121"/>
      <c r="AK423" s="121"/>
      <c r="AL423" s="121"/>
      <c r="AM423" s="121"/>
      <c r="AN423" s="121"/>
      <c r="AO423" s="121"/>
    </row>
    <row r="424" spans="31:41" s="101" customFormat="1">
      <c r="AE424" s="709"/>
      <c r="AH424" s="120"/>
      <c r="AI424" s="121"/>
      <c r="AJ424" s="121"/>
      <c r="AK424" s="121"/>
      <c r="AL424" s="121"/>
      <c r="AM424" s="121"/>
      <c r="AN424" s="121"/>
      <c r="AO424" s="121"/>
    </row>
    <row r="425" spans="31:41" s="101" customFormat="1">
      <c r="AE425" s="709"/>
      <c r="AH425" s="120"/>
      <c r="AI425" s="121"/>
      <c r="AJ425" s="121"/>
      <c r="AK425" s="121"/>
      <c r="AL425" s="121"/>
      <c r="AM425" s="121"/>
      <c r="AN425" s="121"/>
      <c r="AO425" s="121"/>
    </row>
    <row r="426" spans="31:41" s="101" customFormat="1">
      <c r="AE426" s="709"/>
      <c r="AH426" s="120"/>
      <c r="AI426" s="121"/>
      <c r="AJ426" s="121"/>
      <c r="AK426" s="121"/>
      <c r="AL426" s="121"/>
      <c r="AM426" s="121"/>
      <c r="AN426" s="121"/>
      <c r="AO426" s="121"/>
    </row>
    <row r="427" spans="31:41" s="101" customFormat="1">
      <c r="AE427" s="709"/>
      <c r="AH427" s="120"/>
      <c r="AI427" s="121"/>
      <c r="AJ427" s="121"/>
      <c r="AK427" s="121"/>
      <c r="AL427" s="121"/>
      <c r="AM427" s="121"/>
      <c r="AN427" s="121"/>
      <c r="AO427" s="121"/>
    </row>
    <row r="428" spans="31:41" s="101" customFormat="1">
      <c r="AE428" s="709"/>
      <c r="AH428" s="120"/>
      <c r="AI428" s="121"/>
      <c r="AJ428" s="121"/>
      <c r="AK428" s="121"/>
      <c r="AL428" s="121"/>
      <c r="AM428" s="121"/>
      <c r="AN428" s="121"/>
      <c r="AO428" s="121"/>
    </row>
    <row r="429" spans="31:41" s="101" customFormat="1">
      <c r="AE429" s="709"/>
      <c r="AH429" s="120"/>
      <c r="AI429" s="121"/>
      <c r="AJ429" s="121"/>
      <c r="AK429" s="121"/>
      <c r="AL429" s="121"/>
      <c r="AM429" s="121"/>
      <c r="AN429" s="121"/>
      <c r="AO429" s="121"/>
    </row>
    <row r="430" spans="31:41" s="101" customFormat="1">
      <c r="AE430" s="709"/>
      <c r="AH430" s="120"/>
      <c r="AI430" s="121"/>
      <c r="AJ430" s="121"/>
      <c r="AK430" s="121"/>
      <c r="AL430" s="121"/>
      <c r="AM430" s="121"/>
      <c r="AN430" s="121"/>
      <c r="AO430" s="121"/>
    </row>
    <row r="431" spans="31:41" s="101" customFormat="1">
      <c r="AE431" s="709"/>
      <c r="AH431" s="120"/>
      <c r="AI431" s="121"/>
      <c r="AJ431" s="121"/>
      <c r="AK431" s="121"/>
      <c r="AL431" s="121"/>
      <c r="AM431" s="121"/>
      <c r="AN431" s="121"/>
      <c r="AO431" s="121"/>
    </row>
    <row r="432" spans="31:41" s="101" customFormat="1">
      <c r="AE432" s="709"/>
      <c r="AH432" s="120"/>
      <c r="AI432" s="121"/>
      <c r="AJ432" s="121"/>
      <c r="AK432" s="121"/>
      <c r="AL432" s="121"/>
      <c r="AM432" s="121"/>
      <c r="AN432" s="121"/>
      <c r="AO432" s="121"/>
    </row>
    <row r="433" spans="31:41" s="101" customFormat="1">
      <c r="AE433" s="709"/>
      <c r="AH433" s="120"/>
      <c r="AI433" s="121"/>
      <c r="AJ433" s="121"/>
      <c r="AK433" s="121"/>
      <c r="AL433" s="121"/>
      <c r="AM433" s="121"/>
      <c r="AN433" s="121"/>
      <c r="AO433" s="121"/>
    </row>
    <row r="434" spans="31:41" s="101" customFormat="1">
      <c r="AE434" s="709"/>
      <c r="AH434" s="120"/>
      <c r="AI434" s="121"/>
      <c r="AJ434" s="121"/>
      <c r="AK434" s="121"/>
      <c r="AL434" s="121"/>
      <c r="AM434" s="121"/>
      <c r="AN434" s="121"/>
      <c r="AO434" s="121"/>
    </row>
    <row r="435" spans="31:41" s="101" customFormat="1">
      <c r="AE435" s="709"/>
      <c r="AH435" s="120"/>
      <c r="AI435" s="121"/>
      <c r="AJ435" s="121"/>
      <c r="AK435" s="121"/>
      <c r="AL435" s="121"/>
      <c r="AM435" s="121"/>
      <c r="AN435" s="121"/>
      <c r="AO435" s="121"/>
    </row>
    <row r="436" spans="31:41" s="101" customFormat="1">
      <c r="AE436" s="709"/>
      <c r="AH436" s="120"/>
      <c r="AI436" s="121"/>
      <c r="AJ436" s="121"/>
      <c r="AK436" s="121"/>
      <c r="AL436" s="121"/>
      <c r="AM436" s="121"/>
      <c r="AN436" s="121"/>
      <c r="AO436" s="121"/>
    </row>
    <row r="437" spans="31:41" s="101" customFormat="1">
      <c r="AE437" s="709"/>
      <c r="AH437" s="120"/>
      <c r="AI437" s="121"/>
      <c r="AJ437" s="121"/>
      <c r="AK437" s="121"/>
      <c r="AL437" s="121"/>
      <c r="AM437" s="121"/>
      <c r="AN437" s="121"/>
      <c r="AO437" s="121"/>
    </row>
    <row r="438" spans="31:41" s="101" customFormat="1">
      <c r="AE438" s="709"/>
      <c r="AH438" s="120"/>
      <c r="AI438" s="121"/>
      <c r="AJ438" s="121"/>
      <c r="AK438" s="121"/>
      <c r="AL438" s="121"/>
      <c r="AM438" s="121"/>
      <c r="AN438" s="121"/>
      <c r="AO438" s="121"/>
    </row>
    <row r="439" spans="31:41" s="101" customFormat="1">
      <c r="AE439" s="709"/>
      <c r="AH439" s="120"/>
      <c r="AI439" s="121"/>
      <c r="AJ439" s="121"/>
      <c r="AK439" s="121"/>
      <c r="AL439" s="121"/>
      <c r="AM439" s="121"/>
      <c r="AN439" s="121"/>
      <c r="AO439" s="121"/>
    </row>
    <row r="440" spans="31:41" s="101" customFormat="1">
      <c r="AE440" s="709"/>
      <c r="AH440" s="120"/>
      <c r="AI440" s="121"/>
      <c r="AJ440" s="121"/>
      <c r="AK440" s="121"/>
      <c r="AL440" s="121"/>
      <c r="AM440" s="121"/>
      <c r="AN440" s="121"/>
      <c r="AO440" s="121"/>
    </row>
    <row r="441" spans="31:41" s="101" customFormat="1">
      <c r="AE441" s="709"/>
      <c r="AH441" s="120"/>
      <c r="AI441" s="121"/>
      <c r="AJ441" s="121"/>
      <c r="AK441" s="121"/>
      <c r="AL441" s="121"/>
      <c r="AM441" s="121"/>
      <c r="AN441" s="121"/>
      <c r="AO441" s="121"/>
    </row>
    <row r="442" spans="31:41" s="101" customFormat="1">
      <c r="AE442" s="709"/>
      <c r="AH442" s="120"/>
      <c r="AI442" s="121"/>
      <c r="AJ442" s="121"/>
      <c r="AK442" s="121"/>
      <c r="AL442" s="121"/>
      <c r="AM442" s="121"/>
      <c r="AN442" s="121"/>
      <c r="AO442" s="121"/>
    </row>
    <row r="443" spans="31:41" s="101" customFormat="1">
      <c r="AE443" s="709"/>
      <c r="AH443" s="120"/>
      <c r="AI443" s="121"/>
      <c r="AJ443" s="121"/>
      <c r="AK443" s="121"/>
      <c r="AL443" s="121"/>
      <c r="AM443" s="121"/>
      <c r="AN443" s="121"/>
      <c r="AO443" s="121"/>
    </row>
    <row r="444" spans="31:41" s="101" customFormat="1">
      <c r="AE444" s="709"/>
      <c r="AH444" s="120"/>
      <c r="AI444" s="121"/>
      <c r="AJ444" s="121"/>
      <c r="AK444" s="121"/>
      <c r="AL444" s="121"/>
      <c r="AM444" s="121"/>
      <c r="AN444" s="121"/>
      <c r="AO444" s="121"/>
    </row>
    <row r="445" spans="31:41" s="101" customFormat="1">
      <c r="AE445" s="709"/>
      <c r="AH445" s="120"/>
      <c r="AI445" s="121"/>
      <c r="AJ445" s="121"/>
      <c r="AK445" s="121"/>
      <c r="AL445" s="121"/>
      <c r="AM445" s="121"/>
      <c r="AN445" s="121"/>
      <c r="AO445" s="121"/>
    </row>
    <row r="446" spans="31:41" s="101" customFormat="1">
      <c r="AE446" s="709"/>
      <c r="AH446" s="120"/>
      <c r="AI446" s="121"/>
      <c r="AJ446" s="121"/>
      <c r="AK446" s="121"/>
      <c r="AL446" s="121"/>
      <c r="AM446" s="121"/>
      <c r="AN446" s="121"/>
      <c r="AO446" s="121"/>
    </row>
    <row r="447" spans="31:41" s="101" customFormat="1">
      <c r="AE447" s="709"/>
      <c r="AH447" s="120"/>
      <c r="AI447" s="121"/>
      <c r="AJ447" s="121"/>
      <c r="AK447" s="121"/>
      <c r="AL447" s="121"/>
      <c r="AM447" s="121"/>
      <c r="AN447" s="121"/>
      <c r="AO447" s="121"/>
    </row>
    <row r="448" spans="31:41" s="101" customFormat="1">
      <c r="AE448" s="709"/>
      <c r="AH448" s="120"/>
      <c r="AI448" s="121"/>
      <c r="AJ448" s="121"/>
      <c r="AK448" s="121"/>
      <c r="AL448" s="121"/>
      <c r="AM448" s="121"/>
      <c r="AN448" s="121"/>
      <c r="AO448" s="121"/>
    </row>
    <row r="449" spans="31:41" s="101" customFormat="1">
      <c r="AE449" s="709"/>
      <c r="AH449" s="120"/>
      <c r="AI449" s="121"/>
      <c r="AJ449" s="121"/>
      <c r="AK449" s="121"/>
      <c r="AL449" s="121"/>
      <c r="AM449" s="121"/>
      <c r="AN449" s="121"/>
      <c r="AO449" s="121"/>
    </row>
    <row r="450" spans="31:41" s="101" customFormat="1">
      <c r="AE450" s="709"/>
      <c r="AH450" s="120"/>
      <c r="AI450" s="121"/>
      <c r="AJ450" s="121"/>
      <c r="AK450" s="121"/>
      <c r="AL450" s="121"/>
      <c r="AM450" s="121"/>
      <c r="AN450" s="121"/>
      <c r="AO450" s="121"/>
    </row>
    <row r="451" spans="31:41" s="101" customFormat="1">
      <c r="AE451" s="709"/>
      <c r="AH451" s="120"/>
      <c r="AI451" s="121"/>
      <c r="AJ451" s="121"/>
      <c r="AK451" s="121"/>
      <c r="AL451" s="121"/>
      <c r="AM451" s="121"/>
      <c r="AN451" s="121"/>
      <c r="AO451" s="121"/>
    </row>
    <row r="452" spans="31:41" s="101" customFormat="1">
      <c r="AE452" s="709"/>
      <c r="AH452" s="120"/>
      <c r="AI452" s="121"/>
      <c r="AJ452" s="121"/>
      <c r="AK452" s="121"/>
      <c r="AL452" s="121"/>
      <c r="AM452" s="121"/>
      <c r="AN452" s="121"/>
      <c r="AO452" s="121"/>
    </row>
    <row r="453" spans="31:41" s="101" customFormat="1">
      <c r="AE453" s="709"/>
      <c r="AH453" s="120"/>
      <c r="AI453" s="121"/>
      <c r="AJ453" s="121"/>
      <c r="AK453" s="121"/>
      <c r="AL453" s="121"/>
      <c r="AM453" s="121"/>
      <c r="AN453" s="121"/>
      <c r="AO453" s="121"/>
    </row>
    <row r="454" spans="31:41" s="101" customFormat="1">
      <c r="AE454" s="709"/>
      <c r="AH454" s="120"/>
      <c r="AI454" s="121"/>
      <c r="AJ454" s="121"/>
      <c r="AK454" s="121"/>
      <c r="AL454" s="121"/>
      <c r="AM454" s="121"/>
      <c r="AN454" s="121"/>
      <c r="AO454" s="121"/>
    </row>
    <row r="455" spans="31:41" s="101" customFormat="1">
      <c r="AE455" s="709"/>
      <c r="AH455" s="120"/>
      <c r="AI455" s="121"/>
      <c r="AJ455" s="121"/>
      <c r="AK455" s="121"/>
      <c r="AL455" s="121"/>
      <c r="AM455" s="121"/>
      <c r="AN455" s="121"/>
      <c r="AO455" s="121"/>
    </row>
    <row r="456" spans="31:41" s="101" customFormat="1">
      <c r="AE456" s="709"/>
      <c r="AH456" s="120"/>
      <c r="AI456" s="121"/>
      <c r="AJ456" s="121"/>
      <c r="AK456" s="121"/>
      <c r="AL456" s="121"/>
      <c r="AM456" s="121"/>
      <c r="AN456" s="121"/>
      <c r="AO456" s="121"/>
    </row>
    <row r="457" spans="31:41" s="101" customFormat="1">
      <c r="AE457" s="709"/>
      <c r="AH457" s="120"/>
      <c r="AI457" s="121"/>
      <c r="AJ457" s="121"/>
      <c r="AK457" s="121"/>
      <c r="AL457" s="121"/>
      <c r="AM457" s="121"/>
      <c r="AN457" s="121"/>
      <c r="AO457" s="121"/>
    </row>
    <row r="458" spans="31:41" s="101" customFormat="1">
      <c r="AE458" s="709"/>
      <c r="AH458" s="120"/>
      <c r="AI458" s="121"/>
      <c r="AJ458" s="121"/>
      <c r="AK458" s="121"/>
      <c r="AL458" s="121"/>
      <c r="AM458" s="121"/>
      <c r="AN458" s="121"/>
      <c r="AO458" s="121"/>
    </row>
    <row r="459" spans="31:41" s="101" customFormat="1">
      <c r="AE459" s="709"/>
      <c r="AH459" s="120"/>
      <c r="AI459" s="121"/>
      <c r="AJ459" s="121"/>
      <c r="AK459" s="121"/>
      <c r="AL459" s="121"/>
      <c r="AM459" s="121"/>
      <c r="AN459" s="121"/>
      <c r="AO459" s="121"/>
    </row>
    <row r="460" spans="31:41" s="101" customFormat="1">
      <c r="AE460" s="709"/>
      <c r="AH460" s="120"/>
      <c r="AI460" s="121"/>
      <c r="AJ460" s="121"/>
      <c r="AK460" s="121"/>
      <c r="AL460" s="121"/>
      <c r="AM460" s="121"/>
      <c r="AN460" s="121"/>
      <c r="AO460" s="121"/>
    </row>
    <row r="461" spans="31:41" s="101" customFormat="1">
      <c r="AE461" s="709"/>
      <c r="AH461" s="120"/>
      <c r="AI461" s="121"/>
      <c r="AJ461" s="121"/>
      <c r="AK461" s="121"/>
      <c r="AL461" s="121"/>
      <c r="AM461" s="121"/>
      <c r="AN461" s="121"/>
      <c r="AO461" s="121"/>
    </row>
    <row r="462" spans="31:41" s="101" customFormat="1">
      <c r="AE462" s="709"/>
      <c r="AH462" s="120"/>
      <c r="AI462" s="121"/>
      <c r="AJ462" s="121"/>
      <c r="AK462" s="121"/>
      <c r="AL462" s="121"/>
      <c r="AM462" s="121"/>
      <c r="AN462" s="121"/>
      <c r="AO462" s="121"/>
    </row>
    <row r="463" spans="31:41" s="101" customFormat="1">
      <c r="AE463" s="709"/>
      <c r="AH463" s="120"/>
      <c r="AI463" s="121"/>
      <c r="AJ463" s="121"/>
      <c r="AK463" s="121"/>
      <c r="AL463" s="121"/>
      <c r="AM463" s="121"/>
      <c r="AN463" s="121"/>
      <c r="AO463" s="121"/>
    </row>
    <row r="464" spans="31:41" s="101" customFormat="1">
      <c r="AE464" s="709"/>
      <c r="AH464" s="120"/>
      <c r="AI464" s="121"/>
      <c r="AJ464" s="121"/>
      <c r="AK464" s="121"/>
      <c r="AL464" s="121"/>
      <c r="AM464" s="121"/>
      <c r="AN464" s="121"/>
      <c r="AO464" s="121"/>
    </row>
    <row r="465" spans="31:41" s="101" customFormat="1">
      <c r="AE465" s="709"/>
      <c r="AH465" s="120"/>
      <c r="AI465" s="121"/>
      <c r="AJ465" s="121"/>
      <c r="AK465" s="121"/>
      <c r="AL465" s="121"/>
      <c r="AM465" s="121"/>
      <c r="AN465" s="121"/>
      <c r="AO465" s="121"/>
    </row>
    <row r="466" spans="31:41" s="101" customFormat="1">
      <c r="AE466" s="709"/>
      <c r="AH466" s="120"/>
      <c r="AI466" s="121"/>
      <c r="AJ466" s="121"/>
      <c r="AK466" s="121"/>
      <c r="AL466" s="121"/>
      <c r="AM466" s="121"/>
      <c r="AN466" s="121"/>
      <c r="AO466" s="121"/>
    </row>
    <row r="467" spans="31:41" s="101" customFormat="1">
      <c r="AE467" s="709"/>
      <c r="AH467" s="120"/>
      <c r="AI467" s="121"/>
      <c r="AJ467" s="121"/>
      <c r="AK467" s="121"/>
      <c r="AL467" s="121"/>
      <c r="AM467" s="121"/>
      <c r="AN467" s="121"/>
      <c r="AO467" s="121"/>
    </row>
    <row r="468" spans="31:41" s="101" customFormat="1">
      <c r="AE468" s="709"/>
      <c r="AH468" s="120"/>
      <c r="AI468" s="121"/>
      <c r="AJ468" s="121"/>
      <c r="AK468" s="121"/>
      <c r="AL468" s="121"/>
      <c r="AM468" s="121"/>
      <c r="AN468" s="121"/>
      <c r="AO468" s="121"/>
    </row>
    <row r="469" spans="31:41" s="101" customFormat="1">
      <c r="AE469" s="709"/>
      <c r="AH469" s="120"/>
      <c r="AI469" s="121"/>
      <c r="AJ469" s="121"/>
      <c r="AK469" s="121"/>
      <c r="AL469" s="121"/>
      <c r="AM469" s="121"/>
      <c r="AN469" s="121"/>
      <c r="AO469" s="121"/>
    </row>
    <row r="470" spans="31:41" s="101" customFormat="1">
      <c r="AE470" s="709"/>
      <c r="AH470" s="120"/>
      <c r="AI470" s="121"/>
      <c r="AJ470" s="121"/>
      <c r="AK470" s="121"/>
      <c r="AL470" s="121"/>
      <c r="AM470" s="121"/>
      <c r="AN470" s="121"/>
      <c r="AO470" s="121"/>
    </row>
    <row r="471" spans="31:41" s="101" customFormat="1">
      <c r="AE471" s="709"/>
      <c r="AH471" s="120"/>
      <c r="AI471" s="121"/>
      <c r="AJ471" s="121"/>
      <c r="AK471" s="121"/>
      <c r="AL471" s="121"/>
      <c r="AM471" s="121"/>
      <c r="AN471" s="121"/>
      <c r="AO471" s="121"/>
    </row>
    <row r="472" spans="31:41" s="101" customFormat="1">
      <c r="AE472" s="709"/>
      <c r="AH472" s="120"/>
      <c r="AI472" s="121"/>
      <c r="AJ472" s="121"/>
      <c r="AK472" s="121"/>
      <c r="AL472" s="121"/>
      <c r="AM472" s="121"/>
      <c r="AN472" s="121"/>
      <c r="AO472" s="121"/>
    </row>
    <row r="473" spans="31:41" s="101" customFormat="1">
      <c r="AE473" s="709"/>
      <c r="AH473" s="120"/>
      <c r="AI473" s="121"/>
      <c r="AJ473" s="121"/>
      <c r="AK473" s="121"/>
      <c r="AL473" s="121"/>
      <c r="AM473" s="121"/>
      <c r="AN473" s="121"/>
      <c r="AO473" s="121"/>
    </row>
    <row r="474" spans="31:41" s="101" customFormat="1">
      <c r="AE474" s="709"/>
      <c r="AH474" s="120"/>
      <c r="AI474" s="121"/>
      <c r="AJ474" s="121"/>
      <c r="AK474" s="121"/>
      <c r="AL474" s="121"/>
      <c r="AM474" s="121"/>
      <c r="AN474" s="121"/>
      <c r="AO474" s="121"/>
    </row>
    <row r="475" spans="31:41" s="101" customFormat="1">
      <c r="AE475" s="709"/>
      <c r="AH475" s="120"/>
      <c r="AI475" s="121"/>
      <c r="AJ475" s="121"/>
      <c r="AK475" s="121"/>
      <c r="AL475" s="121"/>
      <c r="AM475" s="121"/>
      <c r="AN475" s="121"/>
      <c r="AO475" s="121"/>
    </row>
    <row r="476" spans="31:41" s="101" customFormat="1">
      <c r="AE476" s="709"/>
      <c r="AH476" s="120"/>
      <c r="AI476" s="121"/>
      <c r="AJ476" s="121"/>
      <c r="AK476" s="121"/>
      <c r="AL476" s="121"/>
      <c r="AM476" s="121"/>
      <c r="AN476" s="121"/>
      <c r="AO476" s="121"/>
    </row>
    <row r="477" spans="31:41" s="101" customFormat="1">
      <c r="AE477" s="709"/>
      <c r="AH477" s="120"/>
      <c r="AI477" s="121"/>
      <c r="AJ477" s="121"/>
      <c r="AK477" s="121"/>
      <c r="AL477" s="121"/>
      <c r="AM477" s="121"/>
      <c r="AN477" s="121"/>
      <c r="AO477" s="121"/>
    </row>
    <row r="478" spans="31:41" s="101" customFormat="1">
      <c r="AE478" s="709"/>
      <c r="AH478" s="120"/>
      <c r="AI478" s="121"/>
      <c r="AJ478" s="121"/>
      <c r="AK478" s="121"/>
      <c r="AL478" s="121"/>
      <c r="AM478" s="121"/>
      <c r="AN478" s="121"/>
      <c r="AO478" s="121"/>
    </row>
    <row r="479" spans="31:41" s="101" customFormat="1">
      <c r="AE479" s="709"/>
      <c r="AH479" s="120"/>
      <c r="AI479" s="121"/>
      <c r="AJ479" s="121"/>
      <c r="AK479" s="121"/>
      <c r="AL479" s="121"/>
      <c r="AM479" s="121"/>
      <c r="AN479" s="121"/>
      <c r="AO479" s="121"/>
    </row>
    <row r="480" spans="31:41" s="101" customFormat="1">
      <c r="AE480" s="709"/>
      <c r="AH480" s="120"/>
      <c r="AI480" s="121"/>
      <c r="AJ480" s="121"/>
      <c r="AK480" s="121"/>
      <c r="AL480" s="121"/>
      <c r="AM480" s="121"/>
      <c r="AN480" s="121"/>
      <c r="AO480" s="121"/>
    </row>
    <row r="481" spans="31:41" s="101" customFormat="1">
      <c r="AE481" s="709"/>
      <c r="AH481" s="120"/>
      <c r="AI481" s="121"/>
      <c r="AJ481" s="121"/>
      <c r="AK481" s="121"/>
      <c r="AL481" s="121"/>
      <c r="AM481" s="121"/>
      <c r="AN481" s="121"/>
      <c r="AO481" s="121"/>
    </row>
    <row r="482" spans="31:41" s="101" customFormat="1">
      <c r="AE482" s="709"/>
      <c r="AH482" s="120"/>
      <c r="AI482" s="121"/>
      <c r="AJ482" s="121"/>
      <c r="AK482" s="121"/>
      <c r="AL482" s="121"/>
      <c r="AM482" s="121"/>
      <c r="AN482" s="121"/>
      <c r="AO482" s="121"/>
    </row>
    <row r="483" spans="31:41" s="101" customFormat="1">
      <c r="AE483" s="709"/>
      <c r="AH483" s="120"/>
      <c r="AI483" s="121"/>
      <c r="AJ483" s="121"/>
      <c r="AK483" s="121"/>
      <c r="AL483" s="121"/>
      <c r="AM483" s="121"/>
      <c r="AN483" s="121"/>
      <c r="AO483" s="121"/>
    </row>
    <row r="484" spans="31:41" s="101" customFormat="1">
      <c r="AE484" s="709"/>
      <c r="AH484" s="120"/>
      <c r="AI484" s="121"/>
      <c r="AJ484" s="121"/>
      <c r="AK484" s="121"/>
      <c r="AL484" s="121"/>
      <c r="AM484" s="121"/>
      <c r="AN484" s="121"/>
      <c r="AO484" s="121"/>
    </row>
    <row r="485" spans="31:41" s="101" customFormat="1">
      <c r="AE485" s="709"/>
      <c r="AH485" s="120"/>
      <c r="AI485" s="121"/>
      <c r="AJ485" s="121"/>
      <c r="AK485" s="121"/>
      <c r="AL485" s="121"/>
      <c r="AM485" s="121"/>
      <c r="AN485" s="121"/>
      <c r="AO485" s="121"/>
    </row>
    <row r="486" spans="31:41" s="101" customFormat="1">
      <c r="AE486" s="709"/>
      <c r="AH486" s="120"/>
      <c r="AI486" s="121"/>
      <c r="AJ486" s="121"/>
      <c r="AK486" s="121"/>
      <c r="AL486" s="121"/>
      <c r="AM486" s="121"/>
      <c r="AN486" s="121"/>
      <c r="AO486" s="121"/>
    </row>
    <row r="487" spans="31:41" s="101" customFormat="1">
      <c r="AE487" s="709"/>
      <c r="AH487" s="120"/>
      <c r="AI487" s="121"/>
      <c r="AJ487" s="121"/>
      <c r="AK487" s="121"/>
      <c r="AL487" s="121"/>
      <c r="AM487" s="121"/>
      <c r="AN487" s="121"/>
      <c r="AO487" s="121"/>
    </row>
    <row r="488" spans="31:41" s="101" customFormat="1">
      <c r="AE488" s="709"/>
      <c r="AH488" s="120"/>
      <c r="AI488" s="121"/>
      <c r="AJ488" s="121"/>
      <c r="AK488" s="121"/>
      <c r="AL488" s="121"/>
      <c r="AM488" s="121"/>
      <c r="AN488" s="121"/>
      <c r="AO488" s="121"/>
    </row>
    <row r="489" spans="31:41" s="101" customFormat="1">
      <c r="AE489" s="709"/>
      <c r="AH489" s="120"/>
      <c r="AI489" s="121"/>
      <c r="AJ489" s="121"/>
      <c r="AK489" s="121"/>
      <c r="AL489" s="121"/>
      <c r="AM489" s="121"/>
      <c r="AN489" s="121"/>
      <c r="AO489" s="121"/>
    </row>
    <row r="490" spans="31:41" s="101" customFormat="1">
      <c r="AE490" s="709"/>
      <c r="AH490" s="120"/>
      <c r="AI490" s="121"/>
      <c r="AJ490" s="121"/>
      <c r="AK490" s="121"/>
      <c r="AL490" s="121"/>
      <c r="AM490" s="121"/>
      <c r="AN490" s="121"/>
      <c r="AO490" s="121"/>
    </row>
    <row r="491" spans="31:41" s="101" customFormat="1">
      <c r="AE491" s="709"/>
      <c r="AH491" s="120"/>
      <c r="AI491" s="121"/>
      <c r="AJ491" s="121"/>
      <c r="AK491" s="121"/>
      <c r="AL491" s="121"/>
      <c r="AM491" s="121"/>
      <c r="AN491" s="121"/>
      <c r="AO491" s="121"/>
    </row>
    <row r="492" spans="31:41" s="101" customFormat="1">
      <c r="AE492" s="709"/>
      <c r="AH492" s="120"/>
      <c r="AI492" s="121"/>
      <c r="AJ492" s="121"/>
      <c r="AK492" s="121"/>
      <c r="AL492" s="121"/>
      <c r="AM492" s="121"/>
      <c r="AN492" s="121"/>
      <c r="AO492" s="121"/>
    </row>
    <row r="493" spans="31:41" s="101" customFormat="1">
      <c r="AE493" s="709"/>
      <c r="AH493" s="120"/>
      <c r="AI493" s="121"/>
      <c r="AJ493" s="121"/>
      <c r="AK493" s="121"/>
      <c r="AL493" s="121"/>
      <c r="AM493" s="121"/>
      <c r="AN493" s="121"/>
      <c r="AO493" s="121"/>
    </row>
    <row r="494" spans="31:41" s="101" customFormat="1">
      <c r="AE494" s="709"/>
      <c r="AH494" s="120"/>
      <c r="AI494" s="121"/>
      <c r="AJ494" s="121"/>
      <c r="AK494" s="121"/>
      <c r="AL494" s="121"/>
      <c r="AM494" s="121"/>
      <c r="AN494" s="121"/>
      <c r="AO494" s="121"/>
    </row>
    <row r="495" spans="31:41" s="101" customFormat="1">
      <c r="AE495" s="709"/>
      <c r="AH495" s="120"/>
      <c r="AI495" s="121"/>
      <c r="AJ495" s="121"/>
      <c r="AK495" s="121"/>
      <c r="AL495" s="121"/>
      <c r="AM495" s="121"/>
      <c r="AN495" s="121"/>
      <c r="AO495" s="121"/>
    </row>
    <row r="496" spans="31:41" s="101" customFormat="1">
      <c r="AE496" s="709"/>
      <c r="AH496" s="120"/>
      <c r="AI496" s="121"/>
      <c r="AJ496" s="121"/>
      <c r="AK496" s="121"/>
      <c r="AL496" s="121"/>
      <c r="AM496" s="121"/>
      <c r="AN496" s="121"/>
      <c r="AO496" s="121"/>
    </row>
    <row r="497" spans="31:41" s="101" customFormat="1">
      <c r="AE497" s="709"/>
      <c r="AH497" s="120"/>
      <c r="AI497" s="121"/>
      <c r="AJ497" s="121"/>
      <c r="AK497" s="121"/>
      <c r="AL497" s="121"/>
      <c r="AM497" s="121"/>
      <c r="AN497" s="121"/>
      <c r="AO497" s="121"/>
    </row>
    <row r="498" spans="31:41" s="101" customFormat="1">
      <c r="AE498" s="709"/>
      <c r="AH498" s="120"/>
      <c r="AI498" s="121"/>
      <c r="AJ498" s="121"/>
      <c r="AK498" s="121"/>
      <c r="AL498" s="121"/>
      <c r="AM498" s="121"/>
      <c r="AN498" s="121"/>
      <c r="AO498" s="121"/>
    </row>
    <row r="499" spans="31:41" s="101" customFormat="1">
      <c r="AE499" s="709"/>
      <c r="AH499" s="120"/>
      <c r="AI499" s="121"/>
      <c r="AJ499" s="121"/>
      <c r="AK499" s="121"/>
      <c r="AL499" s="121"/>
      <c r="AM499" s="121"/>
      <c r="AN499" s="121"/>
      <c r="AO499" s="121"/>
    </row>
    <row r="500" spans="31:41" s="101" customFormat="1">
      <c r="AE500" s="709"/>
      <c r="AH500" s="120"/>
      <c r="AI500" s="121"/>
      <c r="AJ500" s="121"/>
      <c r="AK500" s="121"/>
      <c r="AL500" s="121"/>
      <c r="AM500" s="121"/>
      <c r="AN500" s="121"/>
      <c r="AO500" s="121"/>
    </row>
    <row r="501" spans="31:41" s="101" customFormat="1">
      <c r="AE501" s="709"/>
      <c r="AH501" s="120"/>
      <c r="AI501" s="121"/>
      <c r="AJ501" s="121"/>
      <c r="AK501" s="121"/>
      <c r="AL501" s="121"/>
      <c r="AM501" s="121"/>
      <c r="AN501" s="121"/>
      <c r="AO501" s="121"/>
    </row>
    <row r="502" spans="31:41" s="101" customFormat="1">
      <c r="AE502" s="709"/>
      <c r="AH502" s="120"/>
      <c r="AI502" s="121"/>
      <c r="AJ502" s="121"/>
      <c r="AK502" s="121"/>
      <c r="AL502" s="121"/>
      <c r="AM502" s="121"/>
      <c r="AN502" s="121"/>
      <c r="AO502" s="121"/>
    </row>
    <row r="503" spans="31:41" s="101" customFormat="1">
      <c r="AE503" s="709"/>
      <c r="AH503" s="120"/>
      <c r="AI503" s="121"/>
      <c r="AJ503" s="121"/>
      <c r="AK503" s="121"/>
      <c r="AL503" s="121"/>
      <c r="AM503" s="121"/>
      <c r="AN503" s="121"/>
      <c r="AO503" s="121"/>
    </row>
    <row r="504" spans="31:41" s="101" customFormat="1">
      <c r="AE504" s="709"/>
      <c r="AH504" s="120"/>
      <c r="AI504" s="121"/>
      <c r="AJ504" s="121"/>
      <c r="AK504" s="121"/>
      <c r="AL504" s="121"/>
      <c r="AM504" s="121"/>
      <c r="AN504" s="121"/>
      <c r="AO504" s="121"/>
    </row>
    <row r="505" spans="31:41" s="101" customFormat="1">
      <c r="AE505" s="709"/>
      <c r="AH505" s="120"/>
      <c r="AI505" s="121"/>
      <c r="AJ505" s="121"/>
      <c r="AK505" s="121"/>
      <c r="AL505" s="121"/>
      <c r="AM505" s="121"/>
      <c r="AN505" s="121"/>
      <c r="AO505" s="121"/>
    </row>
    <row r="506" spans="31:41" s="101" customFormat="1">
      <c r="AE506" s="709"/>
      <c r="AH506" s="120"/>
      <c r="AI506" s="121"/>
      <c r="AJ506" s="121"/>
      <c r="AK506" s="121"/>
      <c r="AL506" s="121"/>
      <c r="AM506" s="121"/>
      <c r="AN506" s="121"/>
      <c r="AO506" s="121"/>
    </row>
    <row r="507" spans="31:41" s="101" customFormat="1">
      <c r="AE507" s="709"/>
      <c r="AH507" s="120"/>
      <c r="AI507" s="121"/>
      <c r="AJ507" s="121"/>
      <c r="AK507" s="121"/>
      <c r="AL507" s="121"/>
      <c r="AM507" s="121"/>
      <c r="AN507" s="121"/>
      <c r="AO507" s="121"/>
    </row>
    <row r="508" spans="31:41" s="101" customFormat="1">
      <c r="AE508" s="709"/>
      <c r="AH508" s="120"/>
      <c r="AI508" s="121"/>
      <c r="AJ508" s="121"/>
      <c r="AK508" s="121"/>
      <c r="AL508" s="121"/>
      <c r="AM508" s="121"/>
      <c r="AN508" s="121"/>
      <c r="AO508" s="121"/>
    </row>
    <row r="509" spans="31:41" s="101" customFormat="1">
      <c r="AE509" s="709"/>
      <c r="AH509" s="120"/>
      <c r="AI509" s="121"/>
      <c r="AJ509" s="121"/>
      <c r="AK509" s="121"/>
      <c r="AL509" s="121"/>
      <c r="AM509" s="121"/>
      <c r="AN509" s="121"/>
      <c r="AO509" s="121"/>
    </row>
    <row r="510" spans="31:41" s="101" customFormat="1">
      <c r="AE510" s="709"/>
      <c r="AH510" s="120"/>
      <c r="AI510" s="121"/>
      <c r="AJ510" s="121"/>
      <c r="AK510" s="121"/>
      <c r="AL510" s="121"/>
      <c r="AM510" s="121"/>
      <c r="AN510" s="121"/>
      <c r="AO510" s="121"/>
    </row>
    <row r="511" spans="31:41" s="101" customFormat="1">
      <c r="AE511" s="709"/>
      <c r="AH511" s="120"/>
      <c r="AI511" s="121"/>
      <c r="AJ511" s="121"/>
      <c r="AK511" s="121"/>
      <c r="AL511" s="121"/>
      <c r="AM511" s="121"/>
      <c r="AN511" s="121"/>
      <c r="AO511" s="121"/>
    </row>
    <row r="512" spans="31:41" s="101" customFormat="1">
      <c r="AE512" s="709"/>
      <c r="AH512" s="120"/>
      <c r="AI512" s="121"/>
      <c r="AJ512" s="121"/>
      <c r="AK512" s="121"/>
      <c r="AL512" s="121"/>
      <c r="AM512" s="121"/>
      <c r="AN512" s="121"/>
      <c r="AO512" s="121"/>
    </row>
    <row r="513" spans="31:41" s="101" customFormat="1">
      <c r="AE513" s="709"/>
      <c r="AH513" s="120"/>
      <c r="AI513" s="121"/>
      <c r="AJ513" s="121"/>
      <c r="AK513" s="121"/>
      <c r="AL513" s="121"/>
      <c r="AM513" s="121"/>
      <c r="AN513" s="121"/>
      <c r="AO513" s="121"/>
    </row>
    <row r="514" spans="31:41" s="101" customFormat="1">
      <c r="AE514" s="709"/>
      <c r="AH514" s="120"/>
      <c r="AI514" s="121"/>
      <c r="AJ514" s="121"/>
      <c r="AK514" s="121"/>
      <c r="AL514" s="121"/>
      <c r="AM514" s="121"/>
      <c r="AN514" s="121"/>
      <c r="AO514" s="121"/>
    </row>
    <row r="515" spans="31:41" s="101" customFormat="1">
      <c r="AE515" s="709"/>
      <c r="AH515" s="120"/>
      <c r="AI515" s="121"/>
      <c r="AJ515" s="121"/>
      <c r="AK515" s="121"/>
      <c r="AL515" s="121"/>
      <c r="AM515" s="121"/>
      <c r="AN515" s="121"/>
      <c r="AO515" s="121"/>
    </row>
    <row r="516" spans="31:41" s="101" customFormat="1">
      <c r="AE516" s="709"/>
      <c r="AH516" s="120"/>
      <c r="AI516" s="121"/>
      <c r="AJ516" s="121"/>
      <c r="AK516" s="121"/>
      <c r="AL516" s="121"/>
      <c r="AM516" s="121"/>
      <c r="AN516" s="121"/>
      <c r="AO516" s="121"/>
    </row>
    <row r="517" spans="31:41" s="101" customFormat="1">
      <c r="AE517" s="709"/>
      <c r="AH517" s="120"/>
      <c r="AI517" s="121"/>
      <c r="AJ517" s="121"/>
      <c r="AK517" s="121"/>
      <c r="AL517" s="121"/>
      <c r="AM517" s="121"/>
      <c r="AN517" s="121"/>
      <c r="AO517" s="121"/>
    </row>
    <row r="518" spans="31:41" s="101" customFormat="1">
      <c r="AE518" s="709"/>
      <c r="AH518" s="120"/>
      <c r="AI518" s="121"/>
      <c r="AJ518" s="121"/>
      <c r="AK518" s="121"/>
      <c r="AL518" s="121"/>
      <c r="AM518" s="121"/>
      <c r="AN518" s="121"/>
      <c r="AO518" s="121"/>
    </row>
    <row r="519" spans="31:41" s="101" customFormat="1">
      <c r="AE519" s="709"/>
      <c r="AH519" s="120"/>
      <c r="AI519" s="121"/>
      <c r="AJ519" s="121"/>
      <c r="AK519" s="121"/>
      <c r="AL519" s="121"/>
      <c r="AM519" s="121"/>
      <c r="AN519" s="121"/>
      <c r="AO519" s="121"/>
    </row>
    <row r="520" spans="31:41" s="101" customFormat="1">
      <c r="AE520" s="709"/>
      <c r="AH520" s="120"/>
      <c r="AI520" s="121"/>
      <c r="AJ520" s="121"/>
      <c r="AK520" s="121"/>
      <c r="AL520" s="121"/>
      <c r="AM520" s="121"/>
      <c r="AN520" s="121"/>
      <c r="AO520" s="121"/>
    </row>
    <row r="521" spans="31:41" s="101" customFormat="1">
      <c r="AE521" s="709"/>
      <c r="AH521" s="120"/>
      <c r="AI521" s="121"/>
      <c r="AJ521" s="121"/>
      <c r="AK521" s="121"/>
      <c r="AL521" s="121"/>
      <c r="AM521" s="121"/>
      <c r="AN521" s="121"/>
      <c r="AO521" s="121"/>
    </row>
    <row r="522" spans="31:41" s="101" customFormat="1">
      <c r="AE522" s="709"/>
      <c r="AH522" s="120"/>
      <c r="AI522" s="121"/>
      <c r="AJ522" s="121"/>
      <c r="AK522" s="121"/>
      <c r="AL522" s="121"/>
      <c r="AM522" s="121"/>
      <c r="AN522" s="121"/>
      <c r="AO522" s="121"/>
    </row>
    <row r="523" spans="31:41" s="101" customFormat="1">
      <c r="AE523" s="709"/>
      <c r="AH523" s="120"/>
      <c r="AI523" s="121"/>
      <c r="AJ523" s="121"/>
      <c r="AK523" s="121"/>
      <c r="AL523" s="121"/>
      <c r="AM523" s="121"/>
      <c r="AN523" s="121"/>
      <c r="AO523" s="121"/>
    </row>
    <row r="524" spans="31:41" s="101" customFormat="1">
      <c r="AE524" s="709"/>
      <c r="AH524" s="120"/>
      <c r="AI524" s="121"/>
      <c r="AJ524" s="121"/>
      <c r="AK524" s="121"/>
      <c r="AL524" s="121"/>
      <c r="AM524" s="121"/>
      <c r="AN524" s="121"/>
      <c r="AO524" s="121"/>
    </row>
    <row r="525" spans="31:41" s="101" customFormat="1">
      <c r="AE525" s="709"/>
      <c r="AH525" s="120"/>
      <c r="AI525" s="121"/>
      <c r="AJ525" s="121"/>
      <c r="AK525" s="121"/>
      <c r="AL525" s="121"/>
      <c r="AM525" s="121"/>
      <c r="AN525" s="121"/>
      <c r="AO525" s="121"/>
    </row>
    <row r="526" spans="31:41" s="101" customFormat="1">
      <c r="AE526" s="709"/>
      <c r="AH526" s="120"/>
      <c r="AI526" s="121"/>
      <c r="AJ526" s="121"/>
      <c r="AK526" s="121"/>
      <c r="AL526" s="121"/>
      <c r="AM526" s="121"/>
      <c r="AN526" s="121"/>
      <c r="AO526" s="121"/>
    </row>
    <row r="527" spans="31:41" s="101" customFormat="1">
      <c r="AE527" s="709"/>
      <c r="AH527" s="120"/>
      <c r="AI527" s="121"/>
      <c r="AJ527" s="121"/>
      <c r="AK527" s="121"/>
      <c r="AL527" s="121"/>
      <c r="AM527" s="121"/>
      <c r="AN527" s="121"/>
      <c r="AO527" s="121"/>
    </row>
    <row r="528" spans="31:41" s="101" customFormat="1">
      <c r="AE528" s="709"/>
      <c r="AH528" s="120"/>
      <c r="AI528" s="121"/>
      <c r="AJ528" s="121"/>
      <c r="AK528" s="121"/>
      <c r="AL528" s="121"/>
      <c r="AM528" s="121"/>
      <c r="AN528" s="121"/>
      <c r="AO528" s="121"/>
    </row>
    <row r="529" spans="31:41" s="101" customFormat="1">
      <c r="AE529" s="709"/>
      <c r="AH529" s="120"/>
      <c r="AI529" s="121"/>
      <c r="AJ529" s="121"/>
      <c r="AK529" s="121"/>
      <c r="AL529" s="121"/>
      <c r="AM529" s="121"/>
      <c r="AN529" s="121"/>
      <c r="AO529" s="121"/>
    </row>
    <row r="530" spans="31:41" s="101" customFormat="1">
      <c r="AE530" s="709"/>
      <c r="AH530" s="120"/>
      <c r="AI530" s="121"/>
      <c r="AJ530" s="121"/>
      <c r="AK530" s="121"/>
      <c r="AL530" s="121"/>
      <c r="AM530" s="121"/>
      <c r="AN530" s="121"/>
      <c r="AO530" s="121"/>
    </row>
    <row r="531" spans="31:41" s="101" customFormat="1">
      <c r="AE531" s="709"/>
      <c r="AH531" s="120"/>
      <c r="AI531" s="121"/>
      <c r="AJ531" s="121"/>
      <c r="AK531" s="121"/>
      <c r="AL531" s="121"/>
      <c r="AM531" s="121"/>
      <c r="AN531" s="121"/>
      <c r="AO531" s="121"/>
    </row>
    <row r="532" spans="31:41" s="101" customFormat="1">
      <c r="AE532" s="709"/>
      <c r="AH532" s="120"/>
      <c r="AI532" s="121"/>
      <c r="AJ532" s="121"/>
      <c r="AK532" s="121"/>
      <c r="AL532" s="121"/>
      <c r="AM532" s="121"/>
      <c r="AN532" s="121"/>
      <c r="AO532" s="121"/>
    </row>
    <row r="533" spans="31:41" s="101" customFormat="1">
      <c r="AE533" s="709"/>
      <c r="AH533" s="120"/>
      <c r="AI533" s="121"/>
      <c r="AJ533" s="121"/>
      <c r="AK533" s="121"/>
      <c r="AL533" s="121"/>
      <c r="AM533" s="121"/>
      <c r="AN533" s="121"/>
      <c r="AO533" s="121"/>
    </row>
    <row r="534" spans="31:41" s="101" customFormat="1">
      <c r="AE534" s="709"/>
      <c r="AH534" s="120"/>
      <c r="AI534" s="121"/>
      <c r="AJ534" s="121"/>
      <c r="AK534" s="121"/>
      <c r="AL534" s="121"/>
      <c r="AM534" s="121"/>
      <c r="AN534" s="121"/>
      <c r="AO534" s="121"/>
    </row>
    <row r="535" spans="31:41" s="101" customFormat="1">
      <c r="AE535" s="709"/>
      <c r="AH535" s="120"/>
      <c r="AI535" s="121"/>
      <c r="AJ535" s="121"/>
      <c r="AK535" s="121"/>
      <c r="AL535" s="121"/>
      <c r="AM535" s="121"/>
      <c r="AN535" s="121"/>
      <c r="AO535" s="121"/>
    </row>
    <row r="536" spans="31:41" s="101" customFormat="1">
      <c r="AE536" s="709"/>
      <c r="AH536" s="120"/>
      <c r="AI536" s="121"/>
      <c r="AJ536" s="121"/>
      <c r="AK536" s="121"/>
      <c r="AL536" s="121"/>
      <c r="AM536" s="121"/>
      <c r="AN536" s="121"/>
      <c r="AO536" s="121"/>
    </row>
    <row r="537" spans="31:41" s="101" customFormat="1">
      <c r="AE537" s="709"/>
      <c r="AH537" s="120"/>
      <c r="AI537" s="121"/>
      <c r="AJ537" s="121"/>
      <c r="AK537" s="121"/>
      <c r="AL537" s="121"/>
      <c r="AM537" s="121"/>
      <c r="AN537" s="121"/>
      <c r="AO537" s="121"/>
    </row>
    <row r="538" spans="31:41" s="101" customFormat="1">
      <c r="AE538" s="709"/>
      <c r="AH538" s="120"/>
      <c r="AI538" s="121"/>
      <c r="AJ538" s="121"/>
      <c r="AK538" s="121"/>
      <c r="AL538" s="121"/>
      <c r="AM538" s="121"/>
      <c r="AN538" s="121"/>
      <c r="AO538" s="121"/>
    </row>
    <row r="539" spans="31:41" s="101" customFormat="1">
      <c r="AE539" s="709"/>
      <c r="AH539" s="120"/>
      <c r="AI539" s="121"/>
      <c r="AJ539" s="121"/>
      <c r="AK539" s="121"/>
      <c r="AL539" s="121"/>
      <c r="AM539" s="121"/>
      <c r="AN539" s="121"/>
      <c r="AO539" s="121"/>
    </row>
    <row r="540" spans="31:41" s="101" customFormat="1">
      <c r="AE540" s="709"/>
      <c r="AH540" s="120"/>
      <c r="AI540" s="121"/>
      <c r="AJ540" s="121"/>
      <c r="AK540" s="121"/>
      <c r="AL540" s="121"/>
      <c r="AM540" s="121"/>
      <c r="AN540" s="121"/>
      <c r="AO540" s="121"/>
    </row>
    <row r="541" spans="31:41" s="101" customFormat="1">
      <c r="AE541" s="709"/>
      <c r="AH541" s="120"/>
      <c r="AI541" s="121"/>
      <c r="AJ541" s="121"/>
      <c r="AK541" s="121"/>
      <c r="AL541" s="121"/>
      <c r="AM541" s="121"/>
      <c r="AN541" s="121"/>
      <c r="AO541" s="121"/>
    </row>
    <row r="542" spans="31:41" s="101" customFormat="1">
      <c r="AE542" s="709"/>
      <c r="AH542" s="120"/>
      <c r="AI542" s="121"/>
      <c r="AJ542" s="121"/>
      <c r="AK542" s="121"/>
      <c r="AL542" s="121"/>
      <c r="AM542" s="121"/>
      <c r="AN542" s="121"/>
      <c r="AO542" s="121"/>
    </row>
    <row r="543" spans="31:41" s="101" customFormat="1">
      <c r="AE543" s="709"/>
      <c r="AH543" s="120"/>
      <c r="AI543" s="121"/>
      <c r="AJ543" s="121"/>
      <c r="AK543" s="121"/>
      <c r="AL543" s="121"/>
      <c r="AM543" s="121"/>
      <c r="AN543" s="121"/>
      <c r="AO543" s="121"/>
    </row>
    <row r="544" spans="31:41" s="101" customFormat="1">
      <c r="AE544" s="709"/>
      <c r="AH544" s="120"/>
      <c r="AI544" s="121"/>
      <c r="AJ544" s="121"/>
      <c r="AK544" s="121"/>
      <c r="AL544" s="121"/>
      <c r="AM544" s="121"/>
      <c r="AN544" s="121"/>
      <c r="AO544" s="121"/>
    </row>
    <row r="545" spans="31:41" s="101" customFormat="1">
      <c r="AE545" s="709"/>
      <c r="AH545" s="120"/>
      <c r="AI545" s="121"/>
      <c r="AJ545" s="121"/>
      <c r="AK545" s="121"/>
      <c r="AL545" s="121"/>
      <c r="AM545" s="121"/>
      <c r="AN545" s="121"/>
      <c r="AO545" s="121"/>
    </row>
    <row r="546" spans="31:41" s="101" customFormat="1">
      <c r="AE546" s="709"/>
      <c r="AH546" s="120"/>
      <c r="AI546" s="121"/>
      <c r="AJ546" s="121"/>
      <c r="AK546" s="121"/>
      <c r="AL546" s="121"/>
      <c r="AM546" s="121"/>
      <c r="AN546" s="121"/>
      <c r="AO546" s="121"/>
    </row>
    <row r="547" spans="31:41" s="101" customFormat="1">
      <c r="AE547" s="709"/>
      <c r="AH547" s="120"/>
      <c r="AI547" s="121"/>
      <c r="AJ547" s="121"/>
      <c r="AK547" s="121"/>
      <c r="AL547" s="121"/>
      <c r="AM547" s="121"/>
      <c r="AN547" s="121"/>
      <c r="AO547" s="121"/>
    </row>
    <row r="548" spans="31:41" s="101" customFormat="1">
      <c r="AE548" s="709"/>
      <c r="AH548" s="120"/>
      <c r="AI548" s="121"/>
      <c r="AJ548" s="121"/>
      <c r="AK548" s="121"/>
      <c r="AL548" s="121"/>
      <c r="AM548" s="121"/>
      <c r="AN548" s="121"/>
      <c r="AO548" s="121"/>
    </row>
    <row r="549" spans="31:41" s="101" customFormat="1">
      <c r="AE549" s="709"/>
      <c r="AH549" s="120"/>
      <c r="AI549" s="121"/>
      <c r="AJ549" s="121"/>
      <c r="AK549" s="121"/>
      <c r="AL549" s="121"/>
      <c r="AM549" s="121"/>
      <c r="AN549" s="121"/>
      <c r="AO549" s="121"/>
    </row>
    <row r="550" spans="31:41" s="101" customFormat="1">
      <c r="AE550" s="709"/>
      <c r="AH550" s="120"/>
      <c r="AI550" s="121"/>
      <c r="AJ550" s="121"/>
      <c r="AK550" s="121"/>
      <c r="AL550" s="121"/>
      <c r="AM550" s="121"/>
      <c r="AN550" s="121"/>
      <c r="AO550" s="121"/>
    </row>
    <row r="551" spans="31:41" s="101" customFormat="1">
      <c r="AE551" s="709"/>
      <c r="AH551" s="120"/>
      <c r="AI551" s="121"/>
      <c r="AJ551" s="121"/>
      <c r="AK551" s="121"/>
      <c r="AL551" s="121"/>
      <c r="AM551" s="121"/>
      <c r="AN551" s="121"/>
      <c r="AO551" s="121"/>
    </row>
    <row r="552" spans="31:41" s="101" customFormat="1">
      <c r="AE552" s="709"/>
      <c r="AH552" s="120"/>
      <c r="AI552" s="121"/>
      <c r="AJ552" s="121"/>
      <c r="AK552" s="121"/>
      <c r="AL552" s="121"/>
      <c r="AM552" s="121"/>
      <c r="AN552" s="121"/>
      <c r="AO552" s="121"/>
    </row>
    <row r="553" spans="31:41" s="101" customFormat="1">
      <c r="AE553" s="709"/>
      <c r="AH553" s="120"/>
      <c r="AI553" s="121"/>
      <c r="AJ553" s="121"/>
      <c r="AK553" s="121"/>
      <c r="AL553" s="121"/>
      <c r="AM553" s="121"/>
      <c r="AN553" s="121"/>
      <c r="AO553" s="121"/>
    </row>
    <row r="554" spans="31:41" s="101" customFormat="1">
      <c r="AE554" s="709"/>
      <c r="AH554" s="120"/>
      <c r="AI554" s="121"/>
      <c r="AJ554" s="121"/>
      <c r="AK554" s="121"/>
      <c r="AL554" s="121"/>
      <c r="AM554" s="121"/>
      <c r="AN554" s="121"/>
      <c r="AO554" s="121"/>
    </row>
    <row r="555" spans="31:41" s="101" customFormat="1">
      <c r="AE555" s="709"/>
      <c r="AH555" s="120"/>
      <c r="AI555" s="121"/>
      <c r="AJ555" s="121"/>
      <c r="AK555" s="121"/>
      <c r="AL555" s="121"/>
      <c r="AM555" s="121"/>
      <c r="AN555" s="121"/>
      <c r="AO555" s="121"/>
    </row>
    <row r="556" spans="31:41" s="101" customFormat="1">
      <c r="AE556" s="709"/>
      <c r="AH556" s="120"/>
      <c r="AI556" s="121"/>
      <c r="AJ556" s="121"/>
      <c r="AK556" s="121"/>
      <c r="AL556" s="121"/>
      <c r="AM556" s="121"/>
      <c r="AN556" s="121"/>
      <c r="AO556" s="121"/>
    </row>
    <row r="557" spans="31:41" s="101" customFormat="1">
      <c r="AE557" s="709"/>
      <c r="AH557" s="120"/>
      <c r="AI557" s="121"/>
      <c r="AJ557" s="121"/>
      <c r="AK557" s="121"/>
      <c r="AL557" s="121"/>
      <c r="AM557" s="121"/>
      <c r="AN557" s="121"/>
      <c r="AO557" s="121"/>
    </row>
    <row r="558" spans="31:41" s="101" customFormat="1">
      <c r="AE558" s="709"/>
      <c r="AH558" s="120"/>
      <c r="AI558" s="121"/>
      <c r="AJ558" s="121"/>
      <c r="AK558" s="121"/>
      <c r="AL558" s="121"/>
      <c r="AM558" s="121"/>
      <c r="AN558" s="121"/>
      <c r="AO558" s="121"/>
    </row>
    <row r="559" spans="31:41" s="101" customFormat="1">
      <c r="AE559" s="709"/>
      <c r="AH559" s="120"/>
      <c r="AI559" s="121"/>
      <c r="AJ559" s="121"/>
      <c r="AK559" s="121"/>
      <c r="AL559" s="121"/>
      <c r="AM559" s="121"/>
      <c r="AN559" s="121"/>
      <c r="AO559" s="121"/>
    </row>
    <row r="560" spans="31:41" s="101" customFormat="1">
      <c r="AE560" s="709"/>
      <c r="AH560" s="120"/>
      <c r="AI560" s="121"/>
      <c r="AJ560" s="121"/>
      <c r="AK560" s="121"/>
      <c r="AL560" s="121"/>
      <c r="AM560" s="121"/>
      <c r="AN560" s="121"/>
      <c r="AO560" s="121"/>
    </row>
    <row r="561" spans="31:41" s="101" customFormat="1">
      <c r="AE561" s="709"/>
      <c r="AH561" s="120"/>
      <c r="AI561" s="121"/>
      <c r="AJ561" s="121"/>
      <c r="AK561" s="121"/>
      <c r="AL561" s="121"/>
      <c r="AM561" s="121"/>
      <c r="AN561" s="121"/>
      <c r="AO561" s="121"/>
    </row>
    <row r="562" spans="31:41" s="101" customFormat="1">
      <c r="AE562" s="709"/>
      <c r="AH562" s="120"/>
      <c r="AI562" s="121"/>
      <c r="AJ562" s="121"/>
      <c r="AK562" s="121"/>
      <c r="AL562" s="121"/>
      <c r="AM562" s="121"/>
      <c r="AN562" s="121"/>
      <c r="AO562" s="121"/>
    </row>
    <row r="563" spans="31:41" s="101" customFormat="1">
      <c r="AE563" s="709"/>
      <c r="AH563" s="120"/>
      <c r="AI563" s="121"/>
      <c r="AJ563" s="121"/>
      <c r="AK563" s="121"/>
      <c r="AL563" s="121"/>
      <c r="AM563" s="121"/>
      <c r="AN563" s="121"/>
      <c r="AO563" s="121"/>
    </row>
    <row r="564" spans="31:41" s="101" customFormat="1">
      <c r="AE564" s="709"/>
      <c r="AH564" s="120"/>
      <c r="AI564" s="121"/>
      <c r="AJ564" s="121"/>
      <c r="AK564" s="121"/>
      <c r="AL564" s="121"/>
      <c r="AM564" s="121"/>
      <c r="AN564" s="121"/>
      <c r="AO564" s="121"/>
    </row>
    <row r="565" spans="31:41" s="101" customFormat="1">
      <c r="AE565" s="709"/>
      <c r="AH565" s="120"/>
      <c r="AI565" s="121"/>
      <c r="AJ565" s="121"/>
      <c r="AK565" s="121"/>
      <c r="AL565" s="121"/>
      <c r="AM565" s="121"/>
      <c r="AN565" s="121"/>
      <c r="AO565" s="121"/>
    </row>
    <row r="566" spans="31:41" s="101" customFormat="1">
      <c r="AE566" s="709"/>
      <c r="AH566" s="120"/>
      <c r="AI566" s="121"/>
      <c r="AJ566" s="121"/>
      <c r="AK566" s="121"/>
      <c r="AL566" s="121"/>
      <c r="AM566" s="121"/>
      <c r="AN566" s="121"/>
      <c r="AO566" s="121"/>
    </row>
    <row r="567" spans="31:41" s="101" customFormat="1">
      <c r="AE567" s="709"/>
      <c r="AH567" s="120"/>
      <c r="AI567" s="121"/>
      <c r="AJ567" s="121"/>
      <c r="AK567" s="121"/>
      <c r="AL567" s="121"/>
      <c r="AM567" s="121"/>
      <c r="AN567" s="121"/>
      <c r="AO567" s="121"/>
    </row>
    <row r="568" spans="31:41" s="101" customFormat="1">
      <c r="AE568" s="709"/>
      <c r="AH568" s="120"/>
      <c r="AI568" s="121"/>
      <c r="AJ568" s="121"/>
      <c r="AK568" s="121"/>
      <c r="AL568" s="121"/>
      <c r="AM568" s="121"/>
      <c r="AN568" s="121"/>
      <c r="AO568" s="121"/>
    </row>
    <row r="569" spans="31:41" s="101" customFormat="1">
      <c r="AE569" s="709"/>
      <c r="AH569" s="120"/>
      <c r="AI569" s="121"/>
      <c r="AJ569" s="121"/>
      <c r="AK569" s="121"/>
      <c r="AL569" s="121"/>
      <c r="AM569" s="121"/>
      <c r="AN569" s="121"/>
      <c r="AO569" s="121"/>
    </row>
    <row r="570" spans="31:41" s="101" customFormat="1">
      <c r="AE570" s="709"/>
      <c r="AH570" s="120"/>
      <c r="AI570" s="121"/>
      <c r="AJ570" s="121"/>
      <c r="AK570" s="121"/>
      <c r="AL570" s="121"/>
      <c r="AM570" s="121"/>
      <c r="AN570" s="121"/>
      <c r="AO570" s="121"/>
    </row>
    <row r="571" spans="31:41" s="101" customFormat="1">
      <c r="AE571" s="709"/>
      <c r="AH571" s="120"/>
      <c r="AI571" s="121"/>
      <c r="AJ571" s="121"/>
      <c r="AK571" s="121"/>
      <c r="AL571" s="121"/>
      <c r="AM571" s="121"/>
      <c r="AN571" s="121"/>
      <c r="AO571" s="121"/>
    </row>
    <row r="572" spans="31:41" s="101" customFormat="1">
      <c r="AE572" s="709"/>
      <c r="AH572" s="120"/>
      <c r="AI572" s="121"/>
      <c r="AJ572" s="121"/>
      <c r="AK572" s="121"/>
      <c r="AL572" s="121"/>
      <c r="AM572" s="121"/>
      <c r="AN572" s="121"/>
      <c r="AO572" s="121"/>
    </row>
    <row r="573" spans="31:41" s="101" customFormat="1">
      <c r="AE573" s="709"/>
      <c r="AH573" s="120"/>
      <c r="AI573" s="121"/>
      <c r="AJ573" s="121"/>
      <c r="AK573" s="121"/>
      <c r="AL573" s="121"/>
      <c r="AM573" s="121"/>
      <c r="AN573" s="121"/>
      <c r="AO573" s="121"/>
    </row>
    <row r="574" spans="31:41" s="101" customFormat="1">
      <c r="AE574" s="709"/>
      <c r="AH574" s="120"/>
      <c r="AI574" s="121"/>
      <c r="AJ574" s="121"/>
      <c r="AK574" s="121"/>
      <c r="AL574" s="121"/>
      <c r="AM574" s="121"/>
      <c r="AN574" s="121"/>
      <c r="AO574" s="121"/>
    </row>
    <row r="575" spans="31:41" s="101" customFormat="1">
      <c r="AE575" s="709"/>
      <c r="AH575" s="120"/>
      <c r="AI575" s="121"/>
      <c r="AJ575" s="121"/>
      <c r="AK575" s="121"/>
      <c r="AL575" s="121"/>
      <c r="AM575" s="121"/>
      <c r="AN575" s="121"/>
      <c r="AO575" s="121"/>
    </row>
    <row r="576" spans="31:41" s="101" customFormat="1">
      <c r="AE576" s="709"/>
      <c r="AH576" s="120"/>
      <c r="AI576" s="121"/>
      <c r="AJ576" s="121"/>
      <c r="AK576" s="121"/>
      <c r="AL576" s="121"/>
      <c r="AM576" s="121"/>
      <c r="AN576" s="121"/>
      <c r="AO576" s="121"/>
    </row>
    <row r="577" spans="31:41" s="101" customFormat="1">
      <c r="AE577" s="709"/>
      <c r="AH577" s="120"/>
      <c r="AI577" s="121"/>
      <c r="AJ577" s="121"/>
      <c r="AK577" s="121"/>
      <c r="AL577" s="121"/>
      <c r="AM577" s="121"/>
      <c r="AN577" s="121"/>
      <c r="AO577" s="121"/>
    </row>
    <row r="578" spans="31:41" s="101" customFormat="1">
      <c r="AE578" s="709"/>
      <c r="AH578" s="120"/>
      <c r="AI578" s="121"/>
      <c r="AJ578" s="121"/>
      <c r="AK578" s="121"/>
      <c r="AL578" s="121"/>
      <c r="AM578" s="121"/>
      <c r="AN578" s="121"/>
      <c r="AO578" s="121"/>
    </row>
    <row r="579" spans="31:41" s="101" customFormat="1">
      <c r="AE579" s="709"/>
      <c r="AH579" s="120"/>
      <c r="AI579" s="121"/>
      <c r="AJ579" s="121"/>
      <c r="AK579" s="121"/>
      <c r="AL579" s="121"/>
      <c r="AM579" s="121"/>
      <c r="AN579" s="121"/>
      <c r="AO579" s="121"/>
    </row>
    <row r="580" spans="31:41" s="101" customFormat="1">
      <c r="AE580" s="709"/>
      <c r="AH580" s="120"/>
      <c r="AI580" s="121"/>
      <c r="AJ580" s="121"/>
      <c r="AK580" s="121"/>
      <c r="AL580" s="121"/>
      <c r="AM580" s="121"/>
      <c r="AN580" s="121"/>
      <c r="AO580" s="121"/>
    </row>
    <row r="581" spans="31:41" s="101" customFormat="1">
      <c r="AE581" s="709"/>
      <c r="AH581" s="120"/>
      <c r="AI581" s="121"/>
      <c r="AJ581" s="121"/>
      <c r="AK581" s="121"/>
      <c r="AL581" s="121"/>
      <c r="AM581" s="121"/>
      <c r="AN581" s="121"/>
      <c r="AO581" s="121"/>
    </row>
    <row r="582" spans="31:41" s="101" customFormat="1">
      <c r="AE582" s="709"/>
      <c r="AH582" s="120"/>
      <c r="AI582" s="121"/>
      <c r="AJ582" s="121"/>
      <c r="AK582" s="121"/>
      <c r="AL582" s="121"/>
      <c r="AM582" s="121"/>
      <c r="AN582" s="121"/>
      <c r="AO582" s="121"/>
    </row>
    <row r="583" spans="31:41" s="101" customFormat="1">
      <c r="AE583" s="709"/>
      <c r="AH583" s="120"/>
      <c r="AI583" s="121"/>
      <c r="AJ583" s="121"/>
      <c r="AK583" s="121"/>
      <c r="AL583" s="121"/>
      <c r="AM583" s="121"/>
      <c r="AN583" s="121"/>
      <c r="AO583" s="121"/>
    </row>
    <row r="584" spans="31:41" s="101" customFormat="1">
      <c r="AE584" s="709"/>
      <c r="AH584" s="120"/>
      <c r="AI584" s="121"/>
      <c r="AJ584" s="121"/>
      <c r="AK584" s="121"/>
      <c r="AL584" s="121"/>
      <c r="AM584" s="121"/>
      <c r="AN584" s="121"/>
      <c r="AO584" s="121"/>
    </row>
    <row r="585" spans="31:41" s="101" customFormat="1">
      <c r="AE585" s="709"/>
      <c r="AH585" s="120"/>
      <c r="AI585" s="121"/>
      <c r="AJ585" s="121"/>
      <c r="AK585" s="121"/>
      <c r="AL585" s="121"/>
      <c r="AM585" s="121"/>
      <c r="AN585" s="121"/>
      <c r="AO585" s="121"/>
    </row>
    <row r="586" spans="31:41" s="101" customFormat="1">
      <c r="AE586" s="709"/>
      <c r="AH586" s="120"/>
      <c r="AI586" s="121"/>
      <c r="AJ586" s="121"/>
      <c r="AK586" s="121"/>
      <c r="AL586" s="121"/>
      <c r="AM586" s="121"/>
      <c r="AN586" s="121"/>
      <c r="AO586" s="121"/>
    </row>
    <row r="587" spans="31:41" s="101" customFormat="1">
      <c r="AE587" s="709"/>
      <c r="AH587" s="120"/>
      <c r="AI587" s="121"/>
      <c r="AJ587" s="121"/>
      <c r="AK587" s="121"/>
      <c r="AL587" s="121"/>
      <c r="AM587" s="121"/>
      <c r="AN587" s="121"/>
      <c r="AO587" s="121"/>
    </row>
    <row r="588" spans="31:41" s="101" customFormat="1">
      <c r="AE588" s="709"/>
      <c r="AH588" s="120"/>
      <c r="AI588" s="121"/>
      <c r="AJ588" s="121"/>
      <c r="AK588" s="121"/>
      <c r="AL588" s="121"/>
      <c r="AM588" s="121"/>
      <c r="AN588" s="121"/>
      <c r="AO588" s="121"/>
    </row>
    <row r="589" spans="31:41" s="101" customFormat="1">
      <c r="AE589" s="709"/>
      <c r="AH589" s="120"/>
      <c r="AI589" s="121"/>
      <c r="AJ589" s="121"/>
      <c r="AK589" s="121"/>
      <c r="AL589" s="121"/>
      <c r="AM589" s="121"/>
      <c r="AN589" s="121"/>
      <c r="AO589" s="121"/>
    </row>
    <row r="590" spans="31:41" s="101" customFormat="1">
      <c r="AE590" s="709"/>
      <c r="AH590" s="120"/>
      <c r="AI590" s="121"/>
      <c r="AJ590" s="121"/>
      <c r="AK590" s="121"/>
      <c r="AL590" s="121"/>
      <c r="AM590" s="121"/>
      <c r="AN590" s="121"/>
      <c r="AO590" s="121"/>
    </row>
    <row r="591" spans="31:41" s="101" customFormat="1">
      <c r="AE591" s="709"/>
      <c r="AH591" s="120"/>
      <c r="AI591" s="121"/>
      <c r="AJ591" s="121"/>
      <c r="AK591" s="121"/>
      <c r="AL591" s="121"/>
      <c r="AM591" s="121"/>
      <c r="AN591" s="121"/>
      <c r="AO591" s="121"/>
    </row>
    <row r="592" spans="31:41" s="101" customFormat="1">
      <c r="AE592" s="709"/>
      <c r="AH592" s="120"/>
      <c r="AI592" s="121"/>
      <c r="AJ592" s="121"/>
      <c r="AK592" s="121"/>
      <c r="AL592" s="121"/>
      <c r="AM592" s="121"/>
      <c r="AN592" s="121"/>
      <c r="AO592" s="121"/>
    </row>
    <row r="593" spans="31:41" s="101" customFormat="1">
      <c r="AE593" s="709"/>
      <c r="AH593" s="120"/>
      <c r="AI593" s="121"/>
      <c r="AJ593" s="121"/>
      <c r="AK593" s="121"/>
      <c r="AL593" s="121"/>
      <c r="AM593" s="121"/>
      <c r="AN593" s="121"/>
      <c r="AO593" s="121"/>
    </row>
    <row r="594" spans="31:41" s="101" customFormat="1">
      <c r="AE594" s="709"/>
      <c r="AH594" s="120"/>
      <c r="AI594" s="121"/>
      <c r="AJ594" s="121"/>
      <c r="AK594" s="121"/>
      <c r="AL594" s="121"/>
      <c r="AM594" s="121"/>
      <c r="AN594" s="121"/>
      <c r="AO594" s="121"/>
    </row>
    <row r="595" spans="31:41" s="101" customFormat="1">
      <c r="AE595" s="709"/>
      <c r="AH595" s="120"/>
      <c r="AI595" s="121"/>
      <c r="AJ595" s="121"/>
      <c r="AK595" s="121"/>
      <c r="AL595" s="121"/>
      <c r="AM595" s="121"/>
      <c r="AN595" s="121"/>
      <c r="AO595" s="121"/>
    </row>
    <row r="596" spans="31:41" s="101" customFormat="1">
      <c r="AE596" s="709"/>
      <c r="AH596" s="120"/>
      <c r="AI596" s="121"/>
      <c r="AJ596" s="121"/>
      <c r="AK596" s="121"/>
      <c r="AL596" s="121"/>
      <c r="AM596" s="121"/>
      <c r="AN596" s="121"/>
      <c r="AO596" s="121"/>
    </row>
    <row r="597" spans="31:41" s="101" customFormat="1">
      <c r="AE597" s="709"/>
      <c r="AH597" s="120"/>
      <c r="AI597" s="121"/>
      <c r="AJ597" s="121"/>
      <c r="AK597" s="121"/>
      <c r="AL597" s="121"/>
      <c r="AM597" s="121"/>
      <c r="AN597" s="121"/>
      <c r="AO597" s="121"/>
    </row>
    <row r="598" spans="31:41" s="101" customFormat="1">
      <c r="AE598" s="709"/>
      <c r="AH598" s="120"/>
      <c r="AI598" s="121"/>
      <c r="AJ598" s="121"/>
      <c r="AK598" s="121"/>
      <c r="AL598" s="121"/>
      <c r="AM598" s="121"/>
      <c r="AN598" s="121"/>
      <c r="AO598" s="121"/>
    </row>
    <row r="599" spans="31:41" s="101" customFormat="1">
      <c r="AE599" s="709"/>
      <c r="AH599" s="120"/>
      <c r="AI599" s="121"/>
      <c r="AJ599" s="121"/>
      <c r="AK599" s="121"/>
      <c r="AL599" s="121"/>
      <c r="AM599" s="121"/>
      <c r="AN599" s="121"/>
      <c r="AO599" s="121"/>
    </row>
    <row r="600" spans="31:41" s="101" customFormat="1">
      <c r="AE600" s="709"/>
      <c r="AH600" s="120"/>
      <c r="AI600" s="121"/>
      <c r="AJ600" s="121"/>
      <c r="AK600" s="121"/>
      <c r="AL600" s="121"/>
      <c r="AM600" s="121"/>
      <c r="AN600" s="121"/>
      <c r="AO600" s="121"/>
    </row>
    <row r="601" spans="31:41" s="101" customFormat="1">
      <c r="AE601" s="709"/>
      <c r="AH601" s="120"/>
      <c r="AI601" s="121"/>
      <c r="AJ601" s="121"/>
      <c r="AK601" s="121"/>
      <c r="AL601" s="121"/>
      <c r="AM601" s="121"/>
      <c r="AN601" s="121"/>
      <c r="AO601" s="121"/>
    </row>
    <row r="602" spans="31:41" s="101" customFormat="1">
      <c r="AE602" s="709"/>
      <c r="AH602" s="120"/>
      <c r="AI602" s="121"/>
      <c r="AJ602" s="121"/>
      <c r="AK602" s="121"/>
      <c r="AL602" s="121"/>
      <c r="AM602" s="121"/>
      <c r="AN602" s="121"/>
      <c r="AO602" s="121"/>
    </row>
    <row r="603" spans="31:41" s="101" customFormat="1">
      <c r="AE603" s="709"/>
      <c r="AH603" s="120"/>
      <c r="AI603" s="121"/>
      <c r="AJ603" s="121"/>
      <c r="AK603" s="121"/>
      <c r="AL603" s="121"/>
      <c r="AM603" s="121"/>
      <c r="AN603" s="121"/>
      <c r="AO603" s="121"/>
    </row>
    <row r="604" spans="31:41" s="101" customFormat="1">
      <c r="AE604" s="709"/>
      <c r="AH604" s="120"/>
      <c r="AI604" s="121"/>
      <c r="AJ604" s="121"/>
      <c r="AK604" s="121"/>
      <c r="AL604" s="121"/>
      <c r="AM604" s="121"/>
      <c r="AN604" s="121"/>
      <c r="AO604" s="121"/>
    </row>
    <row r="605" spans="31:41" s="101" customFormat="1">
      <c r="AE605" s="709"/>
      <c r="AH605" s="120"/>
      <c r="AI605" s="121"/>
      <c r="AJ605" s="121"/>
      <c r="AK605" s="121"/>
      <c r="AL605" s="121"/>
      <c r="AM605" s="121"/>
      <c r="AN605" s="121"/>
      <c r="AO605" s="121"/>
    </row>
    <row r="606" spans="31:41" s="101" customFormat="1">
      <c r="AE606" s="709"/>
      <c r="AH606" s="120"/>
      <c r="AI606" s="121"/>
      <c r="AJ606" s="121"/>
      <c r="AK606" s="121"/>
      <c r="AL606" s="121"/>
      <c r="AM606" s="121"/>
      <c r="AN606" s="121"/>
      <c r="AO606" s="121"/>
    </row>
    <row r="607" spans="31:41" s="101" customFormat="1">
      <c r="AE607" s="709"/>
      <c r="AH607" s="120"/>
      <c r="AI607" s="121"/>
      <c r="AJ607" s="121"/>
      <c r="AK607" s="121"/>
      <c r="AL607" s="121"/>
      <c r="AM607" s="121"/>
      <c r="AN607" s="121"/>
      <c r="AO607" s="121"/>
    </row>
    <row r="608" spans="31:41" s="101" customFormat="1">
      <c r="AE608" s="709"/>
      <c r="AH608" s="120"/>
      <c r="AI608" s="121"/>
      <c r="AJ608" s="121"/>
      <c r="AK608" s="121"/>
      <c r="AL608" s="121"/>
      <c r="AM608" s="121"/>
      <c r="AN608" s="121"/>
      <c r="AO608" s="121"/>
    </row>
    <row r="609" spans="31:41" s="101" customFormat="1">
      <c r="AE609" s="709"/>
      <c r="AH609" s="120"/>
      <c r="AI609" s="121"/>
      <c r="AJ609" s="121"/>
      <c r="AK609" s="121"/>
      <c r="AL609" s="121"/>
      <c r="AM609" s="121"/>
      <c r="AN609" s="121"/>
      <c r="AO609" s="121"/>
    </row>
    <row r="610" spans="31:41" s="101" customFormat="1">
      <c r="AE610" s="709"/>
      <c r="AH610" s="120"/>
      <c r="AI610" s="121"/>
      <c r="AJ610" s="121"/>
      <c r="AK610" s="121"/>
      <c r="AL610" s="121"/>
      <c r="AM610" s="121"/>
      <c r="AN610" s="121"/>
      <c r="AO610" s="121"/>
    </row>
    <row r="611" spans="31:41" s="101" customFormat="1">
      <c r="AE611" s="709"/>
      <c r="AH611" s="120"/>
      <c r="AI611" s="121"/>
      <c r="AJ611" s="121"/>
      <c r="AK611" s="121"/>
      <c r="AL611" s="121"/>
      <c r="AM611" s="121"/>
      <c r="AN611" s="121"/>
      <c r="AO611" s="121"/>
    </row>
    <row r="612" spans="31:41" s="101" customFormat="1">
      <c r="AE612" s="709"/>
      <c r="AH612" s="120"/>
      <c r="AI612" s="121"/>
      <c r="AJ612" s="121"/>
      <c r="AK612" s="121"/>
      <c r="AL612" s="121"/>
      <c r="AM612" s="121"/>
      <c r="AN612" s="121"/>
      <c r="AO612" s="121"/>
    </row>
    <row r="613" spans="31:41" s="101" customFormat="1">
      <c r="AE613" s="709"/>
      <c r="AH613" s="120"/>
      <c r="AI613" s="121"/>
      <c r="AJ613" s="121"/>
      <c r="AK613" s="121"/>
      <c r="AL613" s="121"/>
      <c r="AM613" s="121"/>
      <c r="AN613" s="121"/>
      <c r="AO613" s="121"/>
    </row>
    <row r="614" spans="31:41" s="101" customFormat="1">
      <c r="AE614" s="709"/>
      <c r="AH614" s="120"/>
      <c r="AI614" s="121"/>
      <c r="AJ614" s="121"/>
      <c r="AK614" s="121"/>
      <c r="AL614" s="121"/>
      <c r="AM614" s="121"/>
      <c r="AN614" s="121"/>
      <c r="AO614" s="121"/>
    </row>
    <row r="615" spans="31:41" s="101" customFormat="1">
      <c r="AE615" s="709"/>
      <c r="AH615" s="120"/>
      <c r="AI615" s="121"/>
      <c r="AJ615" s="121"/>
      <c r="AK615" s="121"/>
      <c r="AL615" s="121"/>
      <c r="AM615" s="121"/>
      <c r="AN615" s="121"/>
      <c r="AO615" s="121"/>
    </row>
    <row r="616" spans="31:41" s="101" customFormat="1">
      <c r="AE616" s="709"/>
      <c r="AH616" s="120"/>
      <c r="AI616" s="121"/>
      <c r="AJ616" s="121"/>
      <c r="AK616" s="121"/>
      <c r="AL616" s="121"/>
      <c r="AM616" s="121"/>
      <c r="AN616" s="121"/>
      <c r="AO616" s="121"/>
    </row>
    <row r="617" spans="31:41" s="101" customFormat="1">
      <c r="AE617" s="709"/>
      <c r="AH617" s="120"/>
      <c r="AI617" s="121"/>
      <c r="AJ617" s="121"/>
      <c r="AK617" s="121"/>
      <c r="AL617" s="121"/>
      <c r="AM617" s="121"/>
      <c r="AN617" s="121"/>
      <c r="AO617" s="121"/>
    </row>
    <row r="618" spans="31:41" s="101" customFormat="1">
      <c r="AE618" s="709"/>
      <c r="AH618" s="120"/>
      <c r="AI618" s="121"/>
      <c r="AJ618" s="121"/>
      <c r="AK618" s="121"/>
      <c r="AL618" s="121"/>
      <c r="AM618" s="121"/>
      <c r="AN618" s="121"/>
      <c r="AO618" s="121"/>
    </row>
    <row r="619" spans="31:41" s="101" customFormat="1">
      <c r="AE619" s="709"/>
      <c r="AH619" s="120"/>
      <c r="AI619" s="121"/>
      <c r="AJ619" s="121"/>
      <c r="AK619" s="121"/>
      <c r="AL619" s="121"/>
      <c r="AM619" s="121"/>
      <c r="AN619" s="121"/>
      <c r="AO619" s="121"/>
    </row>
    <row r="620" spans="31:41" s="101" customFormat="1">
      <c r="AE620" s="709"/>
      <c r="AH620" s="120"/>
      <c r="AI620" s="121"/>
      <c r="AJ620" s="121"/>
      <c r="AK620" s="121"/>
      <c r="AL620" s="121"/>
      <c r="AM620" s="121"/>
      <c r="AN620" s="121"/>
      <c r="AO620" s="121"/>
    </row>
    <row r="621" spans="31:41" s="101" customFormat="1">
      <c r="AE621" s="709"/>
      <c r="AH621" s="120"/>
      <c r="AI621" s="121"/>
      <c r="AJ621" s="121"/>
      <c r="AK621" s="121"/>
      <c r="AL621" s="121"/>
      <c r="AM621" s="121"/>
      <c r="AN621" s="121"/>
      <c r="AO621" s="121"/>
    </row>
    <row r="622" spans="31:41" s="101" customFormat="1">
      <c r="AE622" s="709"/>
      <c r="AH622" s="120"/>
      <c r="AI622" s="121"/>
      <c r="AJ622" s="121"/>
      <c r="AK622" s="121"/>
      <c r="AL622" s="121"/>
      <c r="AM622" s="121"/>
      <c r="AN622" s="121"/>
      <c r="AO622" s="121"/>
    </row>
    <row r="623" spans="31:41" s="101" customFormat="1">
      <c r="AE623" s="709"/>
      <c r="AH623" s="120"/>
      <c r="AI623" s="121"/>
      <c r="AJ623" s="121"/>
      <c r="AK623" s="121"/>
      <c r="AL623" s="121"/>
      <c r="AM623" s="121"/>
      <c r="AN623" s="121"/>
      <c r="AO623" s="121"/>
    </row>
    <row r="624" spans="31:41" s="101" customFormat="1">
      <c r="AE624" s="709"/>
      <c r="AH624" s="120"/>
      <c r="AI624" s="121"/>
      <c r="AJ624" s="121"/>
      <c r="AK624" s="121"/>
      <c r="AL624" s="121"/>
      <c r="AM624" s="121"/>
      <c r="AN624" s="121"/>
      <c r="AO624" s="121"/>
    </row>
    <row r="625" spans="31:41" s="101" customFormat="1">
      <c r="AE625" s="709"/>
      <c r="AH625" s="120"/>
      <c r="AI625" s="121"/>
      <c r="AJ625" s="121"/>
      <c r="AK625" s="121"/>
      <c r="AL625" s="121"/>
      <c r="AM625" s="121"/>
      <c r="AN625" s="121"/>
      <c r="AO625" s="121"/>
    </row>
    <row r="626" spans="31:41" s="101" customFormat="1">
      <c r="AE626" s="709"/>
      <c r="AH626" s="120"/>
      <c r="AI626" s="121"/>
      <c r="AJ626" s="121"/>
      <c r="AK626" s="121"/>
      <c r="AL626" s="121"/>
      <c r="AM626" s="121"/>
      <c r="AN626" s="121"/>
      <c r="AO626" s="121"/>
    </row>
    <row r="627" spans="31:41" s="101" customFormat="1">
      <c r="AE627" s="709"/>
      <c r="AH627" s="120"/>
      <c r="AI627" s="121"/>
      <c r="AJ627" s="121"/>
      <c r="AK627" s="121"/>
      <c r="AL627" s="121"/>
      <c r="AM627" s="121"/>
      <c r="AN627" s="121"/>
      <c r="AO627" s="121"/>
    </row>
    <row r="628" spans="31:41" s="101" customFormat="1">
      <c r="AE628" s="709"/>
      <c r="AH628" s="120"/>
      <c r="AI628" s="121"/>
      <c r="AJ628" s="121"/>
      <c r="AK628" s="121"/>
      <c r="AL628" s="121"/>
      <c r="AM628" s="121"/>
      <c r="AN628" s="121"/>
      <c r="AO628" s="121"/>
    </row>
    <row r="629" spans="31:41" s="101" customFormat="1">
      <c r="AE629" s="709"/>
      <c r="AH629" s="120"/>
      <c r="AI629" s="121"/>
      <c r="AJ629" s="121"/>
      <c r="AK629" s="121"/>
      <c r="AL629" s="121"/>
      <c r="AM629" s="121"/>
      <c r="AN629" s="121"/>
      <c r="AO629" s="121"/>
    </row>
    <row r="630" spans="31:41" s="101" customFormat="1">
      <c r="AE630" s="709"/>
      <c r="AH630" s="120"/>
      <c r="AI630" s="121"/>
      <c r="AJ630" s="121"/>
      <c r="AK630" s="121"/>
      <c r="AL630" s="121"/>
      <c r="AM630" s="121"/>
      <c r="AN630" s="121"/>
      <c r="AO630" s="121"/>
    </row>
    <row r="631" spans="31:41" s="101" customFormat="1">
      <c r="AE631" s="709"/>
      <c r="AH631" s="120"/>
      <c r="AI631" s="121"/>
      <c r="AJ631" s="121"/>
      <c r="AK631" s="121"/>
      <c r="AL631" s="121"/>
      <c r="AM631" s="121"/>
      <c r="AN631" s="121"/>
      <c r="AO631" s="121"/>
    </row>
    <row r="632" spans="31:41" s="101" customFormat="1">
      <c r="AE632" s="709"/>
      <c r="AH632" s="120"/>
      <c r="AI632" s="121"/>
      <c r="AJ632" s="121"/>
      <c r="AK632" s="121"/>
      <c r="AL632" s="121"/>
      <c r="AM632" s="121"/>
      <c r="AN632" s="121"/>
      <c r="AO632" s="121"/>
    </row>
    <row r="633" spans="31:41" s="101" customFormat="1">
      <c r="AE633" s="709"/>
      <c r="AH633" s="120"/>
      <c r="AI633" s="121"/>
      <c r="AJ633" s="121"/>
      <c r="AK633" s="121"/>
      <c r="AL633" s="121"/>
      <c r="AM633" s="121"/>
      <c r="AN633" s="121"/>
      <c r="AO633" s="121"/>
    </row>
    <row r="634" spans="31:41" s="101" customFormat="1">
      <c r="AE634" s="709"/>
      <c r="AH634" s="120"/>
      <c r="AI634" s="121"/>
      <c r="AJ634" s="121"/>
      <c r="AK634" s="121"/>
      <c r="AL634" s="121"/>
      <c r="AM634" s="121"/>
      <c r="AN634" s="121"/>
      <c r="AO634" s="121"/>
    </row>
    <row r="635" spans="31:41" s="101" customFormat="1">
      <c r="AE635" s="709"/>
      <c r="AH635" s="120"/>
      <c r="AI635" s="121"/>
      <c r="AJ635" s="121"/>
      <c r="AK635" s="121"/>
      <c r="AL635" s="121"/>
      <c r="AM635" s="121"/>
      <c r="AN635" s="121"/>
      <c r="AO635" s="121"/>
    </row>
    <row r="636" spans="31:41" s="101" customFormat="1">
      <c r="AE636" s="709"/>
      <c r="AH636" s="120"/>
      <c r="AI636" s="121"/>
      <c r="AJ636" s="121"/>
      <c r="AK636" s="121"/>
      <c r="AL636" s="121"/>
      <c r="AM636" s="121"/>
      <c r="AN636" s="121"/>
      <c r="AO636" s="121"/>
    </row>
    <row r="637" spans="31:41" s="101" customFormat="1">
      <c r="AE637" s="709"/>
      <c r="AH637" s="120"/>
      <c r="AI637" s="121"/>
      <c r="AJ637" s="121"/>
      <c r="AK637" s="121"/>
      <c r="AL637" s="121"/>
      <c r="AM637" s="121"/>
      <c r="AN637" s="121"/>
      <c r="AO637" s="121"/>
    </row>
    <row r="638" spans="31:41" s="101" customFormat="1">
      <c r="AE638" s="709"/>
      <c r="AH638" s="120"/>
      <c r="AI638" s="121"/>
      <c r="AJ638" s="121"/>
      <c r="AK638" s="121"/>
      <c r="AL638" s="121"/>
      <c r="AM638" s="121"/>
      <c r="AN638" s="121"/>
      <c r="AO638" s="121"/>
    </row>
    <row r="639" spans="31:41" s="101" customFormat="1">
      <c r="AE639" s="709"/>
      <c r="AH639" s="120"/>
      <c r="AI639" s="121"/>
      <c r="AJ639" s="121"/>
      <c r="AK639" s="121"/>
      <c r="AL639" s="121"/>
      <c r="AM639" s="121"/>
      <c r="AN639" s="121"/>
      <c r="AO639" s="121"/>
    </row>
    <row r="640" spans="31:41" s="101" customFormat="1">
      <c r="AE640" s="709"/>
      <c r="AH640" s="120"/>
      <c r="AI640" s="121"/>
      <c r="AJ640" s="121"/>
      <c r="AK640" s="121"/>
      <c r="AL640" s="121"/>
      <c r="AM640" s="121"/>
      <c r="AN640" s="121"/>
      <c r="AO640" s="121"/>
    </row>
    <row r="641" spans="31:41" s="101" customFormat="1">
      <c r="AE641" s="709"/>
      <c r="AH641" s="120"/>
      <c r="AI641" s="121"/>
      <c r="AJ641" s="121"/>
      <c r="AK641" s="121"/>
      <c r="AL641" s="121"/>
      <c r="AM641" s="121"/>
      <c r="AN641" s="121"/>
      <c r="AO641" s="121"/>
    </row>
    <row r="642" spans="31:41" s="101" customFormat="1">
      <c r="AE642" s="709"/>
      <c r="AH642" s="120"/>
      <c r="AI642" s="121"/>
      <c r="AJ642" s="121"/>
      <c r="AK642" s="121"/>
      <c r="AL642" s="121"/>
      <c r="AM642" s="121"/>
      <c r="AN642" s="121"/>
      <c r="AO642" s="121"/>
    </row>
    <row r="643" spans="31:41" s="101" customFormat="1">
      <c r="AE643" s="709"/>
      <c r="AH643" s="120"/>
      <c r="AI643" s="121"/>
      <c r="AJ643" s="121"/>
      <c r="AK643" s="121"/>
      <c r="AL643" s="121"/>
      <c r="AM643" s="121"/>
      <c r="AN643" s="121"/>
      <c r="AO643" s="121"/>
    </row>
    <row r="644" spans="31:41" s="101" customFormat="1">
      <c r="AE644" s="709"/>
      <c r="AH644" s="120"/>
      <c r="AI644" s="121"/>
      <c r="AJ644" s="121"/>
      <c r="AK644" s="121"/>
      <c r="AL644" s="121"/>
      <c r="AM644" s="121"/>
      <c r="AN644" s="121"/>
      <c r="AO644" s="121"/>
    </row>
    <row r="645" spans="31:41" s="101" customFormat="1">
      <c r="AE645" s="709"/>
      <c r="AH645" s="120"/>
      <c r="AI645" s="121"/>
      <c r="AJ645" s="121"/>
      <c r="AK645" s="121"/>
      <c r="AL645" s="121"/>
      <c r="AM645" s="121"/>
      <c r="AN645" s="121"/>
      <c r="AO645" s="121"/>
    </row>
    <row r="646" spans="31:41" s="101" customFormat="1">
      <c r="AE646" s="709"/>
      <c r="AH646" s="120"/>
      <c r="AI646" s="121"/>
      <c r="AJ646" s="121"/>
      <c r="AK646" s="121"/>
      <c r="AL646" s="121"/>
      <c r="AM646" s="121"/>
      <c r="AN646" s="121"/>
      <c r="AO646" s="121"/>
    </row>
    <row r="647" spans="31:41" s="101" customFormat="1">
      <c r="AE647" s="709"/>
      <c r="AH647" s="120"/>
      <c r="AI647" s="121"/>
      <c r="AJ647" s="121"/>
      <c r="AK647" s="121"/>
      <c r="AL647" s="121"/>
      <c r="AM647" s="121"/>
      <c r="AN647" s="121"/>
      <c r="AO647" s="121"/>
    </row>
    <row r="648" spans="31:41" s="101" customFormat="1">
      <c r="AE648" s="709"/>
      <c r="AH648" s="120"/>
      <c r="AI648" s="121"/>
      <c r="AJ648" s="121"/>
      <c r="AK648" s="121"/>
      <c r="AL648" s="121"/>
      <c r="AM648" s="121"/>
      <c r="AN648" s="121"/>
      <c r="AO648" s="121"/>
    </row>
    <row r="649" spans="31:41" s="101" customFormat="1">
      <c r="AE649" s="709"/>
      <c r="AH649" s="120"/>
      <c r="AI649" s="121"/>
      <c r="AJ649" s="121"/>
      <c r="AK649" s="121"/>
      <c r="AL649" s="121"/>
      <c r="AM649" s="121"/>
      <c r="AN649" s="121"/>
      <c r="AO649" s="121"/>
    </row>
    <row r="650" spans="31:41" s="101" customFormat="1">
      <c r="AE650" s="709"/>
      <c r="AH650" s="120"/>
      <c r="AI650" s="121"/>
      <c r="AJ650" s="121"/>
      <c r="AK650" s="121"/>
      <c r="AL650" s="121"/>
      <c r="AM650" s="121"/>
      <c r="AN650" s="121"/>
      <c r="AO650" s="121"/>
    </row>
    <row r="651" spans="31:41" s="101" customFormat="1">
      <c r="AE651" s="709"/>
      <c r="AH651" s="120"/>
      <c r="AI651" s="121"/>
      <c r="AJ651" s="121"/>
      <c r="AK651" s="121"/>
      <c r="AL651" s="121"/>
      <c r="AM651" s="121"/>
      <c r="AN651" s="121"/>
      <c r="AO651" s="121"/>
    </row>
    <row r="652" spans="31:41" s="101" customFormat="1">
      <c r="AE652" s="709"/>
      <c r="AH652" s="120"/>
      <c r="AI652" s="121"/>
      <c r="AJ652" s="121"/>
      <c r="AK652" s="121"/>
      <c r="AL652" s="121"/>
      <c r="AM652" s="121"/>
      <c r="AN652" s="121"/>
      <c r="AO652" s="121"/>
    </row>
    <row r="653" spans="31:41" s="101" customFormat="1">
      <c r="AE653" s="709"/>
      <c r="AH653" s="120"/>
      <c r="AI653" s="121"/>
      <c r="AJ653" s="121"/>
      <c r="AK653" s="121"/>
      <c r="AL653" s="121"/>
      <c r="AM653" s="121"/>
      <c r="AN653" s="121"/>
      <c r="AO653" s="121"/>
    </row>
    <row r="654" spans="31:41" s="101" customFormat="1">
      <c r="AE654" s="709"/>
      <c r="AH654" s="120"/>
      <c r="AI654" s="121"/>
      <c r="AJ654" s="121"/>
      <c r="AK654" s="121"/>
      <c r="AL654" s="121"/>
      <c r="AM654" s="121"/>
      <c r="AN654" s="121"/>
      <c r="AO654" s="121"/>
    </row>
    <row r="655" spans="31:41" s="101" customFormat="1">
      <c r="AE655" s="709"/>
      <c r="AH655" s="120"/>
      <c r="AI655" s="121"/>
      <c r="AJ655" s="121"/>
      <c r="AK655" s="121"/>
      <c r="AL655" s="121"/>
      <c r="AM655" s="121"/>
      <c r="AN655" s="121"/>
      <c r="AO655" s="121"/>
    </row>
    <row r="656" spans="31:41" s="101" customFormat="1">
      <c r="AE656" s="709"/>
      <c r="AH656" s="120"/>
      <c r="AI656" s="121"/>
      <c r="AJ656" s="121"/>
      <c r="AK656" s="121"/>
      <c r="AL656" s="121"/>
      <c r="AM656" s="121"/>
      <c r="AN656" s="121"/>
      <c r="AO656" s="121"/>
    </row>
    <row r="657" spans="31:41" s="101" customFormat="1">
      <c r="AE657" s="709"/>
      <c r="AH657" s="120"/>
      <c r="AI657" s="121"/>
      <c r="AJ657" s="121"/>
      <c r="AK657" s="121"/>
      <c r="AL657" s="121"/>
      <c r="AM657" s="121"/>
      <c r="AN657" s="121"/>
      <c r="AO657" s="121"/>
    </row>
    <row r="658" spans="31:41" s="101" customFormat="1">
      <c r="AE658" s="709"/>
      <c r="AH658" s="120"/>
      <c r="AI658" s="121"/>
      <c r="AJ658" s="121"/>
      <c r="AK658" s="121"/>
      <c r="AL658" s="121"/>
      <c r="AM658" s="121"/>
      <c r="AN658" s="121"/>
      <c r="AO658" s="121"/>
    </row>
    <row r="659" spans="31:41" s="101" customFormat="1">
      <c r="AE659" s="709"/>
      <c r="AH659" s="120"/>
      <c r="AI659" s="121"/>
      <c r="AJ659" s="121"/>
      <c r="AK659" s="121"/>
      <c r="AL659" s="121"/>
      <c r="AM659" s="121"/>
      <c r="AN659" s="121"/>
      <c r="AO659" s="121"/>
    </row>
    <row r="660" spans="31:41" s="101" customFormat="1">
      <c r="AE660" s="709"/>
      <c r="AH660" s="120"/>
      <c r="AI660" s="121"/>
      <c r="AJ660" s="121"/>
      <c r="AK660" s="121"/>
      <c r="AL660" s="121"/>
      <c r="AM660" s="121"/>
      <c r="AN660" s="121"/>
      <c r="AO660" s="121"/>
    </row>
    <row r="661" spans="31:41" s="101" customFormat="1">
      <c r="AE661" s="709"/>
      <c r="AH661" s="120"/>
      <c r="AI661" s="121"/>
      <c r="AJ661" s="121"/>
      <c r="AK661" s="121"/>
      <c r="AL661" s="121"/>
      <c r="AM661" s="121"/>
      <c r="AN661" s="121"/>
      <c r="AO661" s="121"/>
    </row>
    <row r="662" spans="31:41">
      <c r="AH662" s="122"/>
    </row>
    <row r="663" spans="31:41">
      <c r="AH663" s="122"/>
    </row>
    <row r="664" spans="31:41">
      <c r="AH664" s="122"/>
    </row>
    <row r="665" spans="31:41">
      <c r="AH665" s="122"/>
    </row>
    <row r="666" spans="31:41">
      <c r="AH666" s="122"/>
    </row>
    <row r="667" spans="31:41">
      <c r="AH667" s="122"/>
    </row>
    <row r="668" spans="31:41">
      <c r="AH668" s="122"/>
    </row>
    <row r="669" spans="31:41">
      <c r="AH669" s="122"/>
    </row>
    <row r="670" spans="31:41">
      <c r="AH670" s="122"/>
    </row>
    <row r="671" spans="31:41">
      <c r="AH671" s="122"/>
    </row>
    <row r="672" spans="31:41">
      <c r="AH672" s="122"/>
    </row>
    <row r="673" spans="34:34">
      <c r="AH673" s="122"/>
    </row>
    <row r="674" spans="34:34">
      <c r="AH674" s="122"/>
    </row>
    <row r="675" spans="34:34">
      <c r="AH675" s="122"/>
    </row>
    <row r="676" spans="34:34">
      <c r="AH676" s="122"/>
    </row>
    <row r="677" spans="34:34">
      <c r="AH677" s="122"/>
    </row>
    <row r="678" spans="34:34">
      <c r="AH678" s="122"/>
    </row>
    <row r="679" spans="34:34">
      <c r="AH679" s="122"/>
    </row>
    <row r="680" spans="34:34">
      <c r="AH680" s="122"/>
    </row>
    <row r="681" spans="34:34">
      <c r="AH681" s="122"/>
    </row>
    <row r="682" spans="34:34">
      <c r="AH682" s="122"/>
    </row>
    <row r="683" spans="34:34">
      <c r="AH683" s="122"/>
    </row>
    <row r="684" spans="34:34">
      <c r="AH684" s="122"/>
    </row>
    <row r="685" spans="34:34">
      <c r="AH685" s="122"/>
    </row>
    <row r="686" spans="34:34">
      <c r="AH686" s="122"/>
    </row>
    <row r="687" spans="34:34">
      <c r="AH687" s="122"/>
    </row>
    <row r="688" spans="34:34">
      <c r="AH688" s="122"/>
    </row>
    <row r="689" spans="34:34">
      <c r="AH689" s="122"/>
    </row>
    <row r="690" spans="34:34">
      <c r="AH690" s="122"/>
    </row>
    <row r="691" spans="34:34">
      <c r="AH691" s="122"/>
    </row>
    <row r="692" spans="34:34">
      <c r="AH692" s="122"/>
    </row>
    <row r="693" spans="34:34">
      <c r="AH693" s="122"/>
    </row>
    <row r="694" spans="34:34">
      <c r="AH694" s="122"/>
    </row>
    <row r="695" spans="34:34">
      <c r="AH695" s="122"/>
    </row>
    <row r="696" spans="34:34">
      <c r="AH696" s="122"/>
    </row>
    <row r="697" spans="34:34">
      <c r="AH697" s="122"/>
    </row>
    <row r="698" spans="34:34">
      <c r="AH698" s="122"/>
    </row>
    <row r="699" spans="34:34">
      <c r="AH699" s="122"/>
    </row>
    <row r="700" spans="34:34">
      <c r="AH700" s="122"/>
    </row>
    <row r="701" spans="34:34">
      <c r="AH701" s="122"/>
    </row>
    <row r="702" spans="34:34">
      <c r="AH702" s="122"/>
    </row>
    <row r="703" spans="34:34">
      <c r="AH703" s="122"/>
    </row>
    <row r="704" spans="34:34">
      <c r="AH704" s="122"/>
    </row>
    <row r="705" spans="34:34">
      <c r="AH705" s="122"/>
    </row>
    <row r="706" spans="34:34">
      <c r="AH706" s="122"/>
    </row>
    <row r="707" spans="34:34">
      <c r="AH707" s="122"/>
    </row>
    <row r="708" spans="34:34">
      <c r="AH708" s="122"/>
    </row>
    <row r="709" spans="34:34">
      <c r="AH709" s="122"/>
    </row>
    <row r="710" spans="34:34">
      <c r="AH710" s="122"/>
    </row>
    <row r="711" spans="34:34">
      <c r="AH711" s="122"/>
    </row>
    <row r="712" spans="34:34">
      <c r="AH712" s="122"/>
    </row>
    <row r="713" spans="34:34">
      <c r="AH713" s="122"/>
    </row>
    <row r="714" spans="34:34">
      <c r="AH714" s="122"/>
    </row>
    <row r="715" spans="34:34">
      <c r="AH715" s="122"/>
    </row>
    <row r="716" spans="34:34">
      <c r="AH716" s="122"/>
    </row>
    <row r="717" spans="34:34">
      <c r="AH717" s="122"/>
    </row>
    <row r="718" spans="34:34">
      <c r="AH718" s="122"/>
    </row>
    <row r="719" spans="34:34">
      <c r="AH719" s="122"/>
    </row>
    <row r="720" spans="34:34">
      <c r="AH720" s="122"/>
    </row>
    <row r="721" spans="34:34">
      <c r="AH721" s="122"/>
    </row>
    <row r="722" spans="34:34">
      <c r="AH722" s="122"/>
    </row>
    <row r="723" spans="34:34">
      <c r="AH723" s="122"/>
    </row>
    <row r="724" spans="34:34">
      <c r="AH724" s="122"/>
    </row>
    <row r="725" spans="34:34">
      <c r="AH725" s="122"/>
    </row>
    <row r="726" spans="34:34">
      <c r="AH726" s="122"/>
    </row>
    <row r="727" spans="34:34">
      <c r="AH727" s="122"/>
    </row>
    <row r="728" spans="34:34">
      <c r="AH728" s="122"/>
    </row>
    <row r="729" spans="34:34">
      <c r="AH729" s="122"/>
    </row>
    <row r="730" spans="34:34">
      <c r="AH730" s="122"/>
    </row>
    <row r="731" spans="34:34">
      <c r="AH731" s="122"/>
    </row>
    <row r="732" spans="34:34">
      <c r="AH732" s="122"/>
    </row>
    <row r="733" spans="34:34">
      <c r="AH733" s="122"/>
    </row>
    <row r="734" spans="34:34">
      <c r="AH734" s="122"/>
    </row>
    <row r="735" spans="34:34">
      <c r="AH735" s="122"/>
    </row>
    <row r="736" spans="34:34">
      <c r="AH736" s="122"/>
    </row>
    <row r="737" spans="34:34">
      <c r="AH737" s="122"/>
    </row>
    <row r="738" spans="34:34">
      <c r="AH738" s="122"/>
    </row>
    <row r="739" spans="34:34">
      <c r="AH739" s="122"/>
    </row>
    <row r="740" spans="34:34">
      <c r="AH740" s="122"/>
    </row>
    <row r="741" spans="34:34">
      <c r="AH741" s="122"/>
    </row>
    <row r="742" spans="34:34">
      <c r="AH742" s="122"/>
    </row>
    <row r="743" spans="34:34">
      <c r="AH743" s="122"/>
    </row>
    <row r="744" spans="34:34">
      <c r="AH744" s="122"/>
    </row>
    <row r="745" spans="34:34">
      <c r="AH745" s="122"/>
    </row>
    <row r="746" spans="34:34">
      <c r="AH746" s="122"/>
    </row>
    <row r="747" spans="34:34">
      <c r="AH747" s="122"/>
    </row>
    <row r="748" spans="34:34">
      <c r="AH748" s="122"/>
    </row>
    <row r="749" spans="34:34">
      <c r="AH749" s="122"/>
    </row>
    <row r="750" spans="34:34">
      <c r="AH750" s="122"/>
    </row>
    <row r="751" spans="34:34">
      <c r="AH751" s="122"/>
    </row>
    <row r="752" spans="34:34">
      <c r="AH752" s="122"/>
    </row>
    <row r="753" spans="34:34">
      <c r="AH753" s="122"/>
    </row>
    <row r="754" spans="34:34">
      <c r="AH754" s="122"/>
    </row>
    <row r="755" spans="34:34">
      <c r="AH755" s="122"/>
    </row>
    <row r="756" spans="34:34">
      <c r="AH756" s="122"/>
    </row>
    <row r="757" spans="34:34">
      <c r="AH757" s="122"/>
    </row>
    <row r="758" spans="34:34">
      <c r="AH758" s="122"/>
    </row>
    <row r="759" spans="34:34">
      <c r="AH759" s="122"/>
    </row>
    <row r="760" spans="34:34">
      <c r="AH760" s="122"/>
    </row>
    <row r="761" spans="34:34">
      <c r="AH761" s="122"/>
    </row>
    <row r="762" spans="34:34">
      <c r="AH762" s="122"/>
    </row>
    <row r="763" spans="34:34">
      <c r="AH763" s="122"/>
    </row>
    <row r="764" spans="34:34">
      <c r="AH764" s="122"/>
    </row>
    <row r="765" spans="34:34">
      <c r="AH765" s="122"/>
    </row>
    <row r="766" spans="34:34">
      <c r="AH766" s="122"/>
    </row>
    <row r="767" spans="34:34">
      <c r="AH767" s="122"/>
    </row>
    <row r="768" spans="34:34">
      <c r="AH768" s="122"/>
    </row>
    <row r="769" spans="34:34">
      <c r="AH769" s="122"/>
    </row>
    <row r="770" spans="34:34">
      <c r="AH770" s="122"/>
    </row>
    <row r="771" spans="34:34">
      <c r="AH771" s="122"/>
    </row>
    <row r="772" spans="34:34">
      <c r="AH772" s="122"/>
    </row>
    <row r="773" spans="34:34">
      <c r="AH773" s="122"/>
    </row>
    <row r="774" spans="34:34">
      <c r="AH774" s="122"/>
    </row>
    <row r="775" spans="34:34">
      <c r="AH775" s="122"/>
    </row>
    <row r="776" spans="34:34">
      <c r="AH776" s="122"/>
    </row>
    <row r="777" spans="34:34">
      <c r="AH777" s="122"/>
    </row>
    <row r="778" spans="34:34">
      <c r="AH778" s="122"/>
    </row>
    <row r="779" spans="34:34">
      <c r="AH779" s="122"/>
    </row>
    <row r="780" spans="34:34">
      <c r="AH780" s="122"/>
    </row>
    <row r="781" spans="34:34">
      <c r="AH781" s="122"/>
    </row>
    <row r="782" spans="34:34">
      <c r="AH782" s="122"/>
    </row>
    <row r="783" spans="34:34">
      <c r="AH783" s="122"/>
    </row>
    <row r="784" spans="34:34">
      <c r="AH784" s="122"/>
    </row>
    <row r="785" spans="34:34">
      <c r="AH785" s="122"/>
    </row>
    <row r="786" spans="34:34">
      <c r="AH786" s="122"/>
    </row>
    <row r="787" spans="34:34">
      <c r="AH787" s="122"/>
    </row>
    <row r="788" spans="34:34">
      <c r="AH788" s="122"/>
    </row>
    <row r="789" spans="34:34">
      <c r="AH789" s="122"/>
    </row>
    <row r="790" spans="34:34">
      <c r="AH790" s="122"/>
    </row>
    <row r="791" spans="34:34">
      <c r="AH791" s="122"/>
    </row>
    <row r="792" spans="34:34">
      <c r="AH792" s="122"/>
    </row>
    <row r="793" spans="34:34">
      <c r="AH793" s="122"/>
    </row>
    <row r="794" spans="34:34">
      <c r="AH794" s="122"/>
    </row>
    <row r="795" spans="34:34">
      <c r="AH795" s="122"/>
    </row>
    <row r="796" spans="34:34">
      <c r="AH796" s="122"/>
    </row>
    <row r="797" spans="34:34">
      <c r="AH797" s="122"/>
    </row>
    <row r="798" spans="34:34">
      <c r="AH798" s="122"/>
    </row>
    <row r="799" spans="34:34">
      <c r="AH799" s="122"/>
    </row>
    <row r="800" spans="34:34">
      <c r="AH800" s="122"/>
    </row>
    <row r="801" spans="34:34">
      <c r="AH801" s="122"/>
    </row>
    <row r="802" spans="34:34">
      <c r="AH802" s="122"/>
    </row>
    <row r="803" spans="34:34">
      <c r="AH803" s="122"/>
    </row>
    <row r="804" spans="34:34">
      <c r="AH804" s="122"/>
    </row>
    <row r="805" spans="34:34">
      <c r="AH805" s="122"/>
    </row>
    <row r="806" spans="34:34">
      <c r="AH806" s="122"/>
    </row>
    <row r="807" spans="34:34">
      <c r="AH807" s="122"/>
    </row>
    <row r="808" spans="34:34">
      <c r="AH808" s="122"/>
    </row>
    <row r="809" spans="34:34">
      <c r="AH809" s="122"/>
    </row>
    <row r="810" spans="34:34">
      <c r="AH810" s="122"/>
    </row>
    <row r="811" spans="34:34">
      <c r="AH811" s="122"/>
    </row>
    <row r="812" spans="34:34">
      <c r="AH812" s="122"/>
    </row>
    <row r="813" spans="34:34">
      <c r="AH813" s="122"/>
    </row>
    <row r="814" spans="34:34">
      <c r="AH814" s="122"/>
    </row>
    <row r="815" spans="34:34">
      <c r="AH815" s="122"/>
    </row>
    <row r="816" spans="34:34">
      <c r="AH816" s="122"/>
    </row>
    <row r="817" spans="34:34">
      <c r="AH817" s="122"/>
    </row>
    <row r="818" spans="34:34">
      <c r="AH818" s="122"/>
    </row>
    <row r="819" spans="34:34">
      <c r="AH819" s="122"/>
    </row>
    <row r="820" spans="34:34">
      <c r="AH820" s="122"/>
    </row>
    <row r="821" spans="34:34">
      <c r="AH821" s="122"/>
    </row>
    <row r="822" spans="34:34">
      <c r="AH822" s="122"/>
    </row>
    <row r="823" spans="34:34">
      <c r="AH823" s="122"/>
    </row>
    <row r="824" spans="34:34">
      <c r="AH824" s="122"/>
    </row>
    <row r="825" spans="34:34">
      <c r="AH825" s="122"/>
    </row>
    <row r="826" spans="34:34">
      <c r="AH826" s="122"/>
    </row>
    <row r="827" spans="34:34">
      <c r="AH827" s="122"/>
    </row>
    <row r="828" spans="34:34">
      <c r="AH828" s="122"/>
    </row>
    <row r="829" spans="34:34">
      <c r="AH829" s="122"/>
    </row>
    <row r="830" spans="34:34">
      <c r="AH830" s="122"/>
    </row>
    <row r="831" spans="34:34">
      <c r="AH831" s="122"/>
    </row>
    <row r="832" spans="34:34">
      <c r="AH832" s="122"/>
    </row>
    <row r="833" spans="34:34">
      <c r="AH833" s="122"/>
    </row>
    <row r="834" spans="34:34">
      <c r="AH834" s="122"/>
    </row>
    <row r="835" spans="34:34">
      <c r="AH835" s="122"/>
    </row>
    <row r="836" spans="34:34">
      <c r="AH836" s="122"/>
    </row>
    <row r="837" spans="34:34">
      <c r="AH837" s="122"/>
    </row>
    <row r="838" spans="34:34">
      <c r="AH838" s="122"/>
    </row>
    <row r="839" spans="34:34">
      <c r="AH839" s="122"/>
    </row>
    <row r="840" spans="34:34">
      <c r="AH840" s="122"/>
    </row>
    <row r="841" spans="34:34">
      <c r="AH841" s="122"/>
    </row>
    <row r="842" spans="34:34">
      <c r="AH842" s="122"/>
    </row>
    <row r="843" spans="34:34">
      <c r="AH843" s="122"/>
    </row>
    <row r="844" spans="34:34">
      <c r="AH844" s="122"/>
    </row>
    <row r="845" spans="34:34">
      <c r="AH845" s="122"/>
    </row>
    <row r="846" spans="34:34">
      <c r="AH846" s="122"/>
    </row>
    <row r="847" spans="34:34">
      <c r="AH847" s="122"/>
    </row>
    <row r="848" spans="34:34">
      <c r="AH848" s="122"/>
    </row>
    <row r="849" spans="34:34">
      <c r="AH849" s="122"/>
    </row>
    <row r="850" spans="34:34">
      <c r="AH850" s="122"/>
    </row>
    <row r="851" spans="34:34">
      <c r="AH851" s="122"/>
    </row>
    <row r="852" spans="34:34">
      <c r="AH852" s="122"/>
    </row>
    <row r="853" spans="34:34">
      <c r="AH853" s="122"/>
    </row>
    <row r="854" spans="34:34">
      <c r="AH854" s="122"/>
    </row>
    <row r="855" spans="34:34">
      <c r="AH855" s="122"/>
    </row>
    <row r="856" spans="34:34">
      <c r="AH856" s="122"/>
    </row>
    <row r="857" spans="34:34">
      <c r="AH857" s="122"/>
    </row>
    <row r="858" spans="34:34">
      <c r="AH858" s="122"/>
    </row>
    <row r="859" spans="34:34">
      <c r="AH859" s="122"/>
    </row>
    <row r="860" spans="34:34">
      <c r="AH860" s="122"/>
    </row>
    <row r="861" spans="34:34">
      <c r="AH861" s="122"/>
    </row>
    <row r="862" spans="34:34">
      <c r="AH862" s="122"/>
    </row>
    <row r="863" spans="34:34">
      <c r="AH863" s="122"/>
    </row>
    <row r="864" spans="34:34">
      <c r="AH864" s="122"/>
    </row>
    <row r="865" spans="34:34">
      <c r="AH865" s="122"/>
    </row>
    <row r="866" spans="34:34">
      <c r="AH866" s="122"/>
    </row>
    <row r="867" spans="34:34">
      <c r="AH867" s="122"/>
    </row>
    <row r="868" spans="34:34">
      <c r="AH868" s="122"/>
    </row>
    <row r="869" spans="34:34">
      <c r="AH869" s="122"/>
    </row>
    <row r="870" spans="34:34">
      <c r="AH870" s="122"/>
    </row>
    <row r="871" spans="34:34">
      <c r="AH871" s="122"/>
    </row>
    <row r="872" spans="34:34">
      <c r="AH872" s="122"/>
    </row>
    <row r="873" spans="34:34">
      <c r="AH873" s="122"/>
    </row>
    <row r="874" spans="34:34">
      <c r="AH874" s="122"/>
    </row>
    <row r="875" spans="34:34">
      <c r="AH875" s="122"/>
    </row>
    <row r="876" spans="34:34">
      <c r="AH876" s="122"/>
    </row>
    <row r="877" spans="34:34">
      <c r="AH877" s="122"/>
    </row>
    <row r="878" spans="34:34">
      <c r="AH878" s="122"/>
    </row>
    <row r="879" spans="34:34">
      <c r="AH879" s="122"/>
    </row>
    <row r="880" spans="34:34">
      <c r="AH880" s="122"/>
    </row>
    <row r="881" spans="34:34">
      <c r="AH881" s="122"/>
    </row>
    <row r="882" spans="34:34">
      <c r="AH882" s="122"/>
    </row>
    <row r="883" spans="34:34">
      <c r="AH883" s="122"/>
    </row>
    <row r="884" spans="34:34">
      <c r="AH884" s="122"/>
    </row>
    <row r="885" spans="34:34">
      <c r="AH885" s="122"/>
    </row>
    <row r="886" spans="34:34">
      <c r="AH886" s="122"/>
    </row>
    <row r="887" spans="34:34">
      <c r="AH887" s="122"/>
    </row>
    <row r="888" spans="34:34">
      <c r="AH888" s="122"/>
    </row>
    <row r="889" spans="34:34">
      <c r="AH889" s="122"/>
    </row>
    <row r="890" spans="34:34">
      <c r="AH890" s="122"/>
    </row>
    <row r="891" spans="34:34">
      <c r="AH891" s="122"/>
    </row>
    <row r="892" spans="34:34">
      <c r="AH892" s="122"/>
    </row>
    <row r="893" spans="34:34">
      <c r="AH893" s="122"/>
    </row>
    <row r="894" spans="34:34">
      <c r="AH894" s="122"/>
    </row>
    <row r="895" spans="34:34">
      <c r="AH895" s="122"/>
    </row>
    <row r="896" spans="34:34">
      <c r="AH896" s="122"/>
    </row>
    <row r="897" spans="34:34">
      <c r="AH897" s="122"/>
    </row>
    <row r="898" spans="34:34">
      <c r="AH898" s="122"/>
    </row>
    <row r="899" spans="34:34">
      <c r="AH899" s="122"/>
    </row>
    <row r="900" spans="34:34">
      <c r="AH900" s="122"/>
    </row>
    <row r="901" spans="34:34">
      <c r="AH901" s="122"/>
    </row>
    <row r="902" spans="34:34">
      <c r="AH902" s="122"/>
    </row>
    <row r="903" spans="34:34">
      <c r="AH903" s="122"/>
    </row>
    <row r="904" spans="34:34">
      <c r="AH904" s="122"/>
    </row>
    <row r="905" spans="34:34">
      <c r="AH905" s="122"/>
    </row>
    <row r="906" spans="34:34">
      <c r="AH906" s="122"/>
    </row>
    <row r="907" spans="34:34">
      <c r="AH907" s="122"/>
    </row>
    <row r="908" spans="34:34">
      <c r="AH908" s="122"/>
    </row>
    <row r="909" spans="34:34">
      <c r="AH909" s="122"/>
    </row>
    <row r="910" spans="34:34">
      <c r="AH910" s="122"/>
    </row>
    <row r="911" spans="34:34">
      <c r="AH911" s="122"/>
    </row>
    <row r="912" spans="34:34">
      <c r="AH912" s="122"/>
    </row>
    <row r="913" spans="34:34">
      <c r="AH913" s="122"/>
    </row>
    <row r="914" spans="34:34">
      <c r="AH914" s="122"/>
    </row>
    <row r="915" spans="34:34">
      <c r="AH915" s="122"/>
    </row>
    <row r="916" spans="34:34">
      <c r="AH916" s="122"/>
    </row>
    <row r="917" spans="34:34">
      <c r="AH917" s="122"/>
    </row>
    <row r="918" spans="34:34">
      <c r="AH918" s="122"/>
    </row>
    <row r="919" spans="34:34">
      <c r="AH919" s="122"/>
    </row>
    <row r="920" spans="34:34">
      <c r="AH920" s="122"/>
    </row>
    <row r="921" spans="34:34">
      <c r="AH921" s="122"/>
    </row>
    <row r="922" spans="34:34">
      <c r="AH922" s="122"/>
    </row>
    <row r="923" spans="34:34">
      <c r="AH923" s="122"/>
    </row>
    <row r="924" spans="34:34">
      <c r="AH924" s="122"/>
    </row>
    <row r="925" spans="34:34">
      <c r="AH925" s="122"/>
    </row>
    <row r="926" spans="34:34">
      <c r="AH926" s="122"/>
    </row>
    <row r="927" spans="34:34">
      <c r="AH927" s="122"/>
    </row>
    <row r="928" spans="34:34">
      <c r="AH928" s="122"/>
    </row>
    <row r="929" spans="34:34">
      <c r="AH929" s="122"/>
    </row>
    <row r="930" spans="34:34">
      <c r="AH930" s="122"/>
    </row>
    <row r="931" spans="34:34">
      <c r="AH931" s="122"/>
    </row>
    <row r="932" spans="34:34">
      <c r="AH932" s="122"/>
    </row>
    <row r="933" spans="34:34">
      <c r="AH933" s="122"/>
    </row>
    <row r="934" spans="34:34">
      <c r="AH934" s="122"/>
    </row>
    <row r="935" spans="34:34">
      <c r="AH935" s="122"/>
    </row>
    <row r="936" spans="34:34">
      <c r="AH936" s="122"/>
    </row>
    <row r="937" spans="34:34">
      <c r="AH937" s="122"/>
    </row>
    <row r="938" spans="34:34">
      <c r="AH938" s="122"/>
    </row>
    <row r="939" spans="34:34">
      <c r="AH939" s="122"/>
    </row>
    <row r="940" spans="34:34">
      <c r="AH940" s="122"/>
    </row>
    <row r="941" spans="34:34">
      <c r="AH941" s="122"/>
    </row>
    <row r="942" spans="34:34">
      <c r="AH942" s="122"/>
    </row>
    <row r="943" spans="34:34">
      <c r="AH943" s="122"/>
    </row>
    <row r="944" spans="34:34">
      <c r="AH944" s="122"/>
    </row>
    <row r="945" spans="34:34">
      <c r="AH945" s="122"/>
    </row>
    <row r="946" spans="34:34">
      <c r="AH946" s="122"/>
    </row>
    <row r="947" spans="34:34">
      <c r="AH947" s="122"/>
    </row>
    <row r="948" spans="34:34">
      <c r="AH948" s="122"/>
    </row>
    <row r="949" spans="34:34">
      <c r="AH949" s="122"/>
    </row>
    <row r="950" spans="34:34">
      <c r="AH950" s="122"/>
    </row>
    <row r="951" spans="34:34">
      <c r="AH951" s="122"/>
    </row>
    <row r="952" spans="34:34">
      <c r="AH952" s="122"/>
    </row>
    <row r="953" spans="34:34">
      <c r="AH953" s="122"/>
    </row>
    <row r="954" spans="34:34">
      <c r="AH954" s="122"/>
    </row>
    <row r="955" spans="34:34">
      <c r="AH955" s="122"/>
    </row>
    <row r="956" spans="34:34">
      <c r="AH956" s="122"/>
    </row>
    <row r="957" spans="34:34">
      <c r="AH957" s="122"/>
    </row>
    <row r="958" spans="34:34">
      <c r="AH958" s="122"/>
    </row>
    <row r="959" spans="34:34">
      <c r="AH959" s="122"/>
    </row>
    <row r="960" spans="34:34">
      <c r="AH960" s="122"/>
    </row>
    <row r="961" spans="34:34">
      <c r="AH961" s="122"/>
    </row>
    <row r="962" spans="34:34">
      <c r="AH962" s="122"/>
    </row>
    <row r="963" spans="34:34">
      <c r="AH963" s="122"/>
    </row>
    <row r="964" spans="34:34">
      <c r="AH964" s="122"/>
    </row>
    <row r="965" spans="34:34">
      <c r="AH965" s="122"/>
    </row>
    <row r="966" spans="34:34">
      <c r="AH966" s="122"/>
    </row>
    <row r="967" spans="34:34">
      <c r="AH967" s="122"/>
    </row>
    <row r="968" spans="34:34">
      <c r="AH968" s="122"/>
    </row>
    <row r="969" spans="34:34">
      <c r="AH969" s="122"/>
    </row>
    <row r="970" spans="34:34">
      <c r="AH970" s="122"/>
    </row>
    <row r="971" spans="34:34">
      <c r="AH971" s="122"/>
    </row>
    <row r="972" spans="34:34">
      <c r="AH972" s="122"/>
    </row>
    <row r="973" spans="34:34">
      <c r="AH973" s="122"/>
    </row>
    <row r="974" spans="34:34">
      <c r="AH974" s="122"/>
    </row>
    <row r="975" spans="34:34">
      <c r="AH975" s="122"/>
    </row>
    <row r="976" spans="34:34">
      <c r="AH976" s="122"/>
    </row>
    <row r="977" spans="34:34">
      <c r="AH977" s="122"/>
    </row>
    <row r="978" spans="34:34">
      <c r="AH978" s="122"/>
    </row>
    <row r="979" spans="34:34">
      <c r="AH979" s="122"/>
    </row>
    <row r="980" spans="34:34">
      <c r="AH980" s="122"/>
    </row>
    <row r="981" spans="34:34">
      <c r="AH981" s="122"/>
    </row>
    <row r="982" spans="34:34">
      <c r="AH982" s="122"/>
    </row>
    <row r="983" spans="34:34">
      <c r="AH983" s="122"/>
    </row>
    <row r="984" spans="34:34">
      <c r="AH984" s="122"/>
    </row>
    <row r="985" spans="34:34">
      <c r="AH985" s="122"/>
    </row>
    <row r="986" spans="34:34">
      <c r="AH986" s="122"/>
    </row>
    <row r="987" spans="34:34">
      <c r="AH987" s="122"/>
    </row>
    <row r="988" spans="34:34">
      <c r="AH988" s="122"/>
    </row>
    <row r="989" spans="34:34">
      <c r="AH989" s="122"/>
    </row>
    <row r="990" spans="34:34">
      <c r="AH990" s="122"/>
    </row>
    <row r="991" spans="34:34">
      <c r="AH991" s="122"/>
    </row>
    <row r="992" spans="34:34">
      <c r="AH992" s="122"/>
    </row>
    <row r="993" spans="34:34">
      <c r="AH993" s="122"/>
    </row>
    <row r="994" spans="34:34">
      <c r="AH994" s="122"/>
    </row>
    <row r="995" spans="34:34">
      <c r="AH995" s="122"/>
    </row>
    <row r="996" spans="34:34">
      <c r="AH996" s="122"/>
    </row>
    <row r="997" spans="34:34">
      <c r="AH997" s="122"/>
    </row>
    <row r="998" spans="34:34">
      <c r="AH998" s="122"/>
    </row>
    <row r="999" spans="34:34">
      <c r="AH999" s="122"/>
    </row>
    <row r="1000" spans="34:34">
      <c r="AH1000" s="122"/>
    </row>
    <row r="1001" spans="34:34">
      <c r="AH1001" s="122"/>
    </row>
    <row r="1002" spans="34:34">
      <c r="AH1002" s="122"/>
    </row>
    <row r="1003" spans="34:34">
      <c r="AH1003" s="122"/>
    </row>
    <row r="1004" spans="34:34">
      <c r="AH1004" s="122"/>
    </row>
    <row r="1005" spans="34:34">
      <c r="AH1005" s="122"/>
    </row>
    <row r="1006" spans="34:34">
      <c r="AH1006" s="122"/>
    </row>
    <row r="1007" spans="34:34">
      <c r="AH1007" s="122"/>
    </row>
    <row r="1008" spans="34:34">
      <c r="AH1008" s="122"/>
    </row>
    <row r="1009" spans="34:34">
      <c r="AH1009" s="122"/>
    </row>
    <row r="1010" spans="34:34">
      <c r="AH1010" s="122"/>
    </row>
    <row r="1011" spans="34:34">
      <c r="AH1011" s="122"/>
    </row>
    <row r="1012" spans="34:34">
      <c r="AH1012" s="122"/>
    </row>
    <row r="1013" spans="34:34">
      <c r="AH1013" s="122"/>
    </row>
    <row r="1014" spans="34:34">
      <c r="AH1014" s="122"/>
    </row>
    <row r="1015" spans="34:34">
      <c r="AH1015" s="122"/>
    </row>
    <row r="1016" spans="34:34">
      <c r="AH1016" s="122"/>
    </row>
    <row r="1017" spans="34:34">
      <c r="AH1017" s="122"/>
    </row>
    <row r="1018" spans="34:34">
      <c r="AH1018" s="122"/>
    </row>
    <row r="1019" spans="34:34">
      <c r="AH1019" s="122"/>
    </row>
    <row r="1020" spans="34:34">
      <c r="AH1020" s="122"/>
    </row>
    <row r="1021" spans="34:34">
      <c r="AH1021" s="122"/>
    </row>
    <row r="1022" spans="34:34">
      <c r="AH1022" s="122"/>
    </row>
    <row r="1023" spans="34:34">
      <c r="AH1023" s="122"/>
    </row>
    <row r="1024" spans="34:34">
      <c r="AH1024" s="122"/>
    </row>
    <row r="1025" spans="34:34">
      <c r="AH1025" s="122"/>
    </row>
    <row r="1026" spans="34:34">
      <c r="AH1026" s="122"/>
    </row>
    <row r="1027" spans="34:34">
      <c r="AH1027" s="122"/>
    </row>
    <row r="1028" spans="34:34">
      <c r="AH1028" s="122"/>
    </row>
    <row r="1029" spans="34:34">
      <c r="AH1029" s="122"/>
    </row>
    <row r="1030" spans="34:34">
      <c r="AH1030" s="122"/>
    </row>
    <row r="1031" spans="34:34">
      <c r="AH1031" s="122"/>
    </row>
    <row r="1032" spans="34:34">
      <c r="AH1032" s="122"/>
    </row>
    <row r="1033" spans="34:34">
      <c r="AH1033" s="122"/>
    </row>
    <row r="1034" spans="34:34">
      <c r="AH1034" s="122"/>
    </row>
    <row r="1035" spans="34:34">
      <c r="AH1035" s="122"/>
    </row>
    <row r="1036" spans="34:34">
      <c r="AH1036" s="122"/>
    </row>
    <row r="1037" spans="34:34">
      <c r="AH1037" s="122"/>
    </row>
    <row r="1038" spans="34:34">
      <c r="AH1038" s="122"/>
    </row>
    <row r="1039" spans="34:34">
      <c r="AH1039" s="122"/>
    </row>
    <row r="1040" spans="34:34">
      <c r="AH1040" s="122"/>
    </row>
    <row r="1041" spans="34:34">
      <c r="AH1041" s="122"/>
    </row>
    <row r="1042" spans="34:34">
      <c r="AH1042" s="122"/>
    </row>
    <row r="1043" spans="34:34">
      <c r="AH1043" s="122"/>
    </row>
    <row r="1044" spans="34:34">
      <c r="AH1044" s="122"/>
    </row>
    <row r="1045" spans="34:34">
      <c r="AH1045" s="122"/>
    </row>
    <row r="1046" spans="34:34">
      <c r="AH1046" s="122"/>
    </row>
    <row r="1047" spans="34:34">
      <c r="AH1047" s="122"/>
    </row>
    <row r="1048" spans="34:34">
      <c r="AH1048" s="122"/>
    </row>
    <row r="1049" spans="34:34">
      <c r="AH1049" s="122"/>
    </row>
    <row r="1050" spans="34:34">
      <c r="AH1050" s="122"/>
    </row>
    <row r="1051" spans="34:34">
      <c r="AH1051" s="122"/>
    </row>
    <row r="1052" spans="34:34">
      <c r="AH1052" s="122"/>
    </row>
    <row r="1053" spans="34:34">
      <c r="AH1053" s="122"/>
    </row>
    <row r="1054" spans="34:34">
      <c r="AH1054" s="122"/>
    </row>
    <row r="1055" spans="34:34">
      <c r="AH1055" s="122"/>
    </row>
    <row r="1056" spans="34:34">
      <c r="AH1056" s="122"/>
    </row>
    <row r="1057" spans="34:34">
      <c r="AH1057" s="122"/>
    </row>
    <row r="1058" spans="34:34">
      <c r="AH1058" s="122"/>
    </row>
    <row r="1059" spans="34:34">
      <c r="AH1059" s="122"/>
    </row>
    <row r="1060" spans="34:34">
      <c r="AH1060" s="122"/>
    </row>
    <row r="1061" spans="34:34">
      <c r="AH1061" s="122"/>
    </row>
    <row r="1062" spans="34:34">
      <c r="AH1062" s="122"/>
    </row>
    <row r="1063" spans="34:34">
      <c r="AH1063" s="122"/>
    </row>
    <row r="1064" spans="34:34">
      <c r="AH1064" s="122"/>
    </row>
    <row r="1065" spans="34:34">
      <c r="AH1065" s="122"/>
    </row>
    <row r="1066" spans="34:34">
      <c r="AH1066" s="122"/>
    </row>
    <row r="1067" spans="34:34">
      <c r="AH1067" s="122"/>
    </row>
    <row r="1068" spans="34:34">
      <c r="AH1068" s="122"/>
    </row>
    <row r="1069" spans="34:34">
      <c r="AH1069" s="122"/>
    </row>
    <row r="1070" spans="34:34">
      <c r="AH1070" s="122"/>
    </row>
    <row r="1071" spans="34:34">
      <c r="AH1071" s="122"/>
    </row>
    <row r="1072" spans="34:34">
      <c r="AH1072" s="122"/>
    </row>
    <row r="1073" spans="34:34">
      <c r="AH1073" s="122"/>
    </row>
    <row r="1074" spans="34:34">
      <c r="AH1074" s="122"/>
    </row>
    <row r="1075" spans="34:34">
      <c r="AH1075" s="122"/>
    </row>
    <row r="1076" spans="34:34">
      <c r="AH1076" s="122"/>
    </row>
    <row r="1077" spans="34:34">
      <c r="AH1077" s="122"/>
    </row>
    <row r="1078" spans="34:34">
      <c r="AH1078" s="122"/>
    </row>
    <row r="1079" spans="34:34">
      <c r="AH1079" s="122"/>
    </row>
    <row r="1080" spans="34:34">
      <c r="AH1080" s="122"/>
    </row>
    <row r="1081" spans="34:34">
      <c r="AH1081" s="122"/>
    </row>
    <row r="1082" spans="34:34">
      <c r="AH1082" s="122"/>
    </row>
    <row r="1083" spans="34:34">
      <c r="AH1083" s="122"/>
    </row>
    <row r="1084" spans="34:34">
      <c r="AH1084" s="122"/>
    </row>
    <row r="1085" spans="34:34">
      <c r="AH1085" s="122"/>
    </row>
    <row r="1086" spans="34:34">
      <c r="AH1086" s="122"/>
    </row>
    <row r="1087" spans="34:34">
      <c r="AH1087" s="122"/>
    </row>
    <row r="1088" spans="34:34">
      <c r="AH1088" s="122"/>
    </row>
    <row r="1089" spans="34:34">
      <c r="AH1089" s="122"/>
    </row>
    <row r="1090" spans="34:34">
      <c r="AH1090" s="122"/>
    </row>
    <row r="1091" spans="34:34">
      <c r="AH1091" s="122"/>
    </row>
    <row r="1092" spans="34:34">
      <c r="AH1092" s="122"/>
    </row>
    <row r="1093" spans="34:34">
      <c r="AH1093" s="122"/>
    </row>
    <row r="1094" spans="34:34">
      <c r="AH1094" s="122"/>
    </row>
    <row r="1095" spans="34:34">
      <c r="AH1095" s="122"/>
    </row>
    <row r="1096" spans="34:34">
      <c r="AH1096" s="122"/>
    </row>
    <row r="1097" spans="34:34">
      <c r="AH1097" s="122"/>
    </row>
    <row r="1098" spans="34:34">
      <c r="AH1098" s="122"/>
    </row>
    <row r="1099" spans="34:34">
      <c r="AH1099" s="122"/>
    </row>
    <row r="1100" spans="34:34">
      <c r="AH1100" s="122"/>
    </row>
    <row r="1101" spans="34:34">
      <c r="AH1101" s="122"/>
    </row>
    <row r="1102" spans="34:34">
      <c r="AH1102" s="122"/>
    </row>
    <row r="1103" spans="34:34">
      <c r="AH1103" s="122"/>
    </row>
    <row r="1104" spans="34:34">
      <c r="AH1104" s="122"/>
    </row>
    <row r="1105" spans="34:34">
      <c r="AH1105" s="122"/>
    </row>
    <row r="1106" spans="34:34">
      <c r="AH1106" s="122"/>
    </row>
    <row r="1107" spans="34:34">
      <c r="AH1107" s="122"/>
    </row>
    <row r="1108" spans="34:34">
      <c r="AH1108" s="122"/>
    </row>
    <row r="1109" spans="34:34">
      <c r="AH1109" s="122"/>
    </row>
    <row r="1110" spans="34:34">
      <c r="AH1110" s="122"/>
    </row>
    <row r="1111" spans="34:34">
      <c r="AH1111" s="122"/>
    </row>
    <row r="1112" spans="34:34">
      <c r="AH1112" s="122"/>
    </row>
    <row r="1113" spans="34:34">
      <c r="AH1113" s="122"/>
    </row>
    <row r="1114" spans="34:34">
      <c r="AH1114" s="122"/>
    </row>
    <row r="1115" spans="34:34">
      <c r="AH1115" s="122"/>
    </row>
    <row r="1116" spans="34:34">
      <c r="AH1116" s="122"/>
    </row>
    <row r="1117" spans="34:34">
      <c r="AH1117" s="122"/>
    </row>
    <row r="1118" spans="34:34">
      <c r="AH1118" s="122"/>
    </row>
    <row r="1119" spans="34:34">
      <c r="AH1119" s="122"/>
    </row>
    <row r="1120" spans="34:34">
      <c r="AH1120" s="122"/>
    </row>
    <row r="1121" spans="34:34">
      <c r="AH1121" s="122"/>
    </row>
    <row r="1122" spans="34:34">
      <c r="AH1122" s="122"/>
    </row>
    <row r="1123" spans="34:34">
      <c r="AH1123" s="122"/>
    </row>
    <row r="1124" spans="34:34">
      <c r="AH1124" s="122"/>
    </row>
    <row r="1125" spans="34:34">
      <c r="AH1125" s="122"/>
    </row>
    <row r="1126" spans="34:34">
      <c r="AH1126" s="122"/>
    </row>
    <row r="1127" spans="34:34">
      <c r="AH1127" s="122"/>
    </row>
    <row r="1128" spans="34:34">
      <c r="AH1128" s="122"/>
    </row>
    <row r="1129" spans="34:34">
      <c r="AH1129" s="122"/>
    </row>
    <row r="1130" spans="34:34">
      <c r="AH1130" s="122"/>
    </row>
    <row r="1131" spans="34:34">
      <c r="AH1131" s="122"/>
    </row>
    <row r="1132" spans="34:34">
      <c r="AH1132" s="122"/>
    </row>
    <row r="1133" spans="34:34">
      <c r="AH1133" s="122"/>
    </row>
    <row r="1134" spans="34:34">
      <c r="AH1134" s="122"/>
    </row>
    <row r="1135" spans="34:34">
      <c r="AH1135" s="122"/>
    </row>
    <row r="1136" spans="34:34">
      <c r="AH1136" s="122"/>
    </row>
    <row r="1137" spans="34:34">
      <c r="AH1137" s="122"/>
    </row>
    <row r="1138" spans="34:34">
      <c r="AH1138" s="122"/>
    </row>
    <row r="1139" spans="34:34">
      <c r="AH1139" s="122"/>
    </row>
    <row r="1140" spans="34:34">
      <c r="AH1140" s="122"/>
    </row>
    <row r="1141" spans="34:34">
      <c r="AH1141" s="122"/>
    </row>
    <row r="1142" spans="34:34">
      <c r="AH1142" s="122"/>
    </row>
    <row r="1143" spans="34:34">
      <c r="AH1143" s="122"/>
    </row>
    <row r="1144" spans="34:34">
      <c r="AH1144" s="122"/>
    </row>
    <row r="1145" spans="34:34">
      <c r="AH1145" s="122"/>
    </row>
    <row r="1146" spans="34:34">
      <c r="AH1146" s="122"/>
    </row>
    <row r="1147" spans="34:34">
      <c r="AH1147" s="122"/>
    </row>
    <row r="1148" spans="34:34">
      <c r="AH1148" s="122"/>
    </row>
    <row r="1149" spans="34:34">
      <c r="AH1149" s="122"/>
    </row>
    <row r="1150" spans="34:34">
      <c r="AH1150" s="122"/>
    </row>
    <row r="1151" spans="34:34">
      <c r="AH1151" s="122"/>
    </row>
    <row r="1152" spans="34:34">
      <c r="AH1152" s="122"/>
    </row>
    <row r="1153" spans="34:34">
      <c r="AH1153" s="122"/>
    </row>
    <row r="1154" spans="34:34">
      <c r="AH1154" s="122"/>
    </row>
    <row r="1155" spans="34:34">
      <c r="AH1155" s="122"/>
    </row>
    <row r="1156" spans="34:34">
      <c r="AH1156" s="122"/>
    </row>
    <row r="1157" spans="34:34">
      <c r="AH1157" s="122"/>
    </row>
    <row r="1158" spans="34:34">
      <c r="AH1158" s="122"/>
    </row>
    <row r="1159" spans="34:34">
      <c r="AH1159" s="122"/>
    </row>
    <row r="1160" spans="34:34">
      <c r="AH1160" s="122"/>
    </row>
    <row r="1161" spans="34:34">
      <c r="AH1161" s="122"/>
    </row>
    <row r="1162" spans="34:34">
      <c r="AH1162" s="122"/>
    </row>
    <row r="1163" spans="34:34">
      <c r="AH1163" s="122"/>
    </row>
    <row r="1164" spans="34:34">
      <c r="AH1164" s="122"/>
    </row>
    <row r="1165" spans="34:34">
      <c r="AH1165" s="122"/>
    </row>
    <row r="1166" spans="34:34">
      <c r="AH1166" s="122"/>
    </row>
    <row r="1167" spans="34:34">
      <c r="AH1167" s="122"/>
    </row>
    <row r="1168" spans="34:34">
      <c r="AH1168" s="122"/>
    </row>
    <row r="1169" spans="34:34">
      <c r="AH1169" s="122"/>
    </row>
    <row r="1170" spans="34:34">
      <c r="AH1170" s="122"/>
    </row>
    <row r="1171" spans="34:34">
      <c r="AH1171" s="122"/>
    </row>
    <row r="1172" spans="34:34">
      <c r="AH1172" s="122"/>
    </row>
    <row r="1173" spans="34:34">
      <c r="AH1173" s="122"/>
    </row>
    <row r="1174" spans="34:34">
      <c r="AH1174" s="122"/>
    </row>
  </sheetData>
  <sheetProtection algorithmName="SHA-512" hashValue="+A0eQ5emJCqfqVEtuWuN6mtBxsR8aYzVlcs46CuryQ5Qg9Ro8srFfT3IUnJbpaOynfsY9fSH1KiDMLSUjI+lMw==" saltValue="ATlHveJaOmjzcyO5XoE23w==" spinCount="100000" sheet="1" sort="0" autoFilter="0"/>
  <autoFilter ref="A4:AH44" xr:uid="{00000000-0009-0000-0000-00000100000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42">
    <mergeCell ref="D19:D24"/>
    <mergeCell ref="D25:D29"/>
    <mergeCell ref="D33:D34"/>
    <mergeCell ref="D37:D39"/>
    <mergeCell ref="C41:C44"/>
    <mergeCell ref="D41:D44"/>
    <mergeCell ref="A9:A10"/>
    <mergeCell ref="B9:B10"/>
    <mergeCell ref="C9:C10"/>
    <mergeCell ref="D9:D10"/>
    <mergeCell ref="F9:F10"/>
    <mergeCell ref="D11:D12"/>
    <mergeCell ref="F11:F12"/>
    <mergeCell ref="AE4:AE6"/>
    <mergeCell ref="AF4:AF6"/>
    <mergeCell ref="AG4:AG6"/>
    <mergeCell ref="K4:K6"/>
    <mergeCell ref="L4:L6"/>
    <mergeCell ref="M4:M6"/>
    <mergeCell ref="N4:N6"/>
    <mergeCell ref="O4:Z4"/>
    <mergeCell ref="AH4:AH6"/>
    <mergeCell ref="A5:A6"/>
    <mergeCell ref="B5:B6"/>
    <mergeCell ref="O5:Q5"/>
    <mergeCell ref="R5:T5"/>
    <mergeCell ref="U5:W5"/>
    <mergeCell ref="X5:Z5"/>
    <mergeCell ref="AA4:AA6"/>
    <mergeCell ref="AB4:AB6"/>
    <mergeCell ref="AC4:AC6"/>
    <mergeCell ref="AD4:AD6"/>
    <mergeCell ref="F1:Z1"/>
    <mergeCell ref="A4:B4"/>
    <mergeCell ref="C4:C6"/>
    <mergeCell ref="D4:D6"/>
    <mergeCell ref="E4:E6"/>
    <mergeCell ref="F4:F6"/>
    <mergeCell ref="G4:G6"/>
    <mergeCell ref="H4:H6"/>
    <mergeCell ref="I4:I6"/>
    <mergeCell ref="J4:J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48A0481-2D83-4B92-9ACE-29BEA60D2490}">
          <x14:formula1>
            <xm:f>'P:\2-Gerencia de Planificacion y Presupuesto\3- GERENCIA PLANIFICACION Y PRESUPUESTOS\PLANES OPERATIVOS 2022-EDENORTE\10. DLOG\[10. Plan Operativo Anual 2022 Dirección de Logística.xlsx]Hoja1'!#REF!</xm:f>
          </x14:formula1>
          <xm:sqref>M7:M1172</xm:sqref>
        </x14:dataValidation>
        <x14:dataValidation type="list" allowBlank="1" showInputMessage="1" showErrorMessage="1" xr:uid="{B2BD30B1-CCDB-4B3E-A386-D672660440BB}">
          <x14:formula1>
            <xm:f>'P:\2-Gerencia de Planificacion y Presupuesto\3- GERENCIA PLANIFICACION Y PRESUPUESTOS\PLANES OPERATIVOS 2022-EDENORTE\10. DLOG\[10. Plan Operativo Anual 2022 Dirección de Logística.xlsx]Hoja1'!#REF!</xm:f>
          </x14:formula1>
          <xm:sqref>G13:G33 G35:G39 G7:G8 B11:B253 A7:B9 A11:A1174 H7:H44 J7:L44 AG7:AG14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4CAE-D0EE-4DD3-9BC0-0D13BA761B5E}">
  <sheetPr codeName="Hoja11">
    <pageSetUpPr fitToPage="1"/>
  </sheetPr>
  <dimension ref="A1:AN1221"/>
  <sheetViews>
    <sheetView showGridLines="0" topLeftCell="O10" zoomScale="40" zoomScaleNormal="40" zoomScaleSheetLayoutView="40" zoomScalePageLayoutView="30" workbookViewId="0">
      <selection activeCell="AF9" sqref="AF9"/>
    </sheetView>
  </sheetViews>
  <sheetFormatPr baseColWidth="10" defaultColWidth="11.42578125" defaultRowHeight="23.25"/>
  <cols>
    <col min="1" max="3" width="40.7109375" style="256" customWidth="1"/>
    <col min="4" max="4" width="40.7109375" style="299" customWidth="1"/>
    <col min="5" max="5" width="40.7109375" style="256" customWidth="1"/>
    <col min="6" max="6" width="46.42578125" style="256" customWidth="1"/>
    <col min="7" max="7" width="35.7109375" style="256" customWidth="1"/>
    <col min="8" max="8" width="43" style="256" customWidth="1"/>
    <col min="9" max="9" width="50.85546875" style="256" customWidth="1"/>
    <col min="10" max="12" width="29" style="256" customWidth="1"/>
    <col min="13" max="13" width="28.7109375" style="256" customWidth="1"/>
    <col min="14" max="14" width="27.42578125" style="256" customWidth="1"/>
    <col min="15" max="15" width="14.42578125" style="256" customWidth="1"/>
    <col min="16" max="16" width="12.85546875" style="256" customWidth="1"/>
    <col min="17" max="17" width="13.5703125" style="256" customWidth="1"/>
    <col min="18" max="18" width="14.140625" style="256" customWidth="1"/>
    <col min="19" max="19" width="13.7109375" style="256" customWidth="1"/>
    <col min="20" max="20" width="12.140625" style="256" customWidth="1"/>
    <col min="21" max="21" width="11" style="256" customWidth="1"/>
    <col min="22" max="22" width="13.85546875" style="256" customWidth="1"/>
    <col min="23" max="23" width="15.5703125" style="256" customWidth="1"/>
    <col min="24" max="24" width="12.140625" style="256" customWidth="1"/>
    <col min="25" max="25" width="15" style="256" customWidth="1"/>
    <col min="26" max="26" width="12.85546875" style="256" customWidth="1"/>
    <col min="27" max="27" width="21.7109375" style="337" hidden="1" customWidth="1"/>
    <col min="28" max="28" width="23.28515625" style="256" hidden="1" customWidth="1"/>
    <col min="29" max="29" width="35.7109375" style="256" customWidth="1"/>
    <col min="30" max="30" width="42.42578125" style="256" customWidth="1"/>
    <col min="31" max="32" width="42.85546875" style="256" customWidth="1"/>
    <col min="33" max="33" width="44.28515625" style="238" customWidth="1"/>
    <col min="34" max="40" width="11.42578125" style="238"/>
    <col min="41" max="41" width="5" style="256" customWidth="1"/>
    <col min="42" max="16384" width="11.42578125" style="256"/>
  </cols>
  <sheetData>
    <row r="1" spans="1:40" ht="18" customHeight="1"/>
    <row r="2" spans="1:40" ht="47.25" customHeight="1">
      <c r="A2" s="101"/>
      <c r="B2" s="298" t="s">
        <v>0</v>
      </c>
      <c r="C2" s="101"/>
      <c r="D2" s="709"/>
      <c r="E2" s="101"/>
      <c r="F2" s="100"/>
      <c r="G2" s="100"/>
      <c r="H2" s="100"/>
      <c r="I2" s="100"/>
      <c r="J2" s="100"/>
      <c r="K2" s="100"/>
      <c r="L2" s="100"/>
      <c r="M2" s="100"/>
      <c r="N2" s="81" t="s">
        <v>516</v>
      </c>
      <c r="O2" s="100"/>
      <c r="P2" s="100"/>
      <c r="Q2" s="100"/>
      <c r="R2" s="100"/>
      <c r="S2" s="100"/>
      <c r="T2" s="100"/>
      <c r="U2" s="100"/>
      <c r="V2" s="100"/>
      <c r="W2" s="100"/>
      <c r="X2" s="100"/>
      <c r="Y2" s="100"/>
      <c r="Z2" s="100"/>
      <c r="AA2" s="767"/>
      <c r="AB2" s="100"/>
      <c r="AC2" s="1532"/>
      <c r="AD2" s="1532"/>
      <c r="AE2" s="1532"/>
      <c r="AF2" s="1532"/>
      <c r="AG2" s="1532"/>
    </row>
    <row r="3" spans="1:40" ht="27" customHeight="1">
      <c r="B3" s="259" t="s">
        <v>1776</v>
      </c>
      <c r="C3" s="708"/>
      <c r="D3" s="709"/>
      <c r="E3" s="299"/>
      <c r="N3" s="82">
        <f ca="1">EOMONTH(TODAY(),-1)-30</f>
        <v>44590</v>
      </c>
    </row>
    <row r="4" spans="1:40" s="261" customFormat="1" ht="39.950000000000003" customHeight="1">
      <c r="A4" s="1334" t="s">
        <v>1</v>
      </c>
      <c r="B4" s="1549"/>
      <c r="C4" s="1334" t="s">
        <v>2</v>
      </c>
      <c r="D4" s="1334" t="s">
        <v>3</v>
      </c>
      <c r="E4" s="1334" t="s">
        <v>4</v>
      </c>
      <c r="F4" s="1334" t="s">
        <v>5</v>
      </c>
      <c r="G4" s="1334" t="s">
        <v>6</v>
      </c>
      <c r="H4" s="1334" t="s">
        <v>18</v>
      </c>
      <c r="I4" s="1334" t="s">
        <v>19</v>
      </c>
      <c r="J4" s="1334" t="s">
        <v>20</v>
      </c>
      <c r="K4" s="1334" t="s">
        <v>7</v>
      </c>
      <c r="L4" s="1334" t="s">
        <v>21</v>
      </c>
      <c r="M4" s="1334" t="s">
        <v>22</v>
      </c>
      <c r="N4" s="1334" t="s">
        <v>8</v>
      </c>
      <c r="O4" s="1335" t="s">
        <v>9</v>
      </c>
      <c r="P4" s="1335"/>
      <c r="Q4" s="1335"/>
      <c r="R4" s="1335"/>
      <c r="S4" s="1335"/>
      <c r="T4" s="1335"/>
      <c r="U4" s="1335"/>
      <c r="V4" s="1335"/>
      <c r="W4" s="1335"/>
      <c r="X4" s="1335"/>
      <c r="Y4" s="1335"/>
      <c r="Z4" s="1335"/>
      <c r="AA4" s="1550" t="s">
        <v>514</v>
      </c>
      <c r="AB4" s="1368" t="s">
        <v>515</v>
      </c>
      <c r="AC4" s="1371" t="s">
        <v>10</v>
      </c>
      <c r="AD4" s="1360" t="s">
        <v>11</v>
      </c>
      <c r="AE4" s="1360" t="s">
        <v>12</v>
      </c>
      <c r="AF4" s="1361" t="s">
        <v>13</v>
      </c>
      <c r="AG4" s="1360" t="s">
        <v>14</v>
      </c>
      <c r="AH4" s="239"/>
      <c r="AI4" s="239"/>
      <c r="AJ4" s="239"/>
      <c r="AK4" s="239"/>
      <c r="AL4" s="239"/>
      <c r="AM4" s="239"/>
      <c r="AN4" s="239"/>
    </row>
    <row r="5" spans="1:40" s="261" customFormat="1" ht="39.950000000000003" customHeight="1">
      <c r="A5" s="1395" t="s">
        <v>15</v>
      </c>
      <c r="B5" s="1396" t="s">
        <v>16</v>
      </c>
      <c r="C5" s="1334"/>
      <c r="D5" s="1334"/>
      <c r="E5" s="1334"/>
      <c r="F5" s="1334"/>
      <c r="G5" s="1334"/>
      <c r="H5" s="1334"/>
      <c r="I5" s="1334"/>
      <c r="J5" s="1334"/>
      <c r="K5" s="1334"/>
      <c r="L5" s="1334"/>
      <c r="M5" s="1334"/>
      <c r="N5" s="1334"/>
      <c r="O5" s="1407" t="s">
        <v>606</v>
      </c>
      <c r="P5" s="1408"/>
      <c r="Q5" s="1409"/>
      <c r="R5" s="1407" t="s">
        <v>607</v>
      </c>
      <c r="S5" s="1408"/>
      <c r="T5" s="1410"/>
      <c r="U5" s="1407" t="s">
        <v>608</v>
      </c>
      <c r="V5" s="1408"/>
      <c r="W5" s="1409"/>
      <c r="X5" s="1411" t="s">
        <v>609</v>
      </c>
      <c r="Y5" s="1412"/>
      <c r="Z5" s="1410"/>
      <c r="AA5" s="1551"/>
      <c r="AB5" s="1334"/>
      <c r="AC5" s="1372"/>
      <c r="AD5" s="1361"/>
      <c r="AE5" s="1361"/>
      <c r="AF5" s="1363"/>
      <c r="AG5" s="1361"/>
      <c r="AH5" s="239"/>
      <c r="AI5" s="239"/>
      <c r="AJ5" s="239"/>
      <c r="AK5" s="239"/>
      <c r="AL5" s="239"/>
      <c r="AM5" s="239"/>
      <c r="AN5" s="239"/>
    </row>
    <row r="6" spans="1:40" s="261" customFormat="1" ht="39.950000000000003" customHeight="1" thickBot="1">
      <c r="A6" s="1405"/>
      <c r="B6" s="1406"/>
      <c r="C6" s="1334"/>
      <c r="D6" s="1334"/>
      <c r="E6" s="1334"/>
      <c r="F6" s="1334"/>
      <c r="G6" s="1334"/>
      <c r="H6" s="1334"/>
      <c r="I6" s="1334"/>
      <c r="J6" s="1334"/>
      <c r="K6" s="1334"/>
      <c r="L6" s="1334"/>
      <c r="M6" s="1334"/>
      <c r="N6" s="1334"/>
      <c r="O6" s="242">
        <v>44562</v>
      </c>
      <c r="P6" s="242">
        <v>44593</v>
      </c>
      <c r="Q6" s="242">
        <v>44621</v>
      </c>
      <c r="R6" s="242">
        <v>44652</v>
      </c>
      <c r="S6" s="242">
        <v>44682</v>
      </c>
      <c r="T6" s="242">
        <v>44713</v>
      </c>
      <c r="U6" s="242">
        <v>44743</v>
      </c>
      <c r="V6" s="242">
        <v>44774</v>
      </c>
      <c r="W6" s="242">
        <v>44805</v>
      </c>
      <c r="X6" s="242">
        <v>44835</v>
      </c>
      <c r="Y6" s="242">
        <v>44866</v>
      </c>
      <c r="Z6" s="242">
        <v>44896</v>
      </c>
      <c r="AA6" s="1552"/>
      <c r="AB6" s="1369"/>
      <c r="AC6" s="1373"/>
      <c r="AD6" s="1362"/>
      <c r="AE6" s="1362"/>
      <c r="AF6" s="1364"/>
      <c r="AG6" s="1362"/>
      <c r="AH6" s="239"/>
      <c r="AI6" s="243"/>
      <c r="AJ6" s="239"/>
      <c r="AK6" s="239"/>
      <c r="AL6" s="239"/>
      <c r="AM6" s="239"/>
      <c r="AN6" s="239"/>
    </row>
    <row r="7" spans="1:40" s="337" customFormat="1" ht="279" customHeight="1" thickTop="1">
      <c r="A7" s="581" t="s">
        <v>62</v>
      </c>
      <c r="B7" s="131" t="s">
        <v>110</v>
      </c>
      <c r="C7" s="150"/>
      <c r="D7" s="253" t="s">
        <v>1777</v>
      </c>
      <c r="E7" s="253" t="s">
        <v>1778</v>
      </c>
      <c r="F7" s="253" t="s">
        <v>1779</v>
      </c>
      <c r="G7" s="135">
        <v>3</v>
      </c>
      <c r="H7" s="126" t="s">
        <v>64</v>
      </c>
      <c r="I7" s="538" t="s">
        <v>1780</v>
      </c>
      <c r="J7" s="136" t="s">
        <v>81</v>
      </c>
      <c r="K7" s="136" t="s">
        <v>30</v>
      </c>
      <c r="L7" s="170" t="s">
        <v>39</v>
      </c>
      <c r="M7" s="251" t="s">
        <v>40</v>
      </c>
      <c r="N7" s="768">
        <v>0.9</v>
      </c>
      <c r="O7" s="506">
        <v>0.9</v>
      </c>
      <c r="P7" s="506">
        <v>0.9</v>
      </c>
      <c r="Q7" s="506">
        <v>0.9</v>
      </c>
      <c r="R7" s="506">
        <v>0.9</v>
      </c>
      <c r="S7" s="506">
        <v>0.9</v>
      </c>
      <c r="T7" s="506">
        <v>0.9</v>
      </c>
      <c r="U7" s="506">
        <v>0.9</v>
      </c>
      <c r="V7" s="506">
        <v>0.9</v>
      </c>
      <c r="W7" s="506">
        <v>0.9</v>
      </c>
      <c r="X7" s="506">
        <v>0.9</v>
      </c>
      <c r="Y7" s="506">
        <v>0.9</v>
      </c>
      <c r="Z7" s="506">
        <v>0.9</v>
      </c>
      <c r="AA7" s="308" t="e">
        <f>IF(K7="Más es más", MIN(#REF!/#REF!,1),MIN(#REF!/#REF!,1))</f>
        <v>#REF!</v>
      </c>
      <c r="AB7" s="271" t="e">
        <f>+AA7*G7/VLOOKUP(AD7,$AD$19:$AF$19,3)</f>
        <v>#REF!</v>
      </c>
      <c r="AC7" s="769" t="s">
        <v>1781</v>
      </c>
      <c r="AD7" s="55" t="s">
        <v>1782</v>
      </c>
      <c r="AE7" s="135" t="s">
        <v>1783</v>
      </c>
      <c r="AF7" s="581" t="s">
        <v>1784</v>
      </c>
      <c r="AG7" s="135" t="s">
        <v>1141</v>
      </c>
      <c r="AH7" s="374"/>
      <c r="AI7" s="374"/>
      <c r="AJ7" s="374"/>
      <c r="AK7" s="374"/>
      <c r="AL7" s="374"/>
      <c r="AM7" s="374"/>
      <c r="AN7" s="374"/>
    </row>
    <row r="8" spans="1:40" s="337" customFormat="1" ht="249.75" customHeight="1">
      <c r="A8" s="581" t="s">
        <v>62</v>
      </c>
      <c r="B8" s="131" t="s">
        <v>110</v>
      </c>
      <c r="C8" s="150"/>
      <c r="D8" s="59" t="s">
        <v>1785</v>
      </c>
      <c r="E8" s="353" t="s">
        <v>1786</v>
      </c>
      <c r="F8" s="353" t="s">
        <v>1787</v>
      </c>
      <c r="G8" s="135">
        <v>1</v>
      </c>
      <c r="H8" s="66" t="s">
        <v>64</v>
      </c>
      <c r="I8" s="55" t="s">
        <v>1788</v>
      </c>
      <c r="J8" s="342" t="s">
        <v>29</v>
      </c>
      <c r="K8" s="342" t="s">
        <v>30</v>
      </c>
      <c r="L8" s="146" t="s">
        <v>39</v>
      </c>
      <c r="M8" s="55" t="s">
        <v>40</v>
      </c>
      <c r="N8" s="364">
        <f>SUM(O8:Z8)</f>
        <v>12</v>
      </c>
      <c r="O8" s="173">
        <v>1</v>
      </c>
      <c r="P8" s="173">
        <v>1</v>
      </c>
      <c r="Q8" s="173">
        <v>1</v>
      </c>
      <c r="R8" s="173">
        <v>1</v>
      </c>
      <c r="S8" s="173">
        <v>1</v>
      </c>
      <c r="T8" s="173">
        <v>1</v>
      </c>
      <c r="U8" s="173">
        <v>1</v>
      </c>
      <c r="V8" s="173">
        <v>1</v>
      </c>
      <c r="W8" s="173">
        <v>1</v>
      </c>
      <c r="X8" s="173">
        <v>1</v>
      </c>
      <c r="Y8" s="173">
        <v>1</v>
      </c>
      <c r="Z8" s="173">
        <v>1</v>
      </c>
      <c r="AA8" s="308" t="e">
        <f>IF(K8="Más es más", MIN(#REF!/#REF!,1),MIN(#REF!/#REF!,1))</f>
        <v>#REF!</v>
      </c>
      <c r="AB8" s="271" t="e">
        <f>+AA8*G8/VLOOKUP(AD8,$AD$19:$AF$19,3)</f>
        <v>#REF!</v>
      </c>
      <c r="AC8" s="325" t="s">
        <v>1789</v>
      </c>
      <c r="AD8" s="75" t="s">
        <v>1782</v>
      </c>
      <c r="AE8" s="135" t="s">
        <v>1783</v>
      </c>
      <c r="AF8" s="363"/>
      <c r="AG8" s="363" t="s">
        <v>1141</v>
      </c>
      <c r="AH8" s="374"/>
      <c r="AI8" s="374"/>
      <c r="AJ8" s="374"/>
      <c r="AK8" s="374"/>
      <c r="AL8" s="374"/>
      <c r="AM8" s="374"/>
      <c r="AN8" s="374"/>
    </row>
    <row r="9" spans="1:40" s="337" customFormat="1" ht="333" customHeight="1">
      <c r="A9" s="581" t="s">
        <v>62</v>
      </c>
      <c r="B9" s="131" t="s">
        <v>110</v>
      </c>
      <c r="C9" s="150"/>
      <c r="D9" s="59" t="s">
        <v>1790</v>
      </c>
      <c r="E9" s="151"/>
      <c r="F9" s="353" t="s">
        <v>1791</v>
      </c>
      <c r="G9" s="135">
        <v>2</v>
      </c>
      <c r="H9" s="66" t="s">
        <v>64</v>
      </c>
      <c r="I9" s="55" t="s">
        <v>1792</v>
      </c>
      <c r="J9" s="342" t="s">
        <v>37</v>
      </c>
      <c r="K9" s="342" t="s">
        <v>38</v>
      </c>
      <c r="L9" s="146" t="s">
        <v>39</v>
      </c>
      <c r="M9" s="55" t="s">
        <v>40</v>
      </c>
      <c r="N9" s="364">
        <f t="shared" ref="N9:N12" si="0">+AVERAGE(O9:Z9)</f>
        <v>15</v>
      </c>
      <c r="O9" s="174">
        <v>15</v>
      </c>
      <c r="P9" s="174">
        <v>15</v>
      </c>
      <c r="Q9" s="174">
        <v>15</v>
      </c>
      <c r="R9" s="174">
        <v>15</v>
      </c>
      <c r="S9" s="174">
        <v>15</v>
      </c>
      <c r="T9" s="174">
        <v>15</v>
      </c>
      <c r="U9" s="174">
        <v>15</v>
      </c>
      <c r="V9" s="174">
        <v>15</v>
      </c>
      <c r="W9" s="174">
        <v>15</v>
      </c>
      <c r="X9" s="174">
        <v>15</v>
      </c>
      <c r="Y9" s="174">
        <v>15</v>
      </c>
      <c r="Z9" s="174">
        <v>15</v>
      </c>
      <c r="AA9" s="308" t="e">
        <f>IF(K9="Menos es más", MIN(#REF!/#REF!,1),MIN(#REF!/#REF!,1))</f>
        <v>#REF!</v>
      </c>
      <c r="AB9" s="271" t="e">
        <f>+AA9*G9/VLOOKUP(AD9,$AD$19:$AF$19,3)</f>
        <v>#REF!</v>
      </c>
      <c r="AC9" s="325" t="s">
        <v>1793</v>
      </c>
      <c r="AD9" s="75" t="s">
        <v>1782</v>
      </c>
      <c r="AE9" s="135" t="s">
        <v>1783</v>
      </c>
      <c r="AF9" s="363"/>
      <c r="AG9" s="363" t="s">
        <v>1141</v>
      </c>
      <c r="AH9" s="374"/>
      <c r="AI9" s="374"/>
      <c r="AJ9" s="374"/>
      <c r="AK9" s="374"/>
      <c r="AL9" s="374"/>
      <c r="AM9" s="374"/>
      <c r="AN9" s="374"/>
    </row>
    <row r="10" spans="1:40" s="337" customFormat="1" ht="302.25" customHeight="1">
      <c r="A10" s="581" t="s">
        <v>62</v>
      </c>
      <c r="B10" s="131" t="s">
        <v>110</v>
      </c>
      <c r="C10" s="150"/>
      <c r="D10" s="353" t="s">
        <v>1794</v>
      </c>
      <c r="E10" s="151"/>
      <c r="F10" s="353" t="s">
        <v>1795</v>
      </c>
      <c r="G10" s="135">
        <v>2</v>
      </c>
      <c r="H10" s="66" t="s">
        <v>64</v>
      </c>
      <c r="I10" s="55" t="s">
        <v>1796</v>
      </c>
      <c r="J10" s="342" t="s">
        <v>37</v>
      </c>
      <c r="K10" s="342" t="s">
        <v>38</v>
      </c>
      <c r="L10" s="151" t="s">
        <v>39</v>
      </c>
      <c r="M10" s="55" t="s">
        <v>40</v>
      </c>
      <c r="N10" s="364">
        <f t="shared" si="0"/>
        <v>25</v>
      </c>
      <c r="O10" s="174">
        <v>25</v>
      </c>
      <c r="P10" s="174">
        <v>25</v>
      </c>
      <c r="Q10" s="174">
        <v>25</v>
      </c>
      <c r="R10" s="174">
        <v>25</v>
      </c>
      <c r="S10" s="174">
        <v>25</v>
      </c>
      <c r="T10" s="174">
        <v>25</v>
      </c>
      <c r="U10" s="174">
        <v>25</v>
      </c>
      <c r="V10" s="174">
        <v>25</v>
      </c>
      <c r="W10" s="174">
        <v>25</v>
      </c>
      <c r="X10" s="174">
        <v>25</v>
      </c>
      <c r="Y10" s="174">
        <v>25</v>
      </c>
      <c r="Z10" s="174">
        <v>25</v>
      </c>
      <c r="AA10" s="308"/>
      <c r="AB10" s="271"/>
      <c r="AC10" s="325" t="s">
        <v>1793</v>
      </c>
      <c r="AD10" s="75" t="s">
        <v>1782</v>
      </c>
      <c r="AE10" s="135" t="s">
        <v>1783</v>
      </c>
      <c r="AF10" s="151"/>
      <c r="AG10" s="363" t="s">
        <v>1141</v>
      </c>
      <c r="AH10" s="374"/>
      <c r="AI10" s="374"/>
      <c r="AJ10" s="374"/>
      <c r="AK10" s="374"/>
      <c r="AL10" s="374"/>
      <c r="AM10" s="374"/>
      <c r="AN10" s="374"/>
    </row>
    <row r="11" spans="1:40" s="337" customFormat="1" ht="307.5" customHeight="1">
      <c r="A11" s="581" t="s">
        <v>62</v>
      </c>
      <c r="B11" s="131" t="s">
        <v>110</v>
      </c>
      <c r="C11" s="132"/>
      <c r="D11" s="353" t="s">
        <v>1797</v>
      </c>
      <c r="E11" s="133"/>
      <c r="F11" s="353" t="s">
        <v>1798</v>
      </c>
      <c r="G11" s="135">
        <v>2</v>
      </c>
      <c r="H11" s="66" t="s">
        <v>64</v>
      </c>
      <c r="I11" s="55" t="s">
        <v>1792</v>
      </c>
      <c r="J11" s="342" t="s">
        <v>37</v>
      </c>
      <c r="K11" s="342" t="s">
        <v>38</v>
      </c>
      <c r="L11" s="151" t="s">
        <v>39</v>
      </c>
      <c r="M11" s="55" t="s">
        <v>40</v>
      </c>
      <c r="N11" s="364">
        <f t="shared" si="0"/>
        <v>15</v>
      </c>
      <c r="O11" s="182">
        <v>15</v>
      </c>
      <c r="P11" s="182">
        <v>15</v>
      </c>
      <c r="Q11" s="182">
        <v>15</v>
      </c>
      <c r="R11" s="182">
        <v>15</v>
      </c>
      <c r="S11" s="182">
        <v>15</v>
      </c>
      <c r="T11" s="182">
        <v>15</v>
      </c>
      <c r="U11" s="182">
        <v>15</v>
      </c>
      <c r="V11" s="182">
        <v>15</v>
      </c>
      <c r="W11" s="182">
        <v>15</v>
      </c>
      <c r="X11" s="182">
        <v>15</v>
      </c>
      <c r="Y11" s="182">
        <v>15</v>
      </c>
      <c r="Z11" s="182">
        <v>15</v>
      </c>
      <c r="AA11" s="308" t="e">
        <f>IF(K11="Menos es más", MIN(#REF!/#REF!,1),MIN(#REF!/#REF!,1))</f>
        <v>#REF!</v>
      </c>
      <c r="AB11" s="271" t="e">
        <f>+AA11*G11/VLOOKUP(AD11,$AD$19:$AF$19,3)</f>
        <v>#REF!</v>
      </c>
      <c r="AC11" s="325" t="s">
        <v>1793</v>
      </c>
      <c r="AD11" s="75" t="s">
        <v>1782</v>
      </c>
      <c r="AE11" s="135" t="s">
        <v>1783</v>
      </c>
      <c r="AF11" s="151"/>
      <c r="AG11" s="363" t="s">
        <v>1141</v>
      </c>
    </row>
    <row r="12" spans="1:40" s="337" customFormat="1" ht="371.25" customHeight="1">
      <c r="A12" s="581" t="s">
        <v>62</v>
      </c>
      <c r="B12" s="131" t="s">
        <v>110</v>
      </c>
      <c r="C12" s="132"/>
      <c r="D12" s="353" t="s">
        <v>1799</v>
      </c>
      <c r="E12" s="133"/>
      <c r="F12" s="353" t="s">
        <v>1800</v>
      </c>
      <c r="G12" s="135">
        <v>2</v>
      </c>
      <c r="H12" s="66" t="s">
        <v>64</v>
      </c>
      <c r="I12" s="55" t="s">
        <v>1796</v>
      </c>
      <c r="J12" s="342" t="s">
        <v>37</v>
      </c>
      <c r="K12" s="342" t="s">
        <v>38</v>
      </c>
      <c r="L12" s="151" t="s">
        <v>39</v>
      </c>
      <c r="M12" s="55" t="s">
        <v>40</v>
      </c>
      <c r="N12" s="364">
        <f t="shared" si="0"/>
        <v>15</v>
      </c>
      <c r="O12" s="182">
        <v>15</v>
      </c>
      <c r="P12" s="182">
        <v>15</v>
      </c>
      <c r="Q12" s="182">
        <v>15</v>
      </c>
      <c r="R12" s="182">
        <v>15</v>
      </c>
      <c r="S12" s="182">
        <v>15</v>
      </c>
      <c r="T12" s="182">
        <v>15</v>
      </c>
      <c r="U12" s="182">
        <v>15</v>
      </c>
      <c r="V12" s="182">
        <v>15</v>
      </c>
      <c r="W12" s="182">
        <v>15</v>
      </c>
      <c r="X12" s="182">
        <v>15</v>
      </c>
      <c r="Y12" s="182">
        <v>15</v>
      </c>
      <c r="Z12" s="182">
        <v>15</v>
      </c>
      <c r="AA12" s="308" t="e">
        <f>IF(K12="Menos es más", MIN(#REF!/#REF!,1),MIN(#REF!/#REF!,1))</f>
        <v>#REF!</v>
      </c>
      <c r="AB12" s="271" t="e">
        <f>+AA12*G12/VLOOKUP(AD12,$AD$19:$AF$19,3)</f>
        <v>#REF!</v>
      </c>
      <c r="AC12" s="325" t="s">
        <v>1793</v>
      </c>
      <c r="AD12" s="75" t="s">
        <v>1782</v>
      </c>
      <c r="AE12" s="135" t="s">
        <v>1783</v>
      </c>
      <c r="AF12" s="151"/>
      <c r="AG12" s="363" t="s">
        <v>1141</v>
      </c>
    </row>
    <row r="13" spans="1:40" s="337" customFormat="1" ht="354" customHeight="1">
      <c r="A13" s="585" t="s">
        <v>62</v>
      </c>
      <c r="B13" s="131" t="s">
        <v>110</v>
      </c>
      <c r="C13" s="139"/>
      <c r="D13" s="252" t="s">
        <v>1801</v>
      </c>
      <c r="E13" s="72" t="s">
        <v>1802</v>
      </c>
      <c r="F13" s="72" t="s">
        <v>1803</v>
      </c>
      <c r="G13" s="143">
        <v>2</v>
      </c>
      <c r="H13" s="66" t="s">
        <v>64</v>
      </c>
      <c r="I13" s="55" t="s">
        <v>1804</v>
      </c>
      <c r="J13" s="136" t="s">
        <v>81</v>
      </c>
      <c r="K13" s="342" t="s">
        <v>30</v>
      </c>
      <c r="L13" s="151" t="s">
        <v>39</v>
      </c>
      <c r="M13" s="55" t="s">
        <v>40</v>
      </c>
      <c r="N13" s="368">
        <v>1</v>
      </c>
      <c r="O13" s="182"/>
      <c r="P13" s="182"/>
      <c r="Q13" s="516">
        <v>1</v>
      </c>
      <c r="R13" s="182"/>
      <c r="S13" s="182"/>
      <c r="T13" s="516">
        <v>1</v>
      </c>
      <c r="U13" s="182"/>
      <c r="V13" s="182"/>
      <c r="W13" s="516">
        <v>1</v>
      </c>
      <c r="X13" s="182"/>
      <c r="Y13" s="182"/>
      <c r="Z13" s="516">
        <v>1</v>
      </c>
      <c r="AA13" s="308"/>
      <c r="AB13" s="271"/>
      <c r="AC13" s="325" t="s">
        <v>1789</v>
      </c>
      <c r="AD13" s="75" t="s">
        <v>1805</v>
      </c>
      <c r="AE13" s="135" t="s">
        <v>1783</v>
      </c>
      <c r="AF13" s="363"/>
      <c r="AG13" s="363"/>
    </row>
    <row r="14" spans="1:40" s="337" customFormat="1" ht="299.25" customHeight="1">
      <c r="A14" s="1506" t="s">
        <v>62</v>
      </c>
      <c r="B14" s="1430" t="s">
        <v>110</v>
      </c>
      <c r="C14" s="1430"/>
      <c r="D14" s="1506" t="s">
        <v>1806</v>
      </c>
      <c r="E14" s="72" t="s">
        <v>1807</v>
      </c>
      <c r="F14" s="72" t="s">
        <v>1808</v>
      </c>
      <c r="G14" s="363">
        <v>1</v>
      </c>
      <c r="H14" s="95" t="s">
        <v>469</v>
      </c>
      <c r="I14" s="75" t="s">
        <v>1809</v>
      </c>
      <c r="J14" s="135" t="s">
        <v>29</v>
      </c>
      <c r="K14" s="342" t="s">
        <v>30</v>
      </c>
      <c r="L14" s="151" t="s">
        <v>31</v>
      </c>
      <c r="M14" s="55" t="s">
        <v>40</v>
      </c>
      <c r="N14" s="364">
        <f>+SUM(O14:Z14)</f>
        <v>12</v>
      </c>
      <c r="O14" s="182">
        <v>1</v>
      </c>
      <c r="P14" s="182">
        <v>1</v>
      </c>
      <c r="Q14" s="182">
        <v>1</v>
      </c>
      <c r="R14" s="182">
        <v>1</v>
      </c>
      <c r="S14" s="182">
        <v>1</v>
      </c>
      <c r="T14" s="182">
        <v>1</v>
      </c>
      <c r="U14" s="182">
        <v>1</v>
      </c>
      <c r="V14" s="182">
        <v>1</v>
      </c>
      <c r="W14" s="182">
        <v>1</v>
      </c>
      <c r="X14" s="182">
        <v>1</v>
      </c>
      <c r="Y14" s="182">
        <v>1</v>
      </c>
      <c r="Z14" s="182">
        <v>1</v>
      </c>
      <c r="AA14" s="308"/>
      <c r="AB14" s="271"/>
      <c r="AC14" s="75" t="s">
        <v>1810</v>
      </c>
      <c r="AD14" s="363" t="s">
        <v>1805</v>
      </c>
      <c r="AE14" s="135" t="s">
        <v>1783</v>
      </c>
      <c r="AF14" s="581" t="s">
        <v>1811</v>
      </c>
      <c r="AG14" s="363"/>
    </row>
    <row r="15" spans="1:40" s="578" customFormat="1" ht="291.75" customHeight="1">
      <c r="A15" s="1508"/>
      <c r="B15" s="1431"/>
      <c r="C15" s="1431"/>
      <c r="D15" s="1508"/>
      <c r="E15" s="75" t="s">
        <v>1812</v>
      </c>
      <c r="F15" s="72" t="s">
        <v>1813</v>
      </c>
      <c r="G15" s="363">
        <v>1</v>
      </c>
      <c r="H15" s="95" t="s">
        <v>64</v>
      </c>
      <c r="I15" s="75" t="s">
        <v>1814</v>
      </c>
      <c r="J15" s="135" t="s">
        <v>29</v>
      </c>
      <c r="K15" s="342" t="s">
        <v>30</v>
      </c>
      <c r="L15" s="151" t="s">
        <v>31</v>
      </c>
      <c r="M15" s="55" t="s">
        <v>40</v>
      </c>
      <c r="N15" s="364">
        <f>+SUM(O15:Z15)</f>
        <v>4</v>
      </c>
      <c r="O15" s="182"/>
      <c r="P15" s="182"/>
      <c r="Q15" s="182">
        <v>1</v>
      </c>
      <c r="R15" s="182"/>
      <c r="S15" s="182"/>
      <c r="T15" s="182">
        <v>1</v>
      </c>
      <c r="U15" s="182"/>
      <c r="V15" s="182"/>
      <c r="W15" s="182">
        <v>1</v>
      </c>
      <c r="X15" s="182"/>
      <c r="Y15" s="182"/>
      <c r="Z15" s="182">
        <v>1</v>
      </c>
      <c r="AA15" s="308"/>
      <c r="AB15" s="271"/>
      <c r="AC15" s="75" t="s">
        <v>1815</v>
      </c>
      <c r="AD15" s="363" t="s">
        <v>1805</v>
      </c>
      <c r="AE15" s="135" t="s">
        <v>1783</v>
      </c>
      <c r="AF15" s="75" t="s">
        <v>149</v>
      </c>
      <c r="AG15" s="285"/>
    </row>
    <row r="16" spans="1:40" s="101" customFormat="1" hidden="1">
      <c r="B16" s="116"/>
      <c r="D16" s="709"/>
      <c r="AA16" s="578"/>
      <c r="AG16" s="682"/>
    </row>
    <row r="17" spans="2:40" s="101" customFormat="1" hidden="1">
      <c r="B17" s="116"/>
      <c r="D17" s="709"/>
      <c r="AA17" s="578"/>
      <c r="AG17" s="120"/>
      <c r="AH17" s="121"/>
      <c r="AI17" s="121"/>
      <c r="AJ17" s="121"/>
      <c r="AK17" s="121"/>
      <c r="AL17" s="121"/>
      <c r="AM17" s="121"/>
      <c r="AN17" s="121"/>
    </row>
    <row r="18" spans="2:40" s="101" customFormat="1" hidden="1">
      <c r="B18" s="116"/>
      <c r="D18" s="709"/>
      <c r="AA18" s="578"/>
      <c r="AD18" s="87" t="s">
        <v>517</v>
      </c>
      <c r="AE18" s="87" t="s">
        <v>518</v>
      </c>
      <c r="AF18" s="88" t="s">
        <v>519</v>
      </c>
      <c r="AG18" s="682"/>
    </row>
    <row r="19" spans="2:40" s="101" customFormat="1" hidden="1">
      <c r="B19" s="116"/>
      <c r="D19" s="709"/>
      <c r="AA19" s="578"/>
      <c r="AD19" s="770" t="s">
        <v>1782</v>
      </c>
      <c r="AE19" s="294" t="e">
        <f>+AB7+AB8+AB9+AB11+AB12</f>
        <v>#REF!</v>
      </c>
      <c r="AF19" s="771">
        <f>+G7+G8+G9+G11+G12</f>
        <v>10</v>
      </c>
      <c r="AG19" s="682"/>
    </row>
    <row r="20" spans="2:40" s="101" customFormat="1" hidden="1">
      <c r="B20" s="116"/>
      <c r="D20" s="709"/>
      <c r="AA20" s="578"/>
      <c r="AD20" s="770" t="s">
        <v>1805</v>
      </c>
      <c r="AE20" s="294" t="s">
        <v>1141</v>
      </c>
      <c r="AF20" s="295" t="s">
        <v>1141</v>
      </c>
      <c r="AG20" s="682"/>
    </row>
    <row r="21" spans="2:40" s="101" customFormat="1" ht="81" hidden="1" customHeight="1">
      <c r="B21" s="116"/>
      <c r="D21" s="709"/>
      <c r="AA21" s="578"/>
      <c r="AD21" s="85" t="s">
        <v>1776</v>
      </c>
      <c r="AE21" s="86" t="e">
        <f>+AVERAGE(AE19:AE20)</f>
        <v>#REF!</v>
      </c>
      <c r="AF21" s="297">
        <f>+AVERAGE(AF19:AF20)</f>
        <v>10</v>
      </c>
      <c r="AG21" s="682"/>
    </row>
    <row r="22" spans="2:40" s="101" customFormat="1" hidden="1">
      <c r="B22" s="116"/>
      <c r="D22" s="709"/>
      <c r="AA22" s="578"/>
      <c r="AG22" s="120"/>
      <c r="AH22" s="121"/>
      <c r="AI22" s="121"/>
      <c r="AJ22" s="121"/>
      <c r="AK22" s="121"/>
      <c r="AL22" s="121"/>
      <c r="AM22" s="121"/>
      <c r="AN22" s="121"/>
    </row>
    <row r="23" spans="2:40" s="101" customFormat="1" hidden="1">
      <c r="B23" s="116"/>
      <c r="D23" s="709"/>
      <c r="AA23" s="578"/>
      <c r="AG23" s="120"/>
      <c r="AH23" s="121"/>
      <c r="AI23" s="121"/>
      <c r="AJ23" s="121"/>
      <c r="AK23" s="121"/>
      <c r="AL23" s="121"/>
      <c r="AM23" s="121"/>
      <c r="AN23" s="121"/>
    </row>
    <row r="24" spans="2:40" s="101" customFormat="1" hidden="1">
      <c r="B24" s="116"/>
      <c r="D24" s="709"/>
      <c r="AA24" s="578"/>
      <c r="AG24" s="120"/>
      <c r="AH24" s="121"/>
      <c r="AI24" s="121"/>
      <c r="AJ24" s="121"/>
      <c r="AK24" s="121"/>
      <c r="AL24" s="121"/>
      <c r="AM24" s="121"/>
      <c r="AN24" s="121"/>
    </row>
    <row r="25" spans="2:40" s="101" customFormat="1" hidden="1">
      <c r="B25" s="116"/>
      <c r="D25" s="709"/>
      <c r="AA25" s="578"/>
      <c r="AG25" s="120"/>
      <c r="AH25" s="121"/>
      <c r="AI25" s="121"/>
      <c r="AJ25" s="121"/>
      <c r="AK25" s="121"/>
      <c r="AL25" s="121"/>
      <c r="AM25" s="121"/>
      <c r="AN25" s="121"/>
    </row>
    <row r="26" spans="2:40" s="101" customFormat="1" ht="45.75" hidden="1" customHeight="1">
      <c r="B26" s="116"/>
      <c r="D26" s="709"/>
      <c r="AA26" s="578"/>
      <c r="AG26" s="120"/>
      <c r="AH26" s="121"/>
      <c r="AI26" s="121"/>
      <c r="AJ26" s="121"/>
      <c r="AK26" s="121"/>
      <c r="AL26" s="121"/>
      <c r="AM26" s="121"/>
      <c r="AN26" s="121"/>
    </row>
    <row r="27" spans="2:40" s="101" customFormat="1" hidden="1">
      <c r="B27" s="116"/>
      <c r="D27" s="709"/>
      <c r="AA27" s="578"/>
      <c r="AG27" s="120"/>
      <c r="AH27" s="121"/>
      <c r="AI27" s="121"/>
      <c r="AJ27" s="121"/>
      <c r="AK27" s="121"/>
      <c r="AL27" s="121"/>
      <c r="AM27" s="121"/>
      <c r="AN27" s="121"/>
    </row>
    <row r="28" spans="2:40" s="101" customFormat="1" hidden="1">
      <c r="B28" s="116"/>
      <c r="D28" s="709"/>
      <c r="AA28" s="578"/>
      <c r="AG28" s="120"/>
      <c r="AH28" s="121"/>
      <c r="AI28" s="121"/>
      <c r="AJ28" s="121"/>
      <c r="AK28" s="121"/>
      <c r="AL28" s="121"/>
      <c r="AM28" s="121"/>
      <c r="AN28" s="121"/>
    </row>
    <row r="29" spans="2:40" s="101" customFormat="1" hidden="1">
      <c r="B29" s="116"/>
      <c r="D29" s="709"/>
      <c r="AA29" s="578"/>
      <c r="AG29" s="682"/>
    </row>
    <row r="30" spans="2:40" s="101" customFormat="1" hidden="1">
      <c r="B30" s="116"/>
      <c r="D30" s="709"/>
      <c r="AA30" s="578"/>
      <c r="AG30" s="120"/>
      <c r="AH30" s="121"/>
      <c r="AI30" s="121"/>
      <c r="AJ30" s="121"/>
      <c r="AK30" s="121"/>
      <c r="AL30" s="121"/>
      <c r="AM30" s="121"/>
      <c r="AN30" s="121"/>
    </row>
    <row r="31" spans="2:40" s="101" customFormat="1" hidden="1">
      <c r="B31" s="116"/>
      <c r="D31" s="709"/>
      <c r="AA31" s="578"/>
      <c r="AG31" s="120"/>
      <c r="AH31" s="121"/>
      <c r="AI31" s="121"/>
      <c r="AJ31" s="121"/>
      <c r="AK31" s="121"/>
      <c r="AL31" s="121"/>
      <c r="AM31" s="121"/>
      <c r="AN31" s="121"/>
    </row>
    <row r="32" spans="2:40" s="101" customFormat="1" hidden="1">
      <c r="B32" s="116"/>
      <c r="D32" s="709"/>
      <c r="AA32" s="578"/>
      <c r="AG32" s="120"/>
      <c r="AH32" s="121"/>
      <c r="AI32" s="121"/>
      <c r="AJ32" s="121"/>
      <c r="AK32" s="121"/>
      <c r="AL32" s="121"/>
      <c r="AM32" s="121"/>
      <c r="AN32" s="121"/>
    </row>
    <row r="33" spans="2:40" s="101" customFormat="1" hidden="1">
      <c r="B33" s="116"/>
      <c r="D33" s="709"/>
      <c r="AA33" s="578"/>
      <c r="AG33" s="120"/>
      <c r="AH33" s="121"/>
      <c r="AI33" s="121"/>
      <c r="AJ33" s="121"/>
      <c r="AK33" s="121"/>
      <c r="AL33" s="121"/>
      <c r="AM33" s="121"/>
      <c r="AN33" s="121"/>
    </row>
    <row r="34" spans="2:40" s="101" customFormat="1" hidden="1">
      <c r="B34" s="116"/>
      <c r="D34" s="709"/>
      <c r="AA34" s="578"/>
      <c r="AG34" s="120"/>
      <c r="AH34" s="121"/>
      <c r="AI34" s="121"/>
      <c r="AJ34" s="121"/>
      <c r="AK34" s="121"/>
      <c r="AL34" s="121"/>
      <c r="AM34" s="121"/>
      <c r="AN34" s="121"/>
    </row>
    <row r="35" spans="2:40" s="101" customFormat="1" hidden="1">
      <c r="B35" s="116"/>
      <c r="D35" s="709"/>
      <c r="AA35" s="578"/>
      <c r="AG35" s="120"/>
      <c r="AH35" s="121"/>
      <c r="AI35" s="121"/>
      <c r="AJ35" s="121"/>
      <c r="AK35" s="121"/>
      <c r="AL35" s="121"/>
      <c r="AM35" s="121"/>
      <c r="AN35" s="121"/>
    </row>
    <row r="36" spans="2:40" s="101" customFormat="1" hidden="1">
      <c r="B36" s="116"/>
      <c r="D36" s="709"/>
      <c r="AA36" s="578"/>
      <c r="AG36" s="120"/>
      <c r="AH36" s="121"/>
      <c r="AI36" s="121"/>
      <c r="AJ36" s="121"/>
      <c r="AK36" s="121"/>
      <c r="AL36" s="121"/>
      <c r="AM36" s="121"/>
      <c r="AN36" s="121"/>
    </row>
    <row r="37" spans="2:40" s="101" customFormat="1" hidden="1">
      <c r="B37" s="116"/>
      <c r="D37" s="709"/>
      <c r="AA37" s="578"/>
      <c r="AG37" s="120"/>
      <c r="AH37" s="121"/>
      <c r="AI37" s="121"/>
      <c r="AJ37" s="121"/>
      <c r="AK37" s="121"/>
      <c r="AL37" s="121"/>
      <c r="AM37" s="121"/>
      <c r="AN37" s="121"/>
    </row>
    <row r="38" spans="2:40" s="101" customFormat="1" hidden="1">
      <c r="B38" s="116"/>
      <c r="D38" s="709"/>
      <c r="AA38" s="578"/>
      <c r="AG38" s="120"/>
      <c r="AH38" s="121"/>
      <c r="AI38" s="121"/>
      <c r="AJ38" s="121"/>
      <c r="AK38" s="121"/>
      <c r="AL38" s="121"/>
      <c r="AM38" s="121"/>
      <c r="AN38" s="121"/>
    </row>
    <row r="39" spans="2:40" s="101" customFormat="1" hidden="1">
      <c r="B39" s="116"/>
      <c r="D39" s="709"/>
      <c r="AA39" s="578"/>
      <c r="AG39" s="120"/>
      <c r="AH39" s="121"/>
      <c r="AI39" s="121"/>
      <c r="AJ39" s="121"/>
      <c r="AK39" s="121"/>
      <c r="AL39" s="121"/>
      <c r="AM39" s="121"/>
      <c r="AN39" s="121"/>
    </row>
    <row r="40" spans="2:40" s="101" customFormat="1" hidden="1">
      <c r="B40" s="116"/>
      <c r="D40" s="709"/>
      <c r="AA40" s="578"/>
      <c r="AG40" s="120"/>
      <c r="AH40" s="121"/>
      <c r="AI40" s="121"/>
      <c r="AJ40" s="121"/>
      <c r="AK40" s="121"/>
      <c r="AL40" s="121"/>
      <c r="AM40" s="121"/>
      <c r="AN40" s="121"/>
    </row>
    <row r="41" spans="2:40" s="101" customFormat="1" hidden="1">
      <c r="B41" s="116"/>
      <c r="D41" s="709"/>
      <c r="AA41" s="578"/>
      <c r="AG41" s="120"/>
      <c r="AH41" s="121"/>
      <c r="AI41" s="121"/>
      <c r="AJ41" s="121"/>
      <c r="AK41" s="121"/>
      <c r="AL41" s="121"/>
      <c r="AM41" s="121"/>
      <c r="AN41" s="121"/>
    </row>
    <row r="42" spans="2:40" s="101" customFormat="1" hidden="1">
      <c r="B42" s="116"/>
      <c r="D42" s="709"/>
      <c r="AA42" s="578"/>
      <c r="AG42" s="120"/>
      <c r="AH42" s="121"/>
      <c r="AI42" s="121"/>
      <c r="AJ42" s="121"/>
      <c r="AK42" s="121"/>
      <c r="AL42" s="121"/>
      <c r="AM42" s="121"/>
      <c r="AN42" s="121"/>
    </row>
    <row r="43" spans="2:40" s="101" customFormat="1" hidden="1">
      <c r="B43" s="116"/>
      <c r="D43" s="709"/>
      <c r="AA43" s="578"/>
      <c r="AG43" s="120"/>
      <c r="AH43" s="121"/>
      <c r="AI43" s="121"/>
      <c r="AJ43" s="121"/>
      <c r="AK43" s="121"/>
      <c r="AL43" s="121"/>
      <c r="AM43" s="121"/>
      <c r="AN43" s="121"/>
    </row>
    <row r="44" spans="2:40" s="101" customFormat="1" hidden="1">
      <c r="B44" s="116"/>
      <c r="D44" s="709"/>
      <c r="AA44" s="578"/>
      <c r="AG44" s="120"/>
      <c r="AH44" s="121"/>
      <c r="AI44" s="121"/>
      <c r="AJ44" s="121"/>
      <c r="AK44" s="121"/>
      <c r="AL44" s="121"/>
      <c r="AM44" s="121"/>
      <c r="AN44" s="121"/>
    </row>
    <row r="45" spans="2:40" s="101" customFormat="1" hidden="1">
      <c r="B45" s="116"/>
      <c r="D45" s="709"/>
      <c r="AA45" s="578"/>
      <c r="AG45" s="120"/>
      <c r="AH45" s="121"/>
      <c r="AI45" s="121"/>
      <c r="AJ45" s="121"/>
      <c r="AK45" s="121"/>
      <c r="AL45" s="121"/>
      <c r="AM45" s="121"/>
      <c r="AN45" s="121"/>
    </row>
    <row r="46" spans="2:40" s="101" customFormat="1" hidden="1">
      <c r="B46" s="116"/>
      <c r="D46" s="709"/>
      <c r="AA46" s="578"/>
      <c r="AG46" s="120"/>
      <c r="AH46" s="121"/>
      <c r="AI46" s="121"/>
      <c r="AJ46" s="121"/>
      <c r="AK46" s="121"/>
      <c r="AL46" s="121"/>
      <c r="AM46" s="121"/>
      <c r="AN46" s="121"/>
    </row>
    <row r="47" spans="2:40" s="101" customFormat="1">
      <c r="B47" s="116"/>
      <c r="D47" s="709"/>
      <c r="AA47" s="578"/>
      <c r="AG47" s="120"/>
      <c r="AH47" s="121"/>
      <c r="AI47" s="121"/>
      <c r="AJ47" s="121"/>
      <c r="AK47" s="121"/>
      <c r="AL47" s="121"/>
      <c r="AM47" s="121"/>
      <c r="AN47" s="121"/>
    </row>
    <row r="48" spans="2:40" s="101" customFormat="1">
      <c r="B48" s="116"/>
      <c r="D48" s="709"/>
      <c r="AA48" s="578"/>
      <c r="AG48" s="120"/>
      <c r="AH48" s="121"/>
      <c r="AI48" s="121"/>
      <c r="AJ48" s="121"/>
      <c r="AK48" s="121"/>
      <c r="AL48" s="121"/>
      <c r="AM48" s="121"/>
      <c r="AN48" s="121"/>
    </row>
    <row r="49" spans="2:40" s="101" customFormat="1">
      <c r="B49" s="116"/>
      <c r="D49" s="709"/>
      <c r="AA49" s="578"/>
      <c r="AG49" s="120"/>
      <c r="AH49" s="121"/>
      <c r="AI49" s="121"/>
      <c r="AJ49" s="121"/>
      <c r="AK49" s="121"/>
      <c r="AL49" s="121"/>
      <c r="AM49" s="121"/>
      <c r="AN49" s="121"/>
    </row>
    <row r="50" spans="2:40" s="101" customFormat="1">
      <c r="B50" s="116"/>
      <c r="D50" s="709"/>
      <c r="AA50" s="578"/>
      <c r="AG50" s="120"/>
      <c r="AH50" s="121"/>
      <c r="AI50" s="121"/>
      <c r="AJ50" s="121"/>
      <c r="AK50" s="121"/>
      <c r="AL50" s="121"/>
      <c r="AM50" s="121"/>
      <c r="AN50" s="121"/>
    </row>
    <row r="51" spans="2:40" s="101" customFormat="1">
      <c r="B51" s="116"/>
      <c r="D51" s="709"/>
      <c r="AA51" s="578"/>
      <c r="AG51" s="120"/>
      <c r="AH51" s="121"/>
      <c r="AI51" s="121"/>
      <c r="AJ51" s="121"/>
      <c r="AK51" s="121"/>
      <c r="AL51" s="121"/>
      <c r="AM51" s="121"/>
      <c r="AN51" s="121"/>
    </row>
    <row r="52" spans="2:40" s="101" customFormat="1">
      <c r="B52" s="116"/>
      <c r="D52" s="709"/>
      <c r="AA52" s="578"/>
      <c r="AG52" s="120"/>
      <c r="AH52" s="121"/>
      <c r="AI52" s="121"/>
      <c r="AJ52" s="121"/>
      <c r="AK52" s="121"/>
      <c r="AL52" s="121"/>
      <c r="AM52" s="121"/>
      <c r="AN52" s="121"/>
    </row>
    <row r="53" spans="2:40" s="101" customFormat="1">
      <c r="B53" s="116"/>
      <c r="D53" s="709"/>
      <c r="AA53" s="578"/>
      <c r="AG53" s="120"/>
      <c r="AH53" s="121"/>
      <c r="AI53" s="121"/>
      <c r="AJ53" s="121"/>
      <c r="AK53" s="121"/>
      <c r="AL53" s="121"/>
      <c r="AM53" s="121"/>
      <c r="AN53" s="121"/>
    </row>
    <row r="54" spans="2:40" s="101" customFormat="1">
      <c r="B54" s="116"/>
      <c r="D54" s="709"/>
      <c r="AA54" s="578"/>
      <c r="AG54" s="120"/>
      <c r="AH54" s="121"/>
      <c r="AI54" s="121"/>
      <c r="AJ54" s="121"/>
      <c r="AK54" s="121"/>
      <c r="AL54" s="121"/>
      <c r="AM54" s="121"/>
      <c r="AN54" s="121"/>
    </row>
    <row r="55" spans="2:40" s="101" customFormat="1">
      <c r="B55" s="116"/>
      <c r="D55" s="709"/>
      <c r="AA55" s="578"/>
      <c r="AG55" s="120"/>
      <c r="AH55" s="121"/>
      <c r="AI55" s="121"/>
      <c r="AJ55" s="121"/>
      <c r="AK55" s="121"/>
      <c r="AL55" s="121"/>
      <c r="AM55" s="121"/>
      <c r="AN55" s="121"/>
    </row>
    <row r="56" spans="2:40" s="101" customFormat="1">
      <c r="B56" s="116"/>
      <c r="D56" s="709"/>
      <c r="AA56" s="578"/>
      <c r="AG56" s="120"/>
      <c r="AH56" s="121"/>
      <c r="AI56" s="121"/>
      <c r="AJ56" s="121"/>
      <c r="AK56" s="121"/>
      <c r="AL56" s="121"/>
      <c r="AM56" s="121"/>
      <c r="AN56" s="121"/>
    </row>
    <row r="57" spans="2:40" s="101" customFormat="1">
      <c r="B57" s="116"/>
      <c r="D57" s="709"/>
      <c r="AA57" s="578"/>
      <c r="AG57" s="120"/>
      <c r="AH57" s="121"/>
      <c r="AI57" s="121"/>
      <c r="AJ57" s="121"/>
      <c r="AK57" s="121"/>
      <c r="AL57" s="121"/>
      <c r="AM57" s="121"/>
      <c r="AN57" s="121"/>
    </row>
    <row r="58" spans="2:40" s="101" customFormat="1">
      <c r="B58" s="116"/>
      <c r="D58" s="709"/>
      <c r="AA58" s="578"/>
      <c r="AG58" s="120"/>
      <c r="AH58" s="121"/>
      <c r="AI58" s="121"/>
      <c r="AJ58" s="121"/>
      <c r="AK58" s="121"/>
      <c r="AL58" s="121"/>
      <c r="AM58" s="121"/>
      <c r="AN58" s="121"/>
    </row>
    <row r="59" spans="2:40" s="101" customFormat="1">
      <c r="B59" s="116"/>
      <c r="D59" s="709"/>
      <c r="AA59" s="578"/>
      <c r="AG59" s="120"/>
      <c r="AH59" s="121"/>
      <c r="AI59" s="121"/>
      <c r="AJ59" s="121"/>
      <c r="AK59" s="121"/>
      <c r="AL59" s="121"/>
      <c r="AM59" s="121"/>
      <c r="AN59" s="121"/>
    </row>
    <row r="60" spans="2:40" s="101" customFormat="1">
      <c r="B60" s="116"/>
      <c r="D60" s="709"/>
      <c r="AA60" s="578"/>
      <c r="AG60" s="120"/>
      <c r="AH60" s="121"/>
      <c r="AI60" s="121"/>
      <c r="AJ60" s="121"/>
      <c r="AK60" s="121"/>
      <c r="AL60" s="121"/>
      <c r="AM60" s="121"/>
      <c r="AN60" s="121"/>
    </row>
    <row r="61" spans="2:40" s="101" customFormat="1">
      <c r="B61" s="116"/>
      <c r="D61" s="709"/>
      <c r="AA61" s="578"/>
      <c r="AG61" s="120"/>
      <c r="AH61" s="121"/>
      <c r="AI61" s="121"/>
      <c r="AJ61" s="121"/>
      <c r="AK61" s="121"/>
      <c r="AL61" s="121"/>
      <c r="AM61" s="121"/>
      <c r="AN61" s="121"/>
    </row>
    <row r="62" spans="2:40" s="101" customFormat="1">
      <c r="B62" s="116"/>
      <c r="D62" s="709"/>
      <c r="AA62" s="578"/>
      <c r="AG62" s="120"/>
      <c r="AH62" s="121"/>
      <c r="AI62" s="121"/>
      <c r="AJ62" s="121"/>
      <c r="AK62" s="121"/>
      <c r="AL62" s="121"/>
      <c r="AM62" s="121"/>
      <c r="AN62" s="121"/>
    </row>
    <row r="63" spans="2:40" s="101" customFormat="1">
      <c r="B63" s="116"/>
      <c r="D63" s="709"/>
      <c r="AA63" s="578"/>
      <c r="AG63" s="120"/>
      <c r="AH63" s="121"/>
      <c r="AI63" s="121"/>
      <c r="AJ63" s="121"/>
      <c r="AK63" s="121"/>
      <c r="AL63" s="121"/>
      <c r="AM63" s="121"/>
      <c r="AN63" s="121"/>
    </row>
    <row r="64" spans="2:40" s="101" customFormat="1">
      <c r="B64" s="116"/>
      <c r="D64" s="709"/>
      <c r="AA64" s="578"/>
      <c r="AG64" s="120"/>
      <c r="AH64" s="121"/>
      <c r="AI64" s="121"/>
      <c r="AJ64" s="121"/>
      <c r="AK64" s="121"/>
      <c r="AL64" s="121"/>
      <c r="AM64" s="121"/>
      <c r="AN64" s="121"/>
    </row>
    <row r="65" spans="2:40" s="101" customFormat="1">
      <c r="B65" s="116"/>
      <c r="D65" s="709"/>
      <c r="AA65" s="578"/>
      <c r="AG65" s="120"/>
      <c r="AH65" s="121"/>
      <c r="AI65" s="121"/>
      <c r="AJ65" s="121"/>
      <c r="AK65" s="121"/>
      <c r="AL65" s="121"/>
      <c r="AM65" s="121"/>
      <c r="AN65" s="121"/>
    </row>
    <row r="66" spans="2:40" s="101" customFormat="1">
      <c r="B66" s="116"/>
      <c r="D66" s="709"/>
      <c r="AA66" s="578"/>
      <c r="AG66" s="120"/>
      <c r="AH66" s="121"/>
      <c r="AI66" s="121"/>
      <c r="AJ66" s="121"/>
      <c r="AK66" s="121"/>
      <c r="AL66" s="121"/>
      <c r="AM66" s="121"/>
      <c r="AN66" s="121"/>
    </row>
    <row r="67" spans="2:40" s="101" customFormat="1">
      <c r="B67" s="116"/>
      <c r="D67" s="709"/>
      <c r="AA67" s="578"/>
      <c r="AG67" s="120"/>
      <c r="AH67" s="121"/>
      <c r="AI67" s="121"/>
      <c r="AJ67" s="121"/>
      <c r="AK67" s="121"/>
      <c r="AL67" s="121"/>
      <c r="AM67" s="121"/>
      <c r="AN67" s="121"/>
    </row>
    <row r="68" spans="2:40" s="101" customFormat="1">
      <c r="B68" s="116"/>
      <c r="D68" s="709"/>
      <c r="AA68" s="578"/>
      <c r="AG68" s="120"/>
      <c r="AH68" s="121"/>
      <c r="AI68" s="121"/>
      <c r="AJ68" s="121"/>
      <c r="AK68" s="121"/>
      <c r="AL68" s="121"/>
      <c r="AM68" s="121"/>
      <c r="AN68" s="121"/>
    </row>
    <row r="69" spans="2:40" s="101" customFormat="1">
      <c r="B69" s="116"/>
      <c r="D69" s="709"/>
      <c r="AA69" s="578"/>
      <c r="AG69" s="120"/>
      <c r="AH69" s="121"/>
      <c r="AI69" s="121"/>
      <c r="AJ69" s="121"/>
      <c r="AK69" s="121"/>
      <c r="AL69" s="121"/>
      <c r="AM69" s="121"/>
      <c r="AN69" s="121"/>
    </row>
    <row r="70" spans="2:40" s="101" customFormat="1">
      <c r="B70" s="116"/>
      <c r="D70" s="709"/>
      <c r="AA70" s="578"/>
      <c r="AG70" s="120"/>
      <c r="AH70" s="121"/>
      <c r="AI70" s="121"/>
      <c r="AJ70" s="121"/>
      <c r="AK70" s="121"/>
      <c r="AL70" s="121"/>
      <c r="AM70" s="121"/>
      <c r="AN70" s="121"/>
    </row>
    <row r="71" spans="2:40" s="101" customFormat="1">
      <c r="B71" s="116"/>
      <c r="D71" s="709"/>
      <c r="AA71" s="578"/>
      <c r="AG71" s="120"/>
      <c r="AH71" s="121"/>
      <c r="AI71" s="121"/>
      <c r="AJ71" s="121"/>
      <c r="AK71" s="121"/>
      <c r="AL71" s="121"/>
      <c r="AM71" s="121"/>
      <c r="AN71" s="121"/>
    </row>
    <row r="72" spans="2:40" s="101" customFormat="1">
      <c r="B72" s="116"/>
      <c r="D72" s="709"/>
      <c r="AA72" s="578"/>
      <c r="AG72" s="120"/>
      <c r="AH72" s="121"/>
      <c r="AI72" s="121"/>
      <c r="AJ72" s="121"/>
      <c r="AK72" s="121"/>
      <c r="AL72" s="121"/>
      <c r="AM72" s="121"/>
      <c r="AN72" s="121"/>
    </row>
    <row r="73" spans="2:40" s="101" customFormat="1">
      <c r="B73" s="116"/>
      <c r="D73" s="709"/>
      <c r="AA73" s="578"/>
      <c r="AG73" s="120"/>
      <c r="AH73" s="121"/>
      <c r="AI73" s="121"/>
      <c r="AJ73" s="121"/>
      <c r="AK73" s="121"/>
      <c r="AL73" s="121"/>
      <c r="AM73" s="121"/>
      <c r="AN73" s="121"/>
    </row>
    <row r="74" spans="2:40" s="101" customFormat="1">
      <c r="B74" s="116"/>
      <c r="D74" s="709"/>
      <c r="AA74" s="578"/>
      <c r="AG74" s="120"/>
      <c r="AH74" s="121"/>
      <c r="AI74" s="121"/>
      <c r="AJ74" s="121"/>
      <c r="AK74" s="121"/>
      <c r="AL74" s="121"/>
      <c r="AM74" s="121"/>
      <c r="AN74" s="121"/>
    </row>
    <row r="75" spans="2:40" s="101" customFormat="1">
      <c r="B75" s="116"/>
      <c r="D75" s="709"/>
      <c r="AA75" s="578"/>
      <c r="AG75" s="120"/>
      <c r="AH75" s="121"/>
      <c r="AI75" s="121"/>
      <c r="AJ75" s="121"/>
      <c r="AK75" s="121"/>
      <c r="AL75" s="121"/>
      <c r="AM75" s="121"/>
      <c r="AN75" s="121"/>
    </row>
    <row r="76" spans="2:40" s="101" customFormat="1">
      <c r="B76" s="116"/>
      <c r="D76" s="709"/>
      <c r="AA76" s="578"/>
      <c r="AG76" s="120"/>
      <c r="AH76" s="121"/>
      <c r="AI76" s="121"/>
      <c r="AJ76" s="121"/>
      <c r="AK76" s="121"/>
      <c r="AL76" s="121"/>
      <c r="AM76" s="121"/>
      <c r="AN76" s="121"/>
    </row>
    <row r="77" spans="2:40" s="101" customFormat="1">
      <c r="B77" s="116"/>
      <c r="D77" s="709"/>
      <c r="AA77" s="578"/>
      <c r="AG77" s="120"/>
      <c r="AH77" s="121"/>
      <c r="AI77" s="121"/>
      <c r="AJ77" s="121"/>
      <c r="AK77" s="121"/>
      <c r="AL77" s="121"/>
      <c r="AM77" s="121"/>
      <c r="AN77" s="121"/>
    </row>
    <row r="78" spans="2:40" s="101" customFormat="1">
      <c r="B78" s="116"/>
      <c r="D78" s="709"/>
      <c r="AA78" s="578"/>
      <c r="AG78" s="120"/>
      <c r="AH78" s="121"/>
      <c r="AI78" s="121"/>
      <c r="AJ78" s="121"/>
      <c r="AK78" s="121"/>
      <c r="AL78" s="121"/>
      <c r="AM78" s="121"/>
      <c r="AN78" s="121"/>
    </row>
    <row r="79" spans="2:40" s="101" customFormat="1">
      <c r="B79" s="116"/>
      <c r="D79" s="709"/>
      <c r="AA79" s="578"/>
      <c r="AG79" s="120"/>
      <c r="AH79" s="121"/>
      <c r="AI79" s="121"/>
      <c r="AJ79" s="121"/>
      <c r="AK79" s="121"/>
      <c r="AL79" s="121"/>
      <c r="AM79" s="121"/>
      <c r="AN79" s="121"/>
    </row>
    <row r="80" spans="2:40" s="101" customFormat="1">
      <c r="B80" s="116"/>
      <c r="D80" s="709"/>
      <c r="AA80" s="578"/>
      <c r="AG80" s="120"/>
      <c r="AH80" s="121"/>
      <c r="AI80" s="121"/>
      <c r="AJ80" s="121"/>
      <c r="AK80" s="121"/>
      <c r="AL80" s="121"/>
      <c r="AM80" s="121"/>
      <c r="AN80" s="121"/>
    </row>
    <row r="81" spans="2:40" s="101" customFormat="1">
      <c r="B81" s="116"/>
      <c r="D81" s="709"/>
      <c r="AA81" s="578"/>
      <c r="AG81" s="120"/>
      <c r="AH81" s="121"/>
      <c r="AI81" s="121"/>
      <c r="AJ81" s="121"/>
      <c r="AK81" s="121"/>
      <c r="AL81" s="121"/>
      <c r="AM81" s="121"/>
      <c r="AN81" s="121"/>
    </row>
    <row r="82" spans="2:40" s="101" customFormat="1">
      <c r="B82" s="116"/>
      <c r="D82" s="709"/>
      <c r="AA82" s="578"/>
      <c r="AG82" s="120"/>
      <c r="AH82" s="121"/>
      <c r="AI82" s="121"/>
      <c r="AJ82" s="121"/>
      <c r="AK82" s="121"/>
      <c r="AL82" s="121"/>
      <c r="AM82" s="121"/>
      <c r="AN82" s="121"/>
    </row>
    <row r="83" spans="2:40" s="101" customFormat="1">
      <c r="B83" s="116"/>
      <c r="D83" s="709"/>
      <c r="AA83" s="578"/>
      <c r="AG83" s="120"/>
      <c r="AH83" s="121"/>
      <c r="AI83" s="121"/>
      <c r="AJ83" s="121"/>
      <c r="AK83" s="121"/>
      <c r="AL83" s="121"/>
      <c r="AM83" s="121"/>
      <c r="AN83" s="121"/>
    </row>
    <row r="84" spans="2:40" s="101" customFormat="1">
      <c r="B84" s="116"/>
      <c r="D84" s="709"/>
      <c r="AA84" s="578"/>
      <c r="AG84" s="120"/>
      <c r="AH84" s="121"/>
      <c r="AI84" s="121"/>
      <c r="AJ84" s="121"/>
      <c r="AK84" s="121"/>
      <c r="AL84" s="121"/>
      <c r="AM84" s="121"/>
      <c r="AN84" s="121"/>
    </row>
    <row r="85" spans="2:40" s="101" customFormat="1">
      <c r="B85" s="116"/>
      <c r="D85" s="709"/>
      <c r="AA85" s="578"/>
      <c r="AG85" s="120"/>
      <c r="AH85" s="121"/>
      <c r="AI85" s="121"/>
      <c r="AJ85" s="121"/>
      <c r="AK85" s="121"/>
      <c r="AL85" s="121"/>
      <c r="AM85" s="121"/>
      <c r="AN85" s="121"/>
    </row>
    <row r="86" spans="2:40" s="101" customFormat="1">
      <c r="B86" s="116"/>
      <c r="D86" s="709"/>
      <c r="AA86" s="578"/>
      <c r="AG86" s="120"/>
      <c r="AH86" s="121"/>
      <c r="AI86" s="121"/>
      <c r="AJ86" s="121"/>
      <c r="AK86" s="121"/>
      <c r="AL86" s="121"/>
      <c r="AM86" s="121"/>
      <c r="AN86" s="121"/>
    </row>
    <row r="87" spans="2:40" s="101" customFormat="1">
      <c r="B87" s="116"/>
      <c r="D87" s="709"/>
      <c r="AA87" s="578"/>
      <c r="AG87" s="120"/>
      <c r="AH87" s="121"/>
      <c r="AI87" s="121"/>
      <c r="AJ87" s="121"/>
      <c r="AK87" s="121"/>
      <c r="AL87" s="121"/>
      <c r="AM87" s="121"/>
      <c r="AN87" s="121"/>
    </row>
    <row r="88" spans="2:40" s="101" customFormat="1">
      <c r="B88" s="116"/>
      <c r="D88" s="709"/>
      <c r="AA88" s="578"/>
      <c r="AG88" s="120"/>
      <c r="AH88" s="121"/>
      <c r="AI88" s="121"/>
      <c r="AJ88" s="121"/>
      <c r="AK88" s="121"/>
      <c r="AL88" s="121"/>
      <c r="AM88" s="121"/>
      <c r="AN88" s="121"/>
    </row>
    <row r="89" spans="2:40" s="101" customFormat="1">
      <c r="B89" s="116"/>
      <c r="D89" s="709"/>
      <c r="AA89" s="578"/>
      <c r="AG89" s="120"/>
      <c r="AH89" s="121"/>
      <c r="AI89" s="121"/>
      <c r="AJ89" s="121"/>
      <c r="AK89" s="121"/>
      <c r="AL89" s="121"/>
      <c r="AM89" s="121"/>
      <c r="AN89" s="121"/>
    </row>
    <row r="90" spans="2:40" s="101" customFormat="1">
      <c r="B90" s="116"/>
      <c r="D90" s="709"/>
      <c r="AA90" s="578"/>
      <c r="AG90" s="120"/>
      <c r="AH90" s="121"/>
      <c r="AI90" s="121"/>
      <c r="AJ90" s="121"/>
      <c r="AK90" s="121"/>
      <c r="AL90" s="121"/>
      <c r="AM90" s="121"/>
      <c r="AN90" s="121"/>
    </row>
    <row r="91" spans="2:40" s="101" customFormat="1">
      <c r="B91" s="116"/>
      <c r="D91" s="709"/>
      <c r="AA91" s="578"/>
      <c r="AG91" s="120"/>
      <c r="AH91" s="121"/>
      <c r="AI91" s="121"/>
      <c r="AJ91" s="121"/>
      <c r="AK91" s="121"/>
      <c r="AL91" s="121"/>
      <c r="AM91" s="121"/>
      <c r="AN91" s="121"/>
    </row>
    <row r="92" spans="2:40" s="101" customFormat="1">
      <c r="B92" s="116"/>
      <c r="D92" s="709"/>
      <c r="AA92" s="578"/>
      <c r="AG92" s="120"/>
      <c r="AH92" s="121"/>
      <c r="AI92" s="121"/>
      <c r="AJ92" s="121"/>
      <c r="AK92" s="121"/>
      <c r="AL92" s="121"/>
      <c r="AM92" s="121"/>
      <c r="AN92" s="121"/>
    </row>
    <row r="93" spans="2:40" s="101" customFormat="1">
      <c r="B93" s="116"/>
      <c r="D93" s="709"/>
      <c r="AA93" s="578"/>
      <c r="AG93" s="120"/>
      <c r="AH93" s="121"/>
      <c r="AI93" s="121"/>
      <c r="AJ93" s="121"/>
      <c r="AK93" s="121"/>
      <c r="AL93" s="121"/>
      <c r="AM93" s="121"/>
      <c r="AN93" s="121"/>
    </row>
    <row r="94" spans="2:40" s="101" customFormat="1">
      <c r="B94" s="116"/>
      <c r="D94" s="709"/>
      <c r="AA94" s="578"/>
      <c r="AG94" s="120"/>
      <c r="AH94" s="121"/>
      <c r="AI94" s="121"/>
      <c r="AJ94" s="121"/>
      <c r="AK94" s="121"/>
      <c r="AL94" s="121"/>
      <c r="AM94" s="121"/>
      <c r="AN94" s="121"/>
    </row>
    <row r="95" spans="2:40" s="101" customFormat="1">
      <c r="B95" s="116"/>
      <c r="D95" s="709"/>
      <c r="AA95" s="578"/>
      <c r="AG95" s="120"/>
      <c r="AH95" s="121"/>
      <c r="AI95" s="121"/>
      <c r="AJ95" s="121"/>
      <c r="AK95" s="121"/>
      <c r="AL95" s="121"/>
      <c r="AM95" s="121"/>
      <c r="AN95" s="121"/>
    </row>
    <row r="96" spans="2:40" s="101" customFormat="1">
      <c r="B96" s="116"/>
      <c r="D96" s="709"/>
      <c r="AA96" s="578"/>
      <c r="AG96" s="120"/>
      <c r="AH96" s="121"/>
      <c r="AI96" s="121"/>
      <c r="AJ96" s="121"/>
      <c r="AK96" s="121"/>
      <c r="AL96" s="121"/>
      <c r="AM96" s="121"/>
      <c r="AN96" s="121"/>
    </row>
    <row r="97" spans="2:40" s="101" customFormat="1">
      <c r="B97" s="116"/>
      <c r="D97" s="709"/>
      <c r="AA97" s="578"/>
      <c r="AG97" s="120"/>
      <c r="AH97" s="121"/>
      <c r="AI97" s="121"/>
      <c r="AJ97" s="121"/>
      <c r="AK97" s="121"/>
      <c r="AL97" s="121"/>
      <c r="AM97" s="121"/>
      <c r="AN97" s="121"/>
    </row>
    <row r="98" spans="2:40" s="101" customFormat="1">
      <c r="B98" s="116"/>
      <c r="D98" s="709"/>
      <c r="AA98" s="578"/>
      <c r="AG98" s="120"/>
      <c r="AH98" s="121"/>
      <c r="AI98" s="121"/>
      <c r="AJ98" s="121"/>
      <c r="AK98" s="121"/>
      <c r="AL98" s="121"/>
      <c r="AM98" s="121"/>
      <c r="AN98" s="121"/>
    </row>
    <row r="99" spans="2:40" s="101" customFormat="1">
      <c r="B99" s="116"/>
      <c r="D99" s="709"/>
      <c r="AA99" s="578"/>
      <c r="AG99" s="120"/>
      <c r="AH99" s="121"/>
      <c r="AI99" s="121"/>
      <c r="AJ99" s="121"/>
      <c r="AK99" s="121"/>
      <c r="AL99" s="121"/>
      <c r="AM99" s="121"/>
      <c r="AN99" s="121"/>
    </row>
    <row r="100" spans="2:40" s="101" customFormat="1">
      <c r="B100" s="116"/>
      <c r="D100" s="709"/>
      <c r="AA100" s="578"/>
      <c r="AG100" s="120"/>
      <c r="AH100" s="121"/>
      <c r="AI100" s="121"/>
      <c r="AJ100" s="121"/>
      <c r="AK100" s="121"/>
      <c r="AL100" s="121"/>
      <c r="AM100" s="121"/>
      <c r="AN100" s="121"/>
    </row>
    <row r="101" spans="2:40" s="101" customFormat="1">
      <c r="B101" s="116"/>
      <c r="D101" s="709"/>
      <c r="AA101" s="578"/>
      <c r="AG101" s="120"/>
      <c r="AH101" s="121"/>
      <c r="AI101" s="121"/>
      <c r="AJ101" s="121"/>
      <c r="AK101" s="121"/>
      <c r="AL101" s="121"/>
      <c r="AM101" s="121"/>
      <c r="AN101" s="121"/>
    </row>
    <row r="102" spans="2:40" s="101" customFormat="1">
      <c r="B102" s="116"/>
      <c r="D102" s="709"/>
      <c r="AA102" s="578"/>
      <c r="AG102" s="120"/>
      <c r="AH102" s="121"/>
      <c r="AI102" s="121"/>
      <c r="AJ102" s="121"/>
      <c r="AK102" s="121"/>
      <c r="AL102" s="121"/>
      <c r="AM102" s="121"/>
      <c r="AN102" s="121"/>
    </row>
    <row r="103" spans="2:40" s="101" customFormat="1">
      <c r="B103" s="116"/>
      <c r="D103" s="709"/>
      <c r="AA103" s="578"/>
      <c r="AG103" s="120"/>
      <c r="AH103" s="121"/>
      <c r="AI103" s="121"/>
      <c r="AJ103" s="121"/>
      <c r="AK103" s="121"/>
      <c r="AL103" s="121"/>
      <c r="AM103" s="121"/>
      <c r="AN103" s="121"/>
    </row>
    <row r="104" spans="2:40" s="101" customFormat="1">
      <c r="B104" s="116"/>
      <c r="D104" s="709"/>
      <c r="AA104" s="578"/>
      <c r="AG104" s="120"/>
      <c r="AH104" s="121"/>
      <c r="AI104" s="121"/>
      <c r="AJ104" s="121"/>
      <c r="AK104" s="121"/>
      <c r="AL104" s="121"/>
      <c r="AM104" s="121"/>
      <c r="AN104" s="121"/>
    </row>
    <row r="105" spans="2:40" s="101" customFormat="1">
      <c r="B105" s="116"/>
      <c r="D105" s="709"/>
      <c r="AA105" s="578"/>
      <c r="AG105" s="120"/>
      <c r="AH105" s="121"/>
      <c r="AI105" s="121"/>
      <c r="AJ105" s="121"/>
      <c r="AK105" s="121"/>
      <c r="AL105" s="121"/>
      <c r="AM105" s="121"/>
      <c r="AN105" s="121"/>
    </row>
    <row r="106" spans="2:40" s="101" customFormat="1">
      <c r="B106" s="116"/>
      <c r="D106" s="709"/>
      <c r="AA106" s="578"/>
      <c r="AG106" s="120"/>
      <c r="AH106" s="121"/>
      <c r="AI106" s="121"/>
      <c r="AJ106" s="121"/>
      <c r="AK106" s="121"/>
      <c r="AL106" s="121"/>
      <c r="AM106" s="121"/>
      <c r="AN106" s="121"/>
    </row>
    <row r="107" spans="2:40" s="101" customFormat="1">
      <c r="B107" s="116"/>
      <c r="D107" s="709"/>
      <c r="AA107" s="578"/>
      <c r="AG107" s="120"/>
      <c r="AH107" s="121"/>
      <c r="AI107" s="121"/>
      <c r="AJ107" s="121"/>
      <c r="AK107" s="121"/>
      <c r="AL107" s="121"/>
      <c r="AM107" s="121"/>
      <c r="AN107" s="121"/>
    </row>
    <row r="108" spans="2:40" s="101" customFormat="1">
      <c r="B108" s="116"/>
      <c r="D108" s="709"/>
      <c r="AA108" s="578"/>
      <c r="AG108" s="120"/>
      <c r="AH108" s="121"/>
      <c r="AI108" s="121"/>
      <c r="AJ108" s="121"/>
      <c r="AK108" s="121"/>
      <c r="AL108" s="121"/>
      <c r="AM108" s="121"/>
      <c r="AN108" s="121"/>
    </row>
    <row r="109" spans="2:40" s="101" customFormat="1">
      <c r="B109" s="116"/>
      <c r="D109" s="709"/>
      <c r="AA109" s="578"/>
      <c r="AG109" s="120"/>
      <c r="AH109" s="121"/>
      <c r="AI109" s="121"/>
      <c r="AJ109" s="121"/>
      <c r="AK109" s="121"/>
      <c r="AL109" s="121"/>
      <c r="AM109" s="121"/>
      <c r="AN109" s="121"/>
    </row>
    <row r="110" spans="2:40" s="101" customFormat="1">
      <c r="B110" s="116"/>
      <c r="D110" s="709"/>
      <c r="AA110" s="578"/>
      <c r="AG110" s="120"/>
      <c r="AH110" s="121"/>
      <c r="AI110" s="121"/>
      <c r="AJ110" s="121"/>
      <c r="AK110" s="121"/>
      <c r="AL110" s="121"/>
      <c r="AM110" s="121"/>
      <c r="AN110" s="121"/>
    </row>
    <row r="111" spans="2:40" s="101" customFormat="1">
      <c r="B111" s="116"/>
      <c r="D111" s="709"/>
      <c r="AA111" s="578"/>
      <c r="AG111" s="120"/>
      <c r="AH111" s="121"/>
      <c r="AI111" s="121"/>
      <c r="AJ111" s="121"/>
      <c r="AK111" s="121"/>
      <c r="AL111" s="121"/>
      <c r="AM111" s="121"/>
      <c r="AN111" s="121"/>
    </row>
    <row r="112" spans="2:40" s="101" customFormat="1">
      <c r="B112" s="116"/>
      <c r="D112" s="709"/>
      <c r="AA112" s="578"/>
      <c r="AG112" s="120"/>
      <c r="AH112" s="121"/>
      <c r="AI112" s="121"/>
      <c r="AJ112" s="121"/>
      <c r="AK112" s="121"/>
      <c r="AL112" s="121"/>
      <c r="AM112" s="121"/>
      <c r="AN112" s="121"/>
    </row>
    <row r="113" spans="2:40" s="101" customFormat="1">
      <c r="B113" s="116"/>
      <c r="D113" s="709"/>
      <c r="AA113" s="578"/>
      <c r="AG113" s="120"/>
      <c r="AH113" s="121"/>
      <c r="AI113" s="121"/>
      <c r="AJ113" s="121"/>
      <c r="AK113" s="121"/>
      <c r="AL113" s="121"/>
      <c r="AM113" s="121"/>
      <c r="AN113" s="121"/>
    </row>
    <row r="114" spans="2:40" s="101" customFormat="1">
      <c r="B114" s="116"/>
      <c r="D114" s="709"/>
      <c r="AA114" s="578"/>
      <c r="AG114" s="120"/>
      <c r="AH114" s="121"/>
      <c r="AI114" s="121"/>
      <c r="AJ114" s="121"/>
      <c r="AK114" s="121"/>
      <c r="AL114" s="121"/>
      <c r="AM114" s="121"/>
      <c r="AN114" s="121"/>
    </row>
    <row r="115" spans="2:40" s="101" customFormat="1">
      <c r="B115" s="116"/>
      <c r="D115" s="709"/>
      <c r="AA115" s="578"/>
      <c r="AG115" s="120"/>
      <c r="AH115" s="121"/>
      <c r="AI115" s="121"/>
      <c r="AJ115" s="121"/>
      <c r="AK115" s="121"/>
      <c r="AL115" s="121"/>
      <c r="AM115" s="121"/>
      <c r="AN115" s="121"/>
    </row>
    <row r="116" spans="2:40" s="101" customFormat="1">
      <c r="B116" s="116"/>
      <c r="D116" s="709"/>
      <c r="AA116" s="578"/>
      <c r="AG116" s="120"/>
      <c r="AH116" s="121"/>
      <c r="AI116" s="121"/>
      <c r="AJ116" s="121"/>
      <c r="AK116" s="121"/>
      <c r="AL116" s="121"/>
      <c r="AM116" s="121"/>
      <c r="AN116" s="121"/>
    </row>
    <row r="117" spans="2:40" s="101" customFormat="1">
      <c r="B117" s="116"/>
      <c r="D117" s="709"/>
      <c r="AA117" s="578"/>
      <c r="AG117" s="120"/>
      <c r="AH117" s="121"/>
      <c r="AI117" s="121"/>
      <c r="AJ117" s="121"/>
      <c r="AK117" s="121"/>
      <c r="AL117" s="121"/>
      <c r="AM117" s="121"/>
      <c r="AN117" s="121"/>
    </row>
    <row r="118" spans="2:40" s="101" customFormat="1">
      <c r="B118" s="116"/>
      <c r="D118" s="709"/>
      <c r="AA118" s="578"/>
      <c r="AG118" s="120"/>
      <c r="AH118" s="121"/>
      <c r="AI118" s="121"/>
      <c r="AJ118" s="121"/>
      <c r="AK118" s="121"/>
      <c r="AL118" s="121"/>
      <c r="AM118" s="121"/>
      <c r="AN118" s="121"/>
    </row>
    <row r="119" spans="2:40" s="101" customFormat="1">
      <c r="B119" s="116"/>
      <c r="D119" s="709"/>
      <c r="AA119" s="578"/>
      <c r="AG119" s="120"/>
      <c r="AH119" s="121"/>
      <c r="AI119" s="121"/>
      <c r="AJ119" s="121"/>
      <c r="AK119" s="121"/>
      <c r="AL119" s="121"/>
      <c r="AM119" s="121"/>
      <c r="AN119" s="121"/>
    </row>
    <row r="120" spans="2:40" s="101" customFormat="1">
      <c r="B120" s="116"/>
      <c r="D120" s="709"/>
      <c r="AA120" s="578"/>
      <c r="AG120" s="120"/>
      <c r="AH120" s="121"/>
      <c r="AI120" s="121"/>
      <c r="AJ120" s="121"/>
      <c r="AK120" s="121"/>
      <c r="AL120" s="121"/>
      <c r="AM120" s="121"/>
      <c r="AN120" s="121"/>
    </row>
    <row r="121" spans="2:40" s="101" customFormat="1">
      <c r="B121" s="116"/>
      <c r="D121" s="709"/>
      <c r="AA121" s="578"/>
      <c r="AG121" s="120"/>
      <c r="AH121" s="121"/>
      <c r="AI121" s="121"/>
      <c r="AJ121" s="121"/>
      <c r="AK121" s="121"/>
      <c r="AL121" s="121"/>
      <c r="AM121" s="121"/>
      <c r="AN121" s="121"/>
    </row>
    <row r="122" spans="2:40" s="101" customFormat="1">
      <c r="B122" s="116"/>
      <c r="D122" s="709"/>
      <c r="AA122" s="578"/>
      <c r="AG122" s="120"/>
      <c r="AH122" s="121"/>
      <c r="AI122" s="121"/>
      <c r="AJ122" s="121"/>
      <c r="AK122" s="121"/>
      <c r="AL122" s="121"/>
      <c r="AM122" s="121"/>
      <c r="AN122" s="121"/>
    </row>
    <row r="123" spans="2:40" s="101" customFormat="1">
      <c r="B123" s="116"/>
      <c r="D123" s="709"/>
      <c r="AA123" s="578"/>
      <c r="AG123" s="120"/>
      <c r="AH123" s="121"/>
      <c r="AI123" s="121"/>
      <c r="AJ123" s="121"/>
      <c r="AK123" s="121"/>
      <c r="AL123" s="121"/>
      <c r="AM123" s="121"/>
      <c r="AN123" s="121"/>
    </row>
    <row r="124" spans="2:40" s="101" customFormat="1">
      <c r="B124" s="116"/>
      <c r="D124" s="709"/>
      <c r="AA124" s="578"/>
      <c r="AG124" s="120"/>
      <c r="AH124" s="121"/>
      <c r="AI124" s="121"/>
      <c r="AJ124" s="121"/>
      <c r="AK124" s="121"/>
      <c r="AL124" s="121"/>
      <c r="AM124" s="121"/>
      <c r="AN124" s="121"/>
    </row>
    <row r="125" spans="2:40" s="101" customFormat="1">
      <c r="B125" s="116"/>
      <c r="D125" s="709"/>
      <c r="AA125" s="578"/>
      <c r="AG125" s="120"/>
      <c r="AH125" s="121"/>
      <c r="AI125" s="121"/>
      <c r="AJ125" s="121"/>
      <c r="AK125" s="121"/>
      <c r="AL125" s="121"/>
      <c r="AM125" s="121"/>
      <c r="AN125" s="121"/>
    </row>
    <row r="126" spans="2:40" s="101" customFormat="1">
      <c r="B126" s="116"/>
      <c r="D126" s="709"/>
      <c r="AA126" s="578"/>
      <c r="AG126" s="120"/>
      <c r="AH126" s="121"/>
      <c r="AI126" s="121"/>
      <c r="AJ126" s="121"/>
      <c r="AK126" s="121"/>
      <c r="AL126" s="121"/>
      <c r="AM126" s="121"/>
      <c r="AN126" s="121"/>
    </row>
    <row r="127" spans="2:40" s="101" customFormat="1">
      <c r="B127" s="116"/>
      <c r="D127" s="709"/>
      <c r="AA127" s="578"/>
      <c r="AG127" s="120"/>
      <c r="AH127" s="121"/>
      <c r="AI127" s="121"/>
      <c r="AJ127" s="121"/>
      <c r="AK127" s="121"/>
      <c r="AL127" s="121"/>
      <c r="AM127" s="121"/>
      <c r="AN127" s="121"/>
    </row>
    <row r="128" spans="2:40" s="101" customFormat="1">
      <c r="B128" s="116"/>
      <c r="D128" s="709"/>
      <c r="AA128" s="578"/>
      <c r="AG128" s="120"/>
      <c r="AH128" s="121"/>
      <c r="AI128" s="121"/>
      <c r="AJ128" s="121"/>
      <c r="AK128" s="121"/>
      <c r="AL128" s="121"/>
      <c r="AM128" s="121"/>
      <c r="AN128" s="121"/>
    </row>
    <row r="129" spans="2:40" s="101" customFormat="1">
      <c r="B129" s="116"/>
      <c r="D129" s="709"/>
      <c r="AA129" s="578"/>
      <c r="AG129" s="120"/>
      <c r="AH129" s="121"/>
      <c r="AI129" s="121"/>
      <c r="AJ129" s="121"/>
      <c r="AK129" s="121"/>
      <c r="AL129" s="121"/>
      <c r="AM129" s="121"/>
      <c r="AN129" s="121"/>
    </row>
    <row r="130" spans="2:40" s="101" customFormat="1">
      <c r="B130" s="116"/>
      <c r="D130" s="709"/>
      <c r="AA130" s="578"/>
      <c r="AG130" s="120"/>
      <c r="AH130" s="121"/>
      <c r="AI130" s="121"/>
      <c r="AJ130" s="121"/>
      <c r="AK130" s="121"/>
      <c r="AL130" s="121"/>
      <c r="AM130" s="121"/>
      <c r="AN130" s="121"/>
    </row>
    <row r="131" spans="2:40" s="101" customFormat="1">
      <c r="B131" s="116"/>
      <c r="D131" s="709"/>
      <c r="AA131" s="578"/>
      <c r="AG131" s="120"/>
      <c r="AH131" s="121"/>
      <c r="AI131" s="121"/>
      <c r="AJ131" s="121"/>
      <c r="AK131" s="121"/>
      <c r="AL131" s="121"/>
      <c r="AM131" s="121"/>
      <c r="AN131" s="121"/>
    </row>
    <row r="132" spans="2:40" s="101" customFormat="1">
      <c r="B132" s="116"/>
      <c r="D132" s="709"/>
      <c r="AA132" s="578"/>
      <c r="AG132" s="120"/>
      <c r="AH132" s="121"/>
      <c r="AI132" s="121"/>
      <c r="AJ132" s="121"/>
      <c r="AK132" s="121"/>
      <c r="AL132" s="121"/>
      <c r="AM132" s="121"/>
      <c r="AN132" s="121"/>
    </row>
    <row r="133" spans="2:40" s="101" customFormat="1">
      <c r="B133" s="116"/>
      <c r="D133" s="709"/>
      <c r="AA133" s="578"/>
      <c r="AG133" s="120"/>
      <c r="AH133" s="121"/>
      <c r="AI133" s="121"/>
      <c r="AJ133" s="121"/>
      <c r="AK133" s="121"/>
      <c r="AL133" s="121"/>
      <c r="AM133" s="121"/>
      <c r="AN133" s="121"/>
    </row>
    <row r="134" spans="2:40" s="101" customFormat="1">
      <c r="B134" s="116"/>
      <c r="D134" s="709"/>
      <c r="AA134" s="578"/>
      <c r="AG134" s="120"/>
      <c r="AH134" s="121"/>
      <c r="AI134" s="121"/>
      <c r="AJ134" s="121"/>
      <c r="AK134" s="121"/>
      <c r="AL134" s="121"/>
      <c r="AM134" s="121"/>
      <c r="AN134" s="121"/>
    </row>
    <row r="135" spans="2:40" s="101" customFormat="1">
      <c r="B135" s="116"/>
      <c r="D135" s="709"/>
      <c r="AA135" s="578"/>
      <c r="AG135" s="120"/>
      <c r="AH135" s="121"/>
      <c r="AI135" s="121"/>
      <c r="AJ135" s="121"/>
      <c r="AK135" s="121"/>
      <c r="AL135" s="121"/>
      <c r="AM135" s="121"/>
      <c r="AN135" s="121"/>
    </row>
    <row r="136" spans="2:40" s="101" customFormat="1">
      <c r="B136" s="116"/>
      <c r="D136" s="709"/>
      <c r="AA136" s="578"/>
      <c r="AG136" s="120"/>
      <c r="AH136" s="121"/>
      <c r="AI136" s="121"/>
      <c r="AJ136" s="121"/>
      <c r="AK136" s="121"/>
      <c r="AL136" s="121"/>
      <c r="AM136" s="121"/>
      <c r="AN136" s="121"/>
    </row>
    <row r="137" spans="2:40" s="101" customFormat="1">
      <c r="B137" s="116"/>
      <c r="D137" s="709"/>
      <c r="AA137" s="578"/>
      <c r="AG137" s="120"/>
      <c r="AH137" s="121"/>
      <c r="AI137" s="121"/>
      <c r="AJ137" s="121"/>
      <c r="AK137" s="121"/>
      <c r="AL137" s="121"/>
      <c r="AM137" s="121"/>
      <c r="AN137" s="121"/>
    </row>
    <row r="138" spans="2:40" s="101" customFormat="1">
      <c r="B138" s="116"/>
      <c r="D138" s="709"/>
      <c r="AA138" s="578"/>
      <c r="AG138" s="120"/>
      <c r="AH138" s="121"/>
      <c r="AI138" s="121"/>
      <c r="AJ138" s="121"/>
      <c r="AK138" s="121"/>
      <c r="AL138" s="121"/>
      <c r="AM138" s="121"/>
      <c r="AN138" s="121"/>
    </row>
    <row r="139" spans="2:40" s="101" customFormat="1">
      <c r="B139" s="116"/>
      <c r="D139" s="709"/>
      <c r="AA139" s="578"/>
      <c r="AG139" s="120"/>
      <c r="AH139" s="121"/>
      <c r="AI139" s="121"/>
      <c r="AJ139" s="121"/>
      <c r="AK139" s="121"/>
      <c r="AL139" s="121"/>
      <c r="AM139" s="121"/>
      <c r="AN139" s="121"/>
    </row>
    <row r="140" spans="2:40" s="101" customFormat="1">
      <c r="B140" s="116"/>
      <c r="D140" s="709"/>
      <c r="AA140" s="578"/>
      <c r="AG140" s="120"/>
      <c r="AH140" s="121"/>
      <c r="AI140" s="121"/>
      <c r="AJ140" s="121"/>
      <c r="AK140" s="121"/>
      <c r="AL140" s="121"/>
      <c r="AM140" s="121"/>
      <c r="AN140" s="121"/>
    </row>
    <row r="141" spans="2:40" s="101" customFormat="1">
      <c r="B141" s="116"/>
      <c r="D141" s="709"/>
      <c r="AA141" s="578"/>
      <c r="AG141" s="120"/>
      <c r="AH141" s="121"/>
      <c r="AI141" s="121"/>
      <c r="AJ141" s="121"/>
      <c r="AK141" s="121"/>
      <c r="AL141" s="121"/>
      <c r="AM141" s="121"/>
      <c r="AN141" s="121"/>
    </row>
    <row r="142" spans="2:40" s="101" customFormat="1">
      <c r="B142" s="116"/>
      <c r="D142" s="709"/>
      <c r="AA142" s="578"/>
      <c r="AG142" s="120"/>
      <c r="AH142" s="121"/>
      <c r="AI142" s="121"/>
      <c r="AJ142" s="121"/>
      <c r="AK142" s="121"/>
      <c r="AL142" s="121"/>
      <c r="AM142" s="121"/>
      <c r="AN142" s="121"/>
    </row>
    <row r="143" spans="2:40" s="101" customFormat="1">
      <c r="B143" s="116"/>
      <c r="D143" s="709"/>
      <c r="AA143" s="578"/>
      <c r="AG143" s="120"/>
      <c r="AH143" s="121"/>
      <c r="AI143" s="121"/>
      <c r="AJ143" s="121"/>
      <c r="AK143" s="121"/>
      <c r="AL143" s="121"/>
      <c r="AM143" s="121"/>
      <c r="AN143" s="121"/>
    </row>
    <row r="144" spans="2:40" s="101" customFormat="1">
      <c r="B144" s="116"/>
      <c r="D144" s="709"/>
      <c r="AA144" s="578"/>
      <c r="AG144" s="120"/>
      <c r="AH144" s="121"/>
      <c r="AI144" s="121"/>
      <c r="AJ144" s="121"/>
      <c r="AK144" s="121"/>
      <c r="AL144" s="121"/>
      <c r="AM144" s="121"/>
      <c r="AN144" s="121"/>
    </row>
    <row r="145" spans="2:40" s="101" customFormat="1">
      <c r="B145" s="116"/>
      <c r="D145" s="709"/>
      <c r="AA145" s="578"/>
      <c r="AG145" s="120"/>
      <c r="AH145" s="121"/>
      <c r="AI145" s="121"/>
      <c r="AJ145" s="121"/>
      <c r="AK145" s="121"/>
      <c r="AL145" s="121"/>
      <c r="AM145" s="121"/>
      <c r="AN145" s="121"/>
    </row>
    <row r="146" spans="2:40" s="101" customFormat="1">
      <c r="B146" s="116"/>
      <c r="D146" s="709"/>
      <c r="AA146" s="578"/>
      <c r="AG146" s="120"/>
      <c r="AH146" s="121"/>
      <c r="AI146" s="121"/>
      <c r="AJ146" s="121"/>
      <c r="AK146" s="121"/>
      <c r="AL146" s="121"/>
      <c r="AM146" s="121"/>
      <c r="AN146" s="121"/>
    </row>
    <row r="147" spans="2:40" s="101" customFormat="1">
      <c r="B147" s="116"/>
      <c r="D147" s="709"/>
      <c r="AA147" s="578"/>
      <c r="AG147" s="120"/>
      <c r="AH147" s="121"/>
      <c r="AI147" s="121"/>
      <c r="AJ147" s="121"/>
      <c r="AK147" s="121"/>
      <c r="AL147" s="121"/>
      <c r="AM147" s="121"/>
      <c r="AN147" s="121"/>
    </row>
    <row r="148" spans="2:40" s="101" customFormat="1">
      <c r="B148" s="116"/>
      <c r="D148" s="709"/>
      <c r="AA148" s="578"/>
      <c r="AG148" s="120"/>
      <c r="AH148" s="121"/>
      <c r="AI148" s="121"/>
      <c r="AJ148" s="121"/>
      <c r="AK148" s="121"/>
      <c r="AL148" s="121"/>
      <c r="AM148" s="121"/>
      <c r="AN148" s="121"/>
    </row>
    <row r="149" spans="2:40" s="101" customFormat="1">
      <c r="B149" s="116"/>
      <c r="D149" s="709"/>
      <c r="AA149" s="578"/>
      <c r="AG149" s="120"/>
      <c r="AH149" s="121"/>
      <c r="AI149" s="121"/>
      <c r="AJ149" s="121"/>
      <c r="AK149" s="121"/>
      <c r="AL149" s="121"/>
      <c r="AM149" s="121"/>
      <c r="AN149" s="121"/>
    </row>
    <row r="150" spans="2:40" s="101" customFormat="1">
      <c r="B150" s="116"/>
      <c r="D150" s="709"/>
      <c r="AA150" s="578"/>
      <c r="AG150" s="120"/>
      <c r="AH150" s="121"/>
      <c r="AI150" s="121"/>
      <c r="AJ150" s="121"/>
      <c r="AK150" s="121"/>
      <c r="AL150" s="121"/>
      <c r="AM150" s="121"/>
      <c r="AN150" s="121"/>
    </row>
    <row r="151" spans="2:40" s="101" customFormat="1">
      <c r="B151" s="116"/>
      <c r="D151" s="709"/>
      <c r="AA151" s="578"/>
      <c r="AG151" s="120"/>
      <c r="AH151" s="121"/>
      <c r="AI151" s="121"/>
      <c r="AJ151" s="121"/>
      <c r="AK151" s="121"/>
      <c r="AL151" s="121"/>
      <c r="AM151" s="121"/>
      <c r="AN151" s="121"/>
    </row>
    <row r="152" spans="2:40" s="101" customFormat="1">
      <c r="B152" s="116"/>
      <c r="D152" s="709"/>
      <c r="AA152" s="578"/>
      <c r="AG152" s="120"/>
      <c r="AH152" s="121"/>
      <c r="AI152" s="121"/>
      <c r="AJ152" s="121"/>
      <c r="AK152" s="121"/>
      <c r="AL152" s="121"/>
      <c r="AM152" s="121"/>
      <c r="AN152" s="121"/>
    </row>
    <row r="153" spans="2:40" s="101" customFormat="1">
      <c r="B153" s="116"/>
      <c r="D153" s="709"/>
      <c r="AA153" s="578"/>
      <c r="AG153" s="120"/>
      <c r="AH153" s="121"/>
      <c r="AI153" s="121"/>
      <c r="AJ153" s="121"/>
      <c r="AK153" s="121"/>
      <c r="AL153" s="121"/>
      <c r="AM153" s="121"/>
      <c r="AN153" s="121"/>
    </row>
    <row r="154" spans="2:40" s="101" customFormat="1">
      <c r="B154" s="116"/>
      <c r="D154" s="709"/>
      <c r="AA154" s="578"/>
      <c r="AG154" s="120"/>
      <c r="AH154" s="121"/>
      <c r="AI154" s="121"/>
      <c r="AJ154" s="121"/>
      <c r="AK154" s="121"/>
      <c r="AL154" s="121"/>
      <c r="AM154" s="121"/>
      <c r="AN154" s="121"/>
    </row>
    <row r="155" spans="2:40" s="101" customFormat="1">
      <c r="B155" s="116"/>
      <c r="D155" s="709"/>
      <c r="AA155" s="578"/>
      <c r="AG155" s="120"/>
      <c r="AH155" s="121"/>
      <c r="AI155" s="121"/>
      <c r="AJ155" s="121"/>
      <c r="AK155" s="121"/>
      <c r="AL155" s="121"/>
      <c r="AM155" s="121"/>
      <c r="AN155" s="121"/>
    </row>
    <row r="156" spans="2:40" s="101" customFormat="1">
      <c r="B156" s="116"/>
      <c r="D156" s="709"/>
      <c r="AA156" s="578"/>
      <c r="AG156" s="120"/>
      <c r="AH156" s="121"/>
      <c r="AI156" s="121"/>
      <c r="AJ156" s="121"/>
      <c r="AK156" s="121"/>
      <c r="AL156" s="121"/>
      <c r="AM156" s="121"/>
      <c r="AN156" s="121"/>
    </row>
    <row r="157" spans="2:40" s="101" customFormat="1">
      <c r="B157" s="116"/>
      <c r="D157" s="709"/>
      <c r="AA157" s="578"/>
      <c r="AG157" s="120"/>
      <c r="AH157" s="121"/>
      <c r="AI157" s="121"/>
      <c r="AJ157" s="121"/>
      <c r="AK157" s="121"/>
      <c r="AL157" s="121"/>
      <c r="AM157" s="121"/>
      <c r="AN157" s="121"/>
    </row>
    <row r="158" spans="2:40" s="101" customFormat="1">
      <c r="B158" s="116"/>
      <c r="D158" s="709"/>
      <c r="AA158" s="578"/>
      <c r="AG158" s="120"/>
      <c r="AH158" s="121"/>
      <c r="AI158" s="121"/>
      <c r="AJ158" s="121"/>
      <c r="AK158" s="121"/>
      <c r="AL158" s="121"/>
      <c r="AM158" s="121"/>
      <c r="AN158" s="121"/>
    </row>
    <row r="159" spans="2:40" s="101" customFormat="1">
      <c r="B159" s="116"/>
      <c r="D159" s="709"/>
      <c r="AA159" s="578"/>
      <c r="AG159" s="120"/>
      <c r="AH159" s="121"/>
      <c r="AI159" s="121"/>
      <c r="AJ159" s="121"/>
      <c r="AK159" s="121"/>
      <c r="AL159" s="121"/>
      <c r="AM159" s="121"/>
      <c r="AN159" s="121"/>
    </row>
    <row r="160" spans="2:40" s="101" customFormat="1">
      <c r="B160" s="116"/>
      <c r="D160" s="709"/>
      <c r="AA160" s="578"/>
      <c r="AG160" s="120"/>
      <c r="AH160" s="121"/>
      <c r="AI160" s="121"/>
      <c r="AJ160" s="121"/>
      <c r="AK160" s="121"/>
      <c r="AL160" s="121"/>
      <c r="AM160" s="121"/>
      <c r="AN160" s="121"/>
    </row>
    <row r="161" spans="2:40" s="101" customFormat="1">
      <c r="B161" s="116"/>
      <c r="D161" s="709"/>
      <c r="AA161" s="578"/>
      <c r="AG161" s="120"/>
      <c r="AH161" s="121"/>
      <c r="AI161" s="121"/>
      <c r="AJ161" s="121"/>
      <c r="AK161" s="121"/>
      <c r="AL161" s="121"/>
      <c r="AM161" s="121"/>
      <c r="AN161" s="121"/>
    </row>
    <row r="162" spans="2:40" s="101" customFormat="1">
      <c r="B162" s="116"/>
      <c r="D162" s="709"/>
      <c r="AA162" s="578"/>
      <c r="AG162" s="120"/>
      <c r="AH162" s="121"/>
      <c r="AI162" s="121"/>
      <c r="AJ162" s="121"/>
      <c r="AK162" s="121"/>
      <c r="AL162" s="121"/>
      <c r="AM162" s="121"/>
      <c r="AN162" s="121"/>
    </row>
    <row r="163" spans="2:40" s="101" customFormat="1">
      <c r="B163" s="116"/>
      <c r="D163" s="709"/>
      <c r="AA163" s="578"/>
      <c r="AG163" s="120"/>
      <c r="AH163" s="121"/>
      <c r="AI163" s="121"/>
      <c r="AJ163" s="121"/>
      <c r="AK163" s="121"/>
      <c r="AL163" s="121"/>
      <c r="AM163" s="121"/>
      <c r="AN163" s="121"/>
    </row>
    <row r="164" spans="2:40" s="101" customFormat="1">
      <c r="B164" s="116"/>
      <c r="D164" s="709"/>
      <c r="AA164" s="578"/>
      <c r="AG164" s="120"/>
      <c r="AH164" s="121"/>
      <c r="AI164" s="121"/>
      <c r="AJ164" s="121"/>
      <c r="AK164" s="121"/>
      <c r="AL164" s="121"/>
      <c r="AM164" s="121"/>
      <c r="AN164" s="121"/>
    </row>
    <row r="165" spans="2:40" s="101" customFormat="1">
      <c r="B165" s="116"/>
      <c r="D165" s="709"/>
      <c r="AA165" s="578"/>
      <c r="AG165" s="120"/>
      <c r="AH165" s="121"/>
      <c r="AI165" s="121"/>
      <c r="AJ165" s="121"/>
      <c r="AK165" s="121"/>
      <c r="AL165" s="121"/>
      <c r="AM165" s="121"/>
      <c r="AN165" s="121"/>
    </row>
    <row r="166" spans="2:40" s="101" customFormat="1">
      <c r="B166" s="116"/>
      <c r="D166" s="709"/>
      <c r="AA166" s="578"/>
      <c r="AG166" s="120"/>
      <c r="AH166" s="121"/>
      <c r="AI166" s="121"/>
      <c r="AJ166" s="121"/>
      <c r="AK166" s="121"/>
      <c r="AL166" s="121"/>
      <c r="AM166" s="121"/>
      <c r="AN166" s="121"/>
    </row>
    <row r="167" spans="2:40" s="101" customFormat="1">
      <c r="B167" s="116"/>
      <c r="D167" s="709"/>
      <c r="AA167" s="578"/>
      <c r="AG167" s="120"/>
      <c r="AH167" s="121"/>
      <c r="AI167" s="121"/>
      <c r="AJ167" s="121"/>
      <c r="AK167" s="121"/>
      <c r="AL167" s="121"/>
      <c r="AM167" s="121"/>
      <c r="AN167" s="121"/>
    </row>
    <row r="168" spans="2:40" s="101" customFormat="1">
      <c r="B168" s="116"/>
      <c r="D168" s="709"/>
      <c r="AA168" s="578"/>
      <c r="AG168" s="120"/>
      <c r="AH168" s="121"/>
      <c r="AI168" s="121"/>
      <c r="AJ168" s="121"/>
      <c r="AK168" s="121"/>
      <c r="AL168" s="121"/>
      <c r="AM168" s="121"/>
      <c r="AN168" s="121"/>
    </row>
    <row r="169" spans="2:40" s="101" customFormat="1">
      <c r="B169" s="116"/>
      <c r="D169" s="709"/>
      <c r="AA169" s="578"/>
      <c r="AG169" s="120"/>
      <c r="AH169" s="121"/>
      <c r="AI169" s="121"/>
      <c r="AJ169" s="121"/>
      <c r="AK169" s="121"/>
      <c r="AL169" s="121"/>
      <c r="AM169" s="121"/>
      <c r="AN169" s="121"/>
    </row>
    <row r="170" spans="2:40" s="101" customFormat="1">
      <c r="B170" s="116"/>
      <c r="D170" s="709"/>
      <c r="AA170" s="578"/>
      <c r="AG170" s="120"/>
      <c r="AH170" s="121"/>
      <c r="AI170" s="121"/>
      <c r="AJ170" s="121"/>
      <c r="AK170" s="121"/>
      <c r="AL170" s="121"/>
      <c r="AM170" s="121"/>
      <c r="AN170" s="121"/>
    </row>
    <row r="171" spans="2:40" s="101" customFormat="1">
      <c r="B171" s="116"/>
      <c r="D171" s="709"/>
      <c r="AA171" s="578"/>
      <c r="AG171" s="120"/>
      <c r="AH171" s="121"/>
      <c r="AI171" s="121"/>
      <c r="AJ171" s="121"/>
      <c r="AK171" s="121"/>
      <c r="AL171" s="121"/>
      <c r="AM171" s="121"/>
      <c r="AN171" s="121"/>
    </row>
    <row r="172" spans="2:40" s="101" customFormat="1">
      <c r="B172" s="116"/>
      <c r="D172" s="709"/>
      <c r="AA172" s="578"/>
      <c r="AG172" s="120"/>
      <c r="AH172" s="121"/>
      <c r="AI172" s="121"/>
      <c r="AJ172" s="121"/>
      <c r="AK172" s="121"/>
      <c r="AL172" s="121"/>
      <c r="AM172" s="121"/>
      <c r="AN172" s="121"/>
    </row>
    <row r="173" spans="2:40" s="101" customFormat="1">
      <c r="B173" s="116"/>
      <c r="D173" s="709"/>
      <c r="AA173" s="578"/>
      <c r="AG173" s="120"/>
      <c r="AH173" s="121"/>
      <c r="AI173" s="121"/>
      <c r="AJ173" s="121"/>
      <c r="AK173" s="121"/>
      <c r="AL173" s="121"/>
      <c r="AM173" s="121"/>
      <c r="AN173" s="121"/>
    </row>
    <row r="174" spans="2:40" s="101" customFormat="1">
      <c r="B174" s="116"/>
      <c r="D174" s="709"/>
      <c r="AA174" s="578"/>
      <c r="AG174" s="120"/>
      <c r="AH174" s="121"/>
      <c r="AI174" s="121"/>
      <c r="AJ174" s="121"/>
      <c r="AK174" s="121"/>
      <c r="AL174" s="121"/>
      <c r="AM174" s="121"/>
      <c r="AN174" s="121"/>
    </row>
    <row r="175" spans="2:40" s="101" customFormat="1">
      <c r="B175" s="116"/>
      <c r="D175" s="709"/>
      <c r="AA175" s="578"/>
      <c r="AG175" s="120"/>
      <c r="AH175" s="121"/>
      <c r="AI175" s="121"/>
      <c r="AJ175" s="121"/>
      <c r="AK175" s="121"/>
      <c r="AL175" s="121"/>
      <c r="AM175" s="121"/>
      <c r="AN175" s="121"/>
    </row>
    <row r="176" spans="2:40" s="101" customFormat="1">
      <c r="B176" s="116"/>
      <c r="D176" s="709"/>
      <c r="AA176" s="578"/>
      <c r="AG176" s="120"/>
      <c r="AH176" s="121"/>
      <c r="AI176" s="121"/>
      <c r="AJ176" s="121"/>
      <c r="AK176" s="121"/>
      <c r="AL176" s="121"/>
      <c r="AM176" s="121"/>
      <c r="AN176" s="121"/>
    </row>
    <row r="177" spans="2:40" s="101" customFormat="1">
      <c r="B177" s="116"/>
      <c r="D177" s="709"/>
      <c r="AA177" s="578"/>
      <c r="AG177" s="120"/>
      <c r="AH177" s="121"/>
      <c r="AI177" s="121"/>
      <c r="AJ177" s="121"/>
      <c r="AK177" s="121"/>
      <c r="AL177" s="121"/>
      <c r="AM177" s="121"/>
      <c r="AN177" s="121"/>
    </row>
    <row r="178" spans="2:40" s="101" customFormat="1">
      <c r="B178" s="116"/>
      <c r="D178" s="709"/>
      <c r="AA178" s="578"/>
      <c r="AG178" s="120"/>
      <c r="AH178" s="121"/>
      <c r="AI178" s="121"/>
      <c r="AJ178" s="121"/>
      <c r="AK178" s="121"/>
      <c r="AL178" s="121"/>
      <c r="AM178" s="121"/>
      <c r="AN178" s="121"/>
    </row>
    <row r="179" spans="2:40" s="101" customFormat="1">
      <c r="B179" s="116"/>
      <c r="D179" s="709"/>
      <c r="AA179" s="578"/>
      <c r="AG179" s="120"/>
      <c r="AH179" s="121"/>
      <c r="AI179" s="121"/>
      <c r="AJ179" s="121"/>
      <c r="AK179" s="121"/>
      <c r="AL179" s="121"/>
      <c r="AM179" s="121"/>
      <c r="AN179" s="121"/>
    </row>
    <row r="180" spans="2:40" s="101" customFormat="1">
      <c r="B180" s="116"/>
      <c r="D180" s="709"/>
      <c r="AA180" s="578"/>
      <c r="AG180" s="120"/>
      <c r="AH180" s="121"/>
      <c r="AI180" s="121"/>
      <c r="AJ180" s="121"/>
      <c r="AK180" s="121"/>
      <c r="AL180" s="121"/>
      <c r="AM180" s="121"/>
      <c r="AN180" s="121"/>
    </row>
    <row r="181" spans="2:40" s="101" customFormat="1">
      <c r="B181" s="116"/>
      <c r="D181" s="709"/>
      <c r="AA181" s="578"/>
      <c r="AG181" s="120"/>
      <c r="AH181" s="121"/>
      <c r="AI181" s="121"/>
      <c r="AJ181" s="121"/>
      <c r="AK181" s="121"/>
      <c r="AL181" s="121"/>
      <c r="AM181" s="121"/>
      <c r="AN181" s="121"/>
    </row>
    <row r="182" spans="2:40" s="101" customFormat="1">
      <c r="B182" s="116"/>
      <c r="D182" s="709"/>
      <c r="AA182" s="578"/>
      <c r="AG182" s="120"/>
      <c r="AH182" s="121"/>
      <c r="AI182" s="121"/>
      <c r="AJ182" s="121"/>
      <c r="AK182" s="121"/>
      <c r="AL182" s="121"/>
      <c r="AM182" s="121"/>
      <c r="AN182" s="121"/>
    </row>
    <row r="183" spans="2:40" s="101" customFormat="1">
      <c r="B183" s="116"/>
      <c r="D183" s="709"/>
      <c r="AA183" s="578"/>
      <c r="AG183" s="120"/>
      <c r="AH183" s="121"/>
      <c r="AI183" s="121"/>
      <c r="AJ183" s="121"/>
      <c r="AK183" s="121"/>
      <c r="AL183" s="121"/>
      <c r="AM183" s="121"/>
      <c r="AN183" s="121"/>
    </row>
    <row r="184" spans="2:40" s="101" customFormat="1">
      <c r="B184" s="116"/>
      <c r="D184" s="709"/>
      <c r="AA184" s="578"/>
      <c r="AG184" s="120"/>
      <c r="AH184" s="121"/>
      <c r="AI184" s="121"/>
      <c r="AJ184" s="121"/>
      <c r="AK184" s="121"/>
      <c r="AL184" s="121"/>
      <c r="AM184" s="121"/>
      <c r="AN184" s="121"/>
    </row>
    <row r="185" spans="2:40" s="101" customFormat="1">
      <c r="B185" s="116"/>
      <c r="D185" s="709"/>
      <c r="AA185" s="578"/>
      <c r="AG185" s="120"/>
      <c r="AH185" s="121"/>
      <c r="AI185" s="121"/>
      <c r="AJ185" s="121"/>
      <c r="AK185" s="121"/>
      <c r="AL185" s="121"/>
      <c r="AM185" s="121"/>
      <c r="AN185" s="121"/>
    </row>
    <row r="186" spans="2:40" s="101" customFormat="1">
      <c r="B186" s="116"/>
      <c r="D186" s="709"/>
      <c r="AA186" s="578"/>
      <c r="AG186" s="120"/>
      <c r="AH186" s="121"/>
      <c r="AI186" s="121"/>
      <c r="AJ186" s="121"/>
      <c r="AK186" s="121"/>
      <c r="AL186" s="121"/>
      <c r="AM186" s="121"/>
      <c r="AN186" s="121"/>
    </row>
    <row r="187" spans="2:40" s="101" customFormat="1">
      <c r="B187" s="116"/>
      <c r="D187" s="709"/>
      <c r="AA187" s="578"/>
      <c r="AG187" s="120"/>
      <c r="AH187" s="121"/>
      <c r="AI187" s="121"/>
      <c r="AJ187" s="121"/>
      <c r="AK187" s="121"/>
      <c r="AL187" s="121"/>
      <c r="AM187" s="121"/>
      <c r="AN187" s="121"/>
    </row>
    <row r="188" spans="2:40" s="101" customFormat="1">
      <c r="B188" s="116"/>
      <c r="D188" s="709"/>
      <c r="AA188" s="578"/>
      <c r="AG188" s="120"/>
      <c r="AH188" s="121"/>
      <c r="AI188" s="121"/>
      <c r="AJ188" s="121"/>
      <c r="AK188" s="121"/>
      <c r="AL188" s="121"/>
      <c r="AM188" s="121"/>
      <c r="AN188" s="121"/>
    </row>
    <row r="189" spans="2:40" s="101" customFormat="1">
      <c r="B189" s="116"/>
      <c r="D189" s="709"/>
      <c r="AA189" s="578"/>
      <c r="AG189" s="120"/>
      <c r="AH189" s="121"/>
      <c r="AI189" s="121"/>
      <c r="AJ189" s="121"/>
      <c r="AK189" s="121"/>
      <c r="AL189" s="121"/>
      <c r="AM189" s="121"/>
      <c r="AN189" s="121"/>
    </row>
    <row r="190" spans="2:40" s="101" customFormat="1">
      <c r="B190" s="116"/>
      <c r="D190" s="709"/>
      <c r="AA190" s="578"/>
      <c r="AG190" s="120"/>
      <c r="AH190" s="121"/>
      <c r="AI190" s="121"/>
      <c r="AJ190" s="121"/>
      <c r="AK190" s="121"/>
      <c r="AL190" s="121"/>
      <c r="AM190" s="121"/>
      <c r="AN190" s="121"/>
    </row>
    <row r="191" spans="2:40" s="101" customFormat="1">
      <c r="B191" s="116"/>
      <c r="D191" s="709"/>
      <c r="AA191" s="578"/>
      <c r="AG191" s="120"/>
      <c r="AH191" s="121"/>
      <c r="AI191" s="121"/>
      <c r="AJ191" s="121"/>
      <c r="AK191" s="121"/>
      <c r="AL191" s="121"/>
      <c r="AM191" s="121"/>
      <c r="AN191" s="121"/>
    </row>
    <row r="192" spans="2:40" s="101" customFormat="1">
      <c r="B192" s="116"/>
      <c r="D192" s="709"/>
      <c r="AA192" s="578"/>
      <c r="AG192" s="120"/>
      <c r="AH192" s="121"/>
      <c r="AI192" s="121"/>
      <c r="AJ192" s="121"/>
      <c r="AK192" s="121"/>
      <c r="AL192" s="121"/>
      <c r="AM192" s="121"/>
      <c r="AN192" s="121"/>
    </row>
    <row r="193" spans="2:40" s="101" customFormat="1">
      <c r="B193" s="116"/>
      <c r="D193" s="709"/>
      <c r="AA193" s="578"/>
      <c r="AG193" s="120"/>
      <c r="AH193" s="121"/>
      <c r="AI193" s="121"/>
      <c r="AJ193" s="121"/>
      <c r="AK193" s="121"/>
      <c r="AL193" s="121"/>
      <c r="AM193" s="121"/>
      <c r="AN193" s="121"/>
    </row>
    <row r="194" spans="2:40" s="101" customFormat="1">
      <c r="B194" s="116"/>
      <c r="D194" s="709"/>
      <c r="AA194" s="578"/>
      <c r="AG194" s="120"/>
      <c r="AH194" s="121"/>
      <c r="AI194" s="121"/>
      <c r="AJ194" s="121"/>
      <c r="AK194" s="121"/>
      <c r="AL194" s="121"/>
      <c r="AM194" s="121"/>
      <c r="AN194" s="121"/>
    </row>
    <row r="195" spans="2:40" s="101" customFormat="1">
      <c r="B195" s="116"/>
      <c r="D195" s="709"/>
      <c r="AA195" s="578"/>
      <c r="AG195" s="120"/>
      <c r="AH195" s="121"/>
      <c r="AI195" s="121"/>
      <c r="AJ195" s="121"/>
      <c r="AK195" s="121"/>
      <c r="AL195" s="121"/>
      <c r="AM195" s="121"/>
      <c r="AN195" s="121"/>
    </row>
    <row r="196" spans="2:40" s="101" customFormat="1">
      <c r="B196" s="116"/>
      <c r="D196" s="709"/>
      <c r="AA196" s="578"/>
      <c r="AG196" s="120"/>
      <c r="AH196" s="121"/>
      <c r="AI196" s="121"/>
      <c r="AJ196" s="121"/>
      <c r="AK196" s="121"/>
      <c r="AL196" s="121"/>
      <c r="AM196" s="121"/>
      <c r="AN196" s="121"/>
    </row>
    <row r="197" spans="2:40" s="101" customFormat="1">
      <c r="B197" s="116"/>
      <c r="D197" s="709"/>
      <c r="AA197" s="578"/>
      <c r="AG197" s="120"/>
      <c r="AH197" s="121"/>
      <c r="AI197" s="121"/>
      <c r="AJ197" s="121"/>
      <c r="AK197" s="121"/>
      <c r="AL197" s="121"/>
      <c r="AM197" s="121"/>
      <c r="AN197" s="121"/>
    </row>
    <row r="198" spans="2:40" s="101" customFormat="1">
      <c r="B198" s="116"/>
      <c r="D198" s="709"/>
      <c r="AA198" s="578"/>
      <c r="AG198" s="120"/>
      <c r="AH198" s="121"/>
      <c r="AI198" s="121"/>
      <c r="AJ198" s="121"/>
      <c r="AK198" s="121"/>
      <c r="AL198" s="121"/>
      <c r="AM198" s="121"/>
      <c r="AN198" s="121"/>
    </row>
    <row r="199" spans="2:40" s="101" customFormat="1">
      <c r="B199" s="116"/>
      <c r="D199" s="709"/>
      <c r="AA199" s="578"/>
      <c r="AG199" s="120"/>
      <c r="AH199" s="121"/>
      <c r="AI199" s="121"/>
      <c r="AJ199" s="121"/>
      <c r="AK199" s="121"/>
      <c r="AL199" s="121"/>
      <c r="AM199" s="121"/>
      <c r="AN199" s="121"/>
    </row>
    <row r="200" spans="2:40" s="101" customFormat="1">
      <c r="B200" s="116"/>
      <c r="D200" s="709"/>
      <c r="AA200" s="578"/>
      <c r="AG200" s="120"/>
      <c r="AH200" s="121"/>
      <c r="AI200" s="121"/>
      <c r="AJ200" s="121"/>
      <c r="AK200" s="121"/>
      <c r="AL200" s="121"/>
      <c r="AM200" s="121"/>
      <c r="AN200" s="121"/>
    </row>
    <row r="201" spans="2:40" s="101" customFormat="1">
      <c r="B201" s="116"/>
      <c r="D201" s="709"/>
      <c r="AA201" s="578"/>
      <c r="AG201" s="120"/>
      <c r="AH201" s="121"/>
      <c r="AI201" s="121"/>
      <c r="AJ201" s="121"/>
      <c r="AK201" s="121"/>
      <c r="AL201" s="121"/>
      <c r="AM201" s="121"/>
      <c r="AN201" s="121"/>
    </row>
    <row r="202" spans="2:40" s="101" customFormat="1">
      <c r="B202" s="116"/>
      <c r="D202" s="709"/>
      <c r="AA202" s="578"/>
      <c r="AG202" s="120"/>
      <c r="AH202" s="121"/>
      <c r="AI202" s="121"/>
      <c r="AJ202" s="121"/>
      <c r="AK202" s="121"/>
      <c r="AL202" s="121"/>
      <c r="AM202" s="121"/>
      <c r="AN202" s="121"/>
    </row>
    <row r="203" spans="2:40" s="101" customFormat="1">
      <c r="B203" s="116"/>
      <c r="D203" s="709"/>
      <c r="AA203" s="578"/>
      <c r="AG203" s="120"/>
      <c r="AH203" s="121"/>
      <c r="AI203" s="121"/>
      <c r="AJ203" s="121"/>
      <c r="AK203" s="121"/>
      <c r="AL203" s="121"/>
      <c r="AM203" s="121"/>
      <c r="AN203" s="121"/>
    </row>
    <row r="204" spans="2:40" s="101" customFormat="1">
      <c r="B204" s="116"/>
      <c r="D204" s="709"/>
      <c r="AA204" s="578"/>
      <c r="AG204" s="120"/>
      <c r="AH204" s="121"/>
      <c r="AI204" s="121"/>
      <c r="AJ204" s="121"/>
      <c r="AK204" s="121"/>
      <c r="AL204" s="121"/>
      <c r="AM204" s="121"/>
      <c r="AN204" s="121"/>
    </row>
    <row r="205" spans="2:40" s="101" customFormat="1">
      <c r="B205" s="116"/>
      <c r="D205" s="709"/>
      <c r="AA205" s="578"/>
      <c r="AG205" s="120"/>
      <c r="AH205" s="121"/>
      <c r="AI205" s="121"/>
      <c r="AJ205" s="121"/>
      <c r="AK205" s="121"/>
      <c r="AL205" s="121"/>
      <c r="AM205" s="121"/>
      <c r="AN205" s="121"/>
    </row>
    <row r="206" spans="2:40" s="101" customFormat="1">
      <c r="B206" s="116"/>
      <c r="D206" s="709"/>
      <c r="AA206" s="578"/>
      <c r="AG206" s="120"/>
      <c r="AH206" s="121"/>
      <c r="AI206" s="121"/>
      <c r="AJ206" s="121"/>
      <c r="AK206" s="121"/>
      <c r="AL206" s="121"/>
      <c r="AM206" s="121"/>
      <c r="AN206" s="121"/>
    </row>
    <row r="207" spans="2:40" s="101" customFormat="1">
      <c r="B207" s="116"/>
      <c r="D207" s="709"/>
      <c r="AA207" s="578"/>
      <c r="AG207" s="120"/>
      <c r="AH207" s="121"/>
      <c r="AI207" s="121"/>
      <c r="AJ207" s="121"/>
      <c r="AK207" s="121"/>
      <c r="AL207" s="121"/>
      <c r="AM207" s="121"/>
      <c r="AN207" s="121"/>
    </row>
    <row r="208" spans="2:40" s="101" customFormat="1">
      <c r="B208" s="116"/>
      <c r="D208" s="709"/>
      <c r="AA208" s="578"/>
      <c r="AG208" s="120"/>
      <c r="AH208" s="121"/>
      <c r="AI208" s="121"/>
      <c r="AJ208" s="121"/>
      <c r="AK208" s="121"/>
      <c r="AL208" s="121"/>
      <c r="AM208" s="121"/>
      <c r="AN208" s="121"/>
    </row>
    <row r="209" spans="2:40" s="101" customFormat="1">
      <c r="B209" s="116"/>
      <c r="D209" s="709"/>
      <c r="AA209" s="578"/>
      <c r="AG209" s="120"/>
      <c r="AH209" s="121"/>
      <c r="AI209" s="121"/>
      <c r="AJ209" s="121"/>
      <c r="AK209" s="121"/>
      <c r="AL209" s="121"/>
      <c r="AM209" s="121"/>
      <c r="AN209" s="121"/>
    </row>
    <row r="210" spans="2:40" s="101" customFormat="1">
      <c r="B210" s="116"/>
      <c r="D210" s="709"/>
      <c r="AA210" s="578"/>
      <c r="AG210" s="120"/>
      <c r="AH210" s="121"/>
      <c r="AI210" s="121"/>
      <c r="AJ210" s="121"/>
      <c r="AK210" s="121"/>
      <c r="AL210" s="121"/>
      <c r="AM210" s="121"/>
      <c r="AN210" s="121"/>
    </row>
    <row r="211" spans="2:40" s="101" customFormat="1">
      <c r="B211" s="116"/>
      <c r="D211" s="709"/>
      <c r="AA211" s="578"/>
      <c r="AG211" s="120"/>
      <c r="AH211" s="121"/>
      <c r="AI211" s="121"/>
      <c r="AJ211" s="121"/>
      <c r="AK211" s="121"/>
      <c r="AL211" s="121"/>
      <c r="AM211" s="121"/>
      <c r="AN211" s="121"/>
    </row>
    <row r="212" spans="2:40" s="101" customFormat="1">
      <c r="B212" s="116"/>
      <c r="D212" s="709"/>
      <c r="AA212" s="578"/>
      <c r="AG212" s="120"/>
      <c r="AH212" s="121"/>
      <c r="AI212" s="121"/>
      <c r="AJ212" s="121"/>
      <c r="AK212" s="121"/>
      <c r="AL212" s="121"/>
      <c r="AM212" s="121"/>
      <c r="AN212" s="121"/>
    </row>
    <row r="213" spans="2:40" s="101" customFormat="1">
      <c r="B213" s="116"/>
      <c r="D213" s="709"/>
      <c r="AA213" s="578"/>
      <c r="AG213" s="120"/>
      <c r="AH213" s="121"/>
      <c r="AI213" s="121"/>
      <c r="AJ213" s="121"/>
      <c r="AK213" s="121"/>
      <c r="AL213" s="121"/>
      <c r="AM213" s="121"/>
      <c r="AN213" s="121"/>
    </row>
    <row r="214" spans="2:40" s="101" customFormat="1">
      <c r="B214" s="116"/>
      <c r="D214" s="709"/>
      <c r="AA214" s="578"/>
      <c r="AG214" s="120"/>
      <c r="AH214" s="121"/>
      <c r="AI214" s="121"/>
      <c r="AJ214" s="121"/>
      <c r="AK214" s="121"/>
      <c r="AL214" s="121"/>
      <c r="AM214" s="121"/>
      <c r="AN214" s="121"/>
    </row>
    <row r="215" spans="2:40" s="101" customFormat="1">
      <c r="B215" s="116"/>
      <c r="D215" s="709"/>
      <c r="AA215" s="578"/>
      <c r="AG215" s="120"/>
      <c r="AH215" s="121"/>
      <c r="AI215" s="121"/>
      <c r="AJ215" s="121"/>
      <c r="AK215" s="121"/>
      <c r="AL215" s="121"/>
      <c r="AM215" s="121"/>
      <c r="AN215" s="121"/>
    </row>
    <row r="216" spans="2:40" s="101" customFormat="1">
      <c r="B216" s="116"/>
      <c r="D216" s="709"/>
      <c r="AA216" s="578"/>
      <c r="AG216" s="120"/>
      <c r="AH216" s="121"/>
      <c r="AI216" s="121"/>
      <c r="AJ216" s="121"/>
      <c r="AK216" s="121"/>
      <c r="AL216" s="121"/>
      <c r="AM216" s="121"/>
      <c r="AN216" s="121"/>
    </row>
    <row r="217" spans="2:40" s="101" customFormat="1">
      <c r="B217" s="116"/>
      <c r="D217" s="709"/>
      <c r="AA217" s="578"/>
      <c r="AG217" s="120"/>
      <c r="AH217" s="121"/>
      <c r="AI217" s="121"/>
      <c r="AJ217" s="121"/>
      <c r="AK217" s="121"/>
      <c r="AL217" s="121"/>
      <c r="AM217" s="121"/>
      <c r="AN217" s="121"/>
    </row>
    <row r="218" spans="2:40" s="101" customFormat="1">
      <c r="B218" s="116"/>
      <c r="D218" s="709"/>
      <c r="AA218" s="578"/>
      <c r="AG218" s="120"/>
      <c r="AH218" s="121"/>
      <c r="AI218" s="121"/>
      <c r="AJ218" s="121"/>
      <c r="AK218" s="121"/>
      <c r="AL218" s="121"/>
      <c r="AM218" s="121"/>
      <c r="AN218" s="121"/>
    </row>
    <row r="219" spans="2:40" s="101" customFormat="1">
      <c r="B219" s="116"/>
      <c r="D219" s="709"/>
      <c r="AA219" s="578"/>
      <c r="AG219" s="120"/>
      <c r="AH219" s="121"/>
      <c r="AI219" s="121"/>
      <c r="AJ219" s="121"/>
      <c r="AK219" s="121"/>
      <c r="AL219" s="121"/>
      <c r="AM219" s="121"/>
      <c r="AN219" s="121"/>
    </row>
    <row r="220" spans="2:40" s="101" customFormat="1">
      <c r="B220" s="116"/>
      <c r="D220" s="709"/>
      <c r="AA220" s="578"/>
      <c r="AG220" s="120"/>
      <c r="AH220" s="121"/>
      <c r="AI220" s="121"/>
      <c r="AJ220" s="121"/>
      <c r="AK220" s="121"/>
      <c r="AL220" s="121"/>
      <c r="AM220" s="121"/>
      <c r="AN220" s="121"/>
    </row>
    <row r="221" spans="2:40" s="101" customFormat="1">
      <c r="B221" s="116"/>
      <c r="D221" s="709"/>
      <c r="AA221" s="578"/>
      <c r="AG221" s="120"/>
      <c r="AH221" s="121"/>
      <c r="AI221" s="121"/>
      <c r="AJ221" s="121"/>
      <c r="AK221" s="121"/>
      <c r="AL221" s="121"/>
      <c r="AM221" s="121"/>
      <c r="AN221" s="121"/>
    </row>
    <row r="222" spans="2:40" s="101" customFormat="1">
      <c r="B222" s="116"/>
      <c r="D222" s="709"/>
      <c r="AA222" s="578"/>
      <c r="AG222" s="120"/>
      <c r="AH222" s="121"/>
      <c r="AI222" s="121"/>
      <c r="AJ222" s="121"/>
      <c r="AK222" s="121"/>
      <c r="AL222" s="121"/>
      <c r="AM222" s="121"/>
      <c r="AN222" s="121"/>
    </row>
    <row r="223" spans="2:40" s="101" customFormat="1">
      <c r="B223" s="116"/>
      <c r="D223" s="709"/>
      <c r="AA223" s="578"/>
      <c r="AG223" s="120"/>
      <c r="AH223" s="121"/>
      <c r="AI223" s="121"/>
      <c r="AJ223" s="121"/>
      <c r="AK223" s="121"/>
      <c r="AL223" s="121"/>
      <c r="AM223" s="121"/>
      <c r="AN223" s="121"/>
    </row>
    <row r="224" spans="2:40" s="101" customFormat="1">
      <c r="B224" s="116"/>
      <c r="D224" s="709"/>
      <c r="AA224" s="578"/>
      <c r="AG224" s="120"/>
      <c r="AH224" s="121"/>
      <c r="AI224" s="121"/>
      <c r="AJ224" s="121"/>
      <c r="AK224" s="121"/>
      <c r="AL224" s="121"/>
      <c r="AM224" s="121"/>
      <c r="AN224" s="121"/>
    </row>
    <row r="225" spans="2:40" s="101" customFormat="1">
      <c r="B225" s="116"/>
      <c r="D225" s="709"/>
      <c r="AA225" s="578"/>
      <c r="AG225" s="120"/>
      <c r="AH225" s="121"/>
      <c r="AI225" s="121"/>
      <c r="AJ225" s="121"/>
      <c r="AK225" s="121"/>
      <c r="AL225" s="121"/>
      <c r="AM225" s="121"/>
      <c r="AN225" s="121"/>
    </row>
    <row r="226" spans="2:40" s="101" customFormat="1">
      <c r="B226" s="116"/>
      <c r="D226" s="709"/>
      <c r="AA226" s="578"/>
      <c r="AG226" s="120"/>
      <c r="AH226" s="121"/>
      <c r="AI226" s="121"/>
      <c r="AJ226" s="121"/>
      <c r="AK226" s="121"/>
      <c r="AL226" s="121"/>
      <c r="AM226" s="121"/>
      <c r="AN226" s="121"/>
    </row>
    <row r="227" spans="2:40" s="101" customFormat="1">
      <c r="B227" s="116"/>
      <c r="D227" s="709"/>
      <c r="AA227" s="578"/>
      <c r="AG227" s="120"/>
      <c r="AH227" s="121"/>
      <c r="AI227" s="121"/>
      <c r="AJ227" s="121"/>
      <c r="AK227" s="121"/>
      <c r="AL227" s="121"/>
      <c r="AM227" s="121"/>
      <c r="AN227" s="121"/>
    </row>
    <row r="228" spans="2:40" s="101" customFormat="1">
      <c r="B228" s="116"/>
      <c r="D228" s="709"/>
      <c r="AA228" s="578"/>
      <c r="AG228" s="120"/>
      <c r="AH228" s="121"/>
      <c r="AI228" s="121"/>
      <c r="AJ228" s="121"/>
      <c r="AK228" s="121"/>
      <c r="AL228" s="121"/>
      <c r="AM228" s="121"/>
      <c r="AN228" s="121"/>
    </row>
    <row r="229" spans="2:40" s="101" customFormat="1">
      <c r="B229" s="116"/>
      <c r="D229" s="709"/>
      <c r="AA229" s="578"/>
      <c r="AG229" s="120"/>
      <c r="AH229" s="121"/>
      <c r="AI229" s="121"/>
      <c r="AJ229" s="121"/>
      <c r="AK229" s="121"/>
      <c r="AL229" s="121"/>
      <c r="AM229" s="121"/>
      <c r="AN229" s="121"/>
    </row>
    <row r="230" spans="2:40" s="101" customFormat="1">
      <c r="B230" s="116"/>
      <c r="D230" s="709"/>
      <c r="AA230" s="578"/>
      <c r="AG230" s="120"/>
      <c r="AH230" s="121"/>
      <c r="AI230" s="121"/>
      <c r="AJ230" s="121"/>
      <c r="AK230" s="121"/>
      <c r="AL230" s="121"/>
      <c r="AM230" s="121"/>
      <c r="AN230" s="121"/>
    </row>
    <row r="231" spans="2:40" s="101" customFormat="1">
      <c r="B231" s="116"/>
      <c r="D231" s="709"/>
      <c r="AA231" s="578"/>
      <c r="AG231" s="120"/>
      <c r="AH231" s="121"/>
      <c r="AI231" s="121"/>
      <c r="AJ231" s="121"/>
      <c r="AK231" s="121"/>
      <c r="AL231" s="121"/>
      <c r="AM231" s="121"/>
      <c r="AN231" s="121"/>
    </row>
    <row r="232" spans="2:40" s="101" customFormat="1">
      <c r="B232" s="116"/>
      <c r="D232" s="709"/>
      <c r="AA232" s="578"/>
      <c r="AG232" s="120"/>
      <c r="AH232" s="121"/>
      <c r="AI232" s="121"/>
      <c r="AJ232" s="121"/>
      <c r="AK232" s="121"/>
      <c r="AL232" s="121"/>
      <c r="AM232" s="121"/>
      <c r="AN232" s="121"/>
    </row>
    <row r="233" spans="2:40" s="101" customFormat="1">
      <c r="B233" s="116"/>
      <c r="D233" s="709"/>
      <c r="AA233" s="578"/>
      <c r="AG233" s="120"/>
      <c r="AH233" s="121"/>
      <c r="AI233" s="121"/>
      <c r="AJ233" s="121"/>
      <c r="AK233" s="121"/>
      <c r="AL233" s="121"/>
      <c r="AM233" s="121"/>
      <c r="AN233" s="121"/>
    </row>
    <row r="234" spans="2:40" s="101" customFormat="1">
      <c r="B234" s="116"/>
      <c r="D234" s="709"/>
      <c r="AA234" s="578"/>
      <c r="AG234" s="120"/>
      <c r="AH234" s="121"/>
      <c r="AI234" s="121"/>
      <c r="AJ234" s="121"/>
      <c r="AK234" s="121"/>
      <c r="AL234" s="121"/>
      <c r="AM234" s="121"/>
      <c r="AN234" s="121"/>
    </row>
    <row r="235" spans="2:40" s="101" customFormat="1">
      <c r="B235" s="116"/>
      <c r="D235" s="709"/>
      <c r="AA235" s="578"/>
      <c r="AG235" s="120"/>
      <c r="AH235" s="121"/>
      <c r="AI235" s="121"/>
      <c r="AJ235" s="121"/>
      <c r="AK235" s="121"/>
      <c r="AL235" s="121"/>
      <c r="AM235" s="121"/>
      <c r="AN235" s="121"/>
    </row>
    <row r="236" spans="2:40" s="101" customFormat="1">
      <c r="B236" s="116"/>
      <c r="D236" s="709"/>
      <c r="AA236" s="578"/>
      <c r="AG236" s="120"/>
      <c r="AH236" s="121"/>
      <c r="AI236" s="121"/>
      <c r="AJ236" s="121"/>
      <c r="AK236" s="121"/>
      <c r="AL236" s="121"/>
      <c r="AM236" s="121"/>
      <c r="AN236" s="121"/>
    </row>
    <row r="237" spans="2:40" s="101" customFormat="1">
      <c r="B237" s="116"/>
      <c r="D237" s="709"/>
      <c r="AA237" s="578"/>
      <c r="AG237" s="120"/>
      <c r="AH237" s="121"/>
      <c r="AI237" s="121"/>
      <c r="AJ237" s="121"/>
      <c r="AK237" s="121"/>
      <c r="AL237" s="121"/>
      <c r="AM237" s="121"/>
      <c r="AN237" s="121"/>
    </row>
    <row r="238" spans="2:40" s="101" customFormat="1">
      <c r="B238" s="116"/>
      <c r="D238" s="709"/>
      <c r="AA238" s="578"/>
      <c r="AG238" s="120"/>
      <c r="AH238" s="121"/>
      <c r="AI238" s="121"/>
      <c r="AJ238" s="121"/>
      <c r="AK238" s="121"/>
      <c r="AL238" s="121"/>
      <c r="AM238" s="121"/>
      <c r="AN238" s="121"/>
    </row>
    <row r="239" spans="2:40" s="101" customFormat="1">
      <c r="B239" s="116"/>
      <c r="D239" s="709"/>
      <c r="AA239" s="578"/>
      <c r="AG239" s="120"/>
      <c r="AH239" s="121"/>
      <c r="AI239" s="121"/>
      <c r="AJ239" s="121"/>
      <c r="AK239" s="121"/>
      <c r="AL239" s="121"/>
      <c r="AM239" s="121"/>
      <c r="AN239" s="121"/>
    </row>
    <row r="240" spans="2:40" s="101" customFormat="1">
      <c r="B240" s="116"/>
      <c r="D240" s="709"/>
      <c r="AA240" s="578"/>
      <c r="AG240" s="120"/>
      <c r="AH240" s="121"/>
      <c r="AI240" s="121"/>
      <c r="AJ240" s="121"/>
      <c r="AK240" s="121"/>
      <c r="AL240" s="121"/>
      <c r="AM240" s="121"/>
      <c r="AN240" s="121"/>
    </row>
    <row r="241" spans="2:40" s="101" customFormat="1">
      <c r="B241" s="116"/>
      <c r="D241" s="709"/>
      <c r="AA241" s="578"/>
      <c r="AG241" s="120"/>
      <c r="AH241" s="121"/>
      <c r="AI241" s="121"/>
      <c r="AJ241" s="121"/>
      <c r="AK241" s="121"/>
      <c r="AL241" s="121"/>
      <c r="AM241" s="121"/>
      <c r="AN241" s="121"/>
    </row>
    <row r="242" spans="2:40" s="101" customFormat="1">
      <c r="B242" s="116"/>
      <c r="D242" s="709"/>
      <c r="AA242" s="578"/>
      <c r="AG242" s="120"/>
      <c r="AH242" s="121"/>
      <c r="AI242" s="121"/>
      <c r="AJ242" s="121"/>
      <c r="AK242" s="121"/>
      <c r="AL242" s="121"/>
      <c r="AM242" s="121"/>
      <c r="AN242" s="121"/>
    </row>
    <row r="243" spans="2:40" s="101" customFormat="1">
      <c r="B243" s="116"/>
      <c r="D243" s="709"/>
      <c r="AA243" s="578"/>
      <c r="AG243" s="120"/>
      <c r="AH243" s="121"/>
      <c r="AI243" s="121"/>
      <c r="AJ243" s="121"/>
      <c r="AK243" s="121"/>
      <c r="AL243" s="121"/>
      <c r="AM243" s="121"/>
      <c r="AN243" s="121"/>
    </row>
    <row r="244" spans="2:40" s="101" customFormat="1">
      <c r="B244" s="116"/>
      <c r="D244" s="709"/>
      <c r="AA244" s="578"/>
      <c r="AG244" s="120"/>
      <c r="AH244" s="121"/>
      <c r="AI244" s="121"/>
      <c r="AJ244" s="121"/>
      <c r="AK244" s="121"/>
      <c r="AL244" s="121"/>
      <c r="AM244" s="121"/>
      <c r="AN244" s="121"/>
    </row>
    <row r="245" spans="2:40" s="101" customFormat="1">
      <c r="B245" s="116"/>
      <c r="D245" s="709"/>
      <c r="AA245" s="578"/>
      <c r="AG245" s="120"/>
      <c r="AH245" s="121"/>
      <c r="AI245" s="121"/>
      <c r="AJ245" s="121"/>
      <c r="AK245" s="121"/>
      <c r="AL245" s="121"/>
      <c r="AM245" s="121"/>
      <c r="AN245" s="121"/>
    </row>
    <row r="246" spans="2:40" s="101" customFormat="1">
      <c r="B246" s="116"/>
      <c r="D246" s="709"/>
      <c r="AA246" s="578"/>
      <c r="AG246" s="120"/>
      <c r="AH246" s="121"/>
      <c r="AI246" s="121"/>
      <c r="AJ246" s="121"/>
      <c r="AK246" s="121"/>
      <c r="AL246" s="121"/>
      <c r="AM246" s="121"/>
      <c r="AN246" s="121"/>
    </row>
    <row r="247" spans="2:40" s="101" customFormat="1">
      <c r="B247" s="116"/>
      <c r="D247" s="709"/>
      <c r="AA247" s="578"/>
      <c r="AG247" s="120"/>
      <c r="AH247" s="121"/>
      <c r="AI247" s="121"/>
      <c r="AJ247" s="121"/>
      <c r="AK247" s="121"/>
      <c r="AL247" s="121"/>
      <c r="AM247" s="121"/>
      <c r="AN247" s="121"/>
    </row>
    <row r="248" spans="2:40" s="101" customFormat="1">
      <c r="B248" s="116"/>
      <c r="D248" s="709"/>
      <c r="AA248" s="578"/>
      <c r="AG248" s="120"/>
      <c r="AH248" s="121"/>
      <c r="AI248" s="121"/>
      <c r="AJ248" s="121"/>
      <c r="AK248" s="121"/>
      <c r="AL248" s="121"/>
      <c r="AM248" s="121"/>
      <c r="AN248" s="121"/>
    </row>
    <row r="249" spans="2:40" s="101" customFormat="1">
      <c r="B249" s="116"/>
      <c r="D249" s="709"/>
      <c r="AA249" s="578"/>
      <c r="AG249" s="120"/>
      <c r="AH249" s="121"/>
      <c r="AI249" s="121"/>
      <c r="AJ249" s="121"/>
      <c r="AK249" s="121"/>
      <c r="AL249" s="121"/>
      <c r="AM249" s="121"/>
      <c r="AN249" s="121"/>
    </row>
    <row r="250" spans="2:40" s="101" customFormat="1">
      <c r="B250" s="116"/>
      <c r="D250" s="709"/>
      <c r="AA250" s="578"/>
      <c r="AG250" s="120"/>
      <c r="AH250" s="121"/>
      <c r="AI250" s="121"/>
      <c r="AJ250" s="121"/>
      <c r="AK250" s="121"/>
      <c r="AL250" s="121"/>
      <c r="AM250" s="121"/>
      <c r="AN250" s="121"/>
    </row>
    <row r="251" spans="2:40" s="101" customFormat="1">
      <c r="B251" s="116"/>
      <c r="D251" s="709"/>
      <c r="AA251" s="578"/>
      <c r="AG251" s="120"/>
      <c r="AH251" s="121"/>
      <c r="AI251" s="121"/>
      <c r="AJ251" s="121"/>
      <c r="AK251" s="121"/>
      <c r="AL251" s="121"/>
      <c r="AM251" s="121"/>
      <c r="AN251" s="121"/>
    </row>
    <row r="252" spans="2:40" s="101" customFormat="1">
      <c r="B252" s="116"/>
      <c r="D252" s="709"/>
      <c r="AA252" s="578"/>
      <c r="AG252" s="120"/>
      <c r="AH252" s="121"/>
      <c r="AI252" s="121"/>
      <c r="AJ252" s="121"/>
      <c r="AK252" s="121"/>
      <c r="AL252" s="121"/>
      <c r="AM252" s="121"/>
      <c r="AN252" s="121"/>
    </row>
    <row r="253" spans="2:40" s="101" customFormat="1">
      <c r="B253" s="116"/>
      <c r="D253" s="709"/>
      <c r="AA253" s="578"/>
      <c r="AG253" s="120"/>
      <c r="AH253" s="121"/>
      <c r="AI253" s="121"/>
      <c r="AJ253" s="121"/>
      <c r="AK253" s="121"/>
      <c r="AL253" s="121"/>
      <c r="AM253" s="121"/>
      <c r="AN253" s="121"/>
    </row>
    <row r="254" spans="2:40" s="101" customFormat="1">
      <c r="B254" s="116"/>
      <c r="D254" s="709"/>
      <c r="AA254" s="578"/>
      <c r="AG254" s="120"/>
      <c r="AH254" s="121"/>
      <c r="AI254" s="121"/>
      <c r="AJ254" s="121"/>
      <c r="AK254" s="121"/>
      <c r="AL254" s="121"/>
      <c r="AM254" s="121"/>
      <c r="AN254" s="121"/>
    </row>
    <row r="255" spans="2:40" s="101" customFormat="1">
      <c r="B255" s="116"/>
      <c r="D255" s="709"/>
      <c r="AA255" s="578"/>
      <c r="AG255" s="120"/>
      <c r="AH255" s="121"/>
      <c r="AI255" s="121"/>
      <c r="AJ255" s="121"/>
      <c r="AK255" s="121"/>
      <c r="AL255" s="121"/>
      <c r="AM255" s="121"/>
      <c r="AN255" s="121"/>
    </row>
    <row r="256" spans="2:40" s="101" customFormat="1">
      <c r="B256" s="116"/>
      <c r="D256" s="709"/>
      <c r="AA256" s="578"/>
      <c r="AG256" s="120"/>
      <c r="AH256" s="121"/>
      <c r="AI256" s="121"/>
      <c r="AJ256" s="121"/>
      <c r="AK256" s="121"/>
      <c r="AL256" s="121"/>
      <c r="AM256" s="121"/>
      <c r="AN256" s="121"/>
    </row>
    <row r="257" spans="2:40" s="101" customFormat="1">
      <c r="B257" s="116"/>
      <c r="D257" s="709"/>
      <c r="AA257" s="578"/>
      <c r="AG257" s="120"/>
      <c r="AH257" s="121"/>
      <c r="AI257" s="121"/>
      <c r="AJ257" s="121"/>
      <c r="AK257" s="121"/>
      <c r="AL257" s="121"/>
      <c r="AM257" s="121"/>
      <c r="AN257" s="121"/>
    </row>
    <row r="258" spans="2:40" s="101" customFormat="1">
      <c r="B258" s="116"/>
      <c r="D258" s="709"/>
      <c r="AA258" s="578"/>
      <c r="AG258" s="120"/>
      <c r="AH258" s="121"/>
      <c r="AI258" s="121"/>
      <c r="AJ258" s="121"/>
      <c r="AK258" s="121"/>
      <c r="AL258" s="121"/>
      <c r="AM258" s="121"/>
      <c r="AN258" s="121"/>
    </row>
    <row r="259" spans="2:40" s="101" customFormat="1">
      <c r="B259" s="116"/>
      <c r="D259" s="709"/>
      <c r="AA259" s="578"/>
      <c r="AG259" s="120"/>
      <c r="AH259" s="121"/>
      <c r="AI259" s="121"/>
      <c r="AJ259" s="121"/>
      <c r="AK259" s="121"/>
      <c r="AL259" s="121"/>
      <c r="AM259" s="121"/>
      <c r="AN259" s="121"/>
    </row>
    <row r="260" spans="2:40" s="101" customFormat="1">
      <c r="B260" s="116"/>
      <c r="D260" s="709"/>
      <c r="AA260" s="578"/>
      <c r="AG260" s="120"/>
      <c r="AH260" s="121"/>
      <c r="AI260" s="121"/>
      <c r="AJ260" s="121"/>
      <c r="AK260" s="121"/>
      <c r="AL260" s="121"/>
      <c r="AM260" s="121"/>
      <c r="AN260" s="121"/>
    </row>
    <row r="261" spans="2:40" s="101" customFormat="1">
      <c r="B261" s="116"/>
      <c r="D261" s="709"/>
      <c r="AA261" s="578"/>
      <c r="AG261" s="120"/>
      <c r="AH261" s="121"/>
      <c r="AI261" s="121"/>
      <c r="AJ261" s="121"/>
      <c r="AK261" s="121"/>
      <c r="AL261" s="121"/>
      <c r="AM261" s="121"/>
      <c r="AN261" s="121"/>
    </row>
    <row r="262" spans="2:40" s="101" customFormat="1">
      <c r="B262" s="116"/>
      <c r="D262" s="709"/>
      <c r="AA262" s="578"/>
      <c r="AG262" s="120"/>
      <c r="AH262" s="121"/>
      <c r="AI262" s="121"/>
      <c r="AJ262" s="121"/>
      <c r="AK262" s="121"/>
      <c r="AL262" s="121"/>
      <c r="AM262" s="121"/>
      <c r="AN262" s="121"/>
    </row>
    <row r="263" spans="2:40" s="101" customFormat="1">
      <c r="B263" s="116"/>
      <c r="D263" s="709"/>
      <c r="AA263" s="578"/>
      <c r="AG263" s="120"/>
      <c r="AH263" s="121"/>
      <c r="AI263" s="121"/>
      <c r="AJ263" s="121"/>
      <c r="AK263" s="121"/>
      <c r="AL263" s="121"/>
      <c r="AM263" s="121"/>
      <c r="AN263" s="121"/>
    </row>
    <row r="264" spans="2:40" s="101" customFormat="1">
      <c r="B264" s="116"/>
      <c r="D264" s="709"/>
      <c r="AA264" s="578"/>
      <c r="AG264" s="120"/>
      <c r="AH264" s="121"/>
      <c r="AI264" s="121"/>
      <c r="AJ264" s="121"/>
      <c r="AK264" s="121"/>
      <c r="AL264" s="121"/>
      <c r="AM264" s="121"/>
      <c r="AN264" s="121"/>
    </row>
    <row r="265" spans="2:40" s="101" customFormat="1">
      <c r="B265" s="116"/>
      <c r="D265" s="709"/>
      <c r="AA265" s="578"/>
      <c r="AG265" s="120"/>
      <c r="AH265" s="121"/>
      <c r="AI265" s="121"/>
      <c r="AJ265" s="121"/>
      <c r="AK265" s="121"/>
      <c r="AL265" s="121"/>
      <c r="AM265" s="121"/>
      <c r="AN265" s="121"/>
    </row>
    <row r="266" spans="2:40" s="101" customFormat="1">
      <c r="B266" s="116"/>
      <c r="D266" s="709"/>
      <c r="AA266" s="578"/>
      <c r="AG266" s="120"/>
      <c r="AH266" s="121"/>
      <c r="AI266" s="121"/>
      <c r="AJ266" s="121"/>
      <c r="AK266" s="121"/>
      <c r="AL266" s="121"/>
      <c r="AM266" s="121"/>
      <c r="AN266" s="121"/>
    </row>
    <row r="267" spans="2:40" s="101" customFormat="1">
      <c r="B267" s="116"/>
      <c r="D267" s="709"/>
      <c r="AA267" s="578"/>
      <c r="AG267" s="120"/>
      <c r="AH267" s="121"/>
      <c r="AI267" s="121"/>
      <c r="AJ267" s="121"/>
      <c r="AK267" s="121"/>
      <c r="AL267" s="121"/>
      <c r="AM267" s="121"/>
      <c r="AN267" s="121"/>
    </row>
    <row r="268" spans="2:40" s="101" customFormat="1">
      <c r="B268" s="116"/>
      <c r="D268" s="709"/>
      <c r="AA268" s="578"/>
      <c r="AG268" s="120"/>
      <c r="AH268" s="121"/>
      <c r="AI268" s="121"/>
      <c r="AJ268" s="121"/>
      <c r="AK268" s="121"/>
      <c r="AL268" s="121"/>
      <c r="AM268" s="121"/>
      <c r="AN268" s="121"/>
    </row>
    <row r="269" spans="2:40" s="101" customFormat="1">
      <c r="B269" s="116"/>
      <c r="D269" s="709"/>
      <c r="AA269" s="578"/>
      <c r="AG269" s="120"/>
      <c r="AH269" s="121"/>
      <c r="AI269" s="121"/>
      <c r="AJ269" s="121"/>
      <c r="AK269" s="121"/>
      <c r="AL269" s="121"/>
      <c r="AM269" s="121"/>
      <c r="AN269" s="121"/>
    </row>
    <row r="270" spans="2:40" s="101" customFormat="1">
      <c r="B270" s="116"/>
      <c r="D270" s="709"/>
      <c r="AA270" s="578"/>
      <c r="AG270" s="120"/>
      <c r="AH270" s="121"/>
      <c r="AI270" s="121"/>
      <c r="AJ270" s="121"/>
      <c r="AK270" s="121"/>
      <c r="AL270" s="121"/>
      <c r="AM270" s="121"/>
      <c r="AN270" s="121"/>
    </row>
    <row r="271" spans="2:40" s="101" customFormat="1">
      <c r="B271" s="116"/>
      <c r="D271" s="709"/>
      <c r="AA271" s="578"/>
      <c r="AG271" s="120"/>
      <c r="AH271" s="121"/>
      <c r="AI271" s="121"/>
      <c r="AJ271" s="121"/>
      <c r="AK271" s="121"/>
      <c r="AL271" s="121"/>
      <c r="AM271" s="121"/>
      <c r="AN271" s="121"/>
    </row>
    <row r="272" spans="2:40" s="101" customFormat="1">
      <c r="B272" s="116"/>
      <c r="D272" s="709"/>
      <c r="AA272" s="578"/>
      <c r="AG272" s="120"/>
      <c r="AH272" s="121"/>
      <c r="AI272" s="121"/>
      <c r="AJ272" s="121"/>
      <c r="AK272" s="121"/>
      <c r="AL272" s="121"/>
      <c r="AM272" s="121"/>
      <c r="AN272" s="121"/>
    </row>
    <row r="273" spans="2:40" s="101" customFormat="1">
      <c r="B273" s="116"/>
      <c r="D273" s="709"/>
      <c r="AA273" s="578"/>
      <c r="AG273" s="120"/>
      <c r="AH273" s="121"/>
      <c r="AI273" s="121"/>
      <c r="AJ273" s="121"/>
      <c r="AK273" s="121"/>
      <c r="AL273" s="121"/>
      <c r="AM273" s="121"/>
      <c r="AN273" s="121"/>
    </row>
    <row r="274" spans="2:40" s="101" customFormat="1">
      <c r="B274" s="116"/>
      <c r="D274" s="709"/>
      <c r="AA274" s="578"/>
      <c r="AG274" s="120"/>
      <c r="AH274" s="121"/>
      <c r="AI274" s="121"/>
      <c r="AJ274" s="121"/>
      <c r="AK274" s="121"/>
      <c r="AL274" s="121"/>
      <c r="AM274" s="121"/>
      <c r="AN274" s="121"/>
    </row>
    <row r="275" spans="2:40" s="101" customFormat="1">
      <c r="B275" s="116"/>
      <c r="D275" s="709"/>
      <c r="AA275" s="578"/>
      <c r="AG275" s="120"/>
      <c r="AH275" s="121"/>
      <c r="AI275" s="121"/>
      <c r="AJ275" s="121"/>
      <c r="AK275" s="121"/>
      <c r="AL275" s="121"/>
      <c r="AM275" s="121"/>
      <c r="AN275" s="121"/>
    </row>
    <row r="276" spans="2:40" s="101" customFormat="1">
      <c r="B276" s="116"/>
      <c r="D276" s="709"/>
      <c r="AA276" s="578"/>
      <c r="AG276" s="120"/>
      <c r="AH276" s="121"/>
      <c r="AI276" s="121"/>
      <c r="AJ276" s="121"/>
      <c r="AK276" s="121"/>
      <c r="AL276" s="121"/>
      <c r="AM276" s="121"/>
      <c r="AN276" s="121"/>
    </row>
    <row r="277" spans="2:40" s="101" customFormat="1">
      <c r="B277" s="116"/>
      <c r="D277" s="709"/>
      <c r="AA277" s="578"/>
      <c r="AG277" s="120"/>
      <c r="AH277" s="121"/>
      <c r="AI277" s="121"/>
      <c r="AJ277" s="121"/>
      <c r="AK277" s="121"/>
      <c r="AL277" s="121"/>
      <c r="AM277" s="121"/>
      <c r="AN277" s="121"/>
    </row>
    <row r="278" spans="2:40" s="101" customFormat="1">
      <c r="B278" s="116"/>
      <c r="D278" s="709"/>
      <c r="AA278" s="578"/>
      <c r="AG278" s="120"/>
      <c r="AH278" s="121"/>
      <c r="AI278" s="121"/>
      <c r="AJ278" s="121"/>
      <c r="AK278" s="121"/>
      <c r="AL278" s="121"/>
      <c r="AM278" s="121"/>
      <c r="AN278" s="121"/>
    </row>
    <row r="279" spans="2:40" s="101" customFormat="1">
      <c r="B279" s="116"/>
      <c r="D279" s="709"/>
      <c r="AA279" s="578"/>
      <c r="AG279" s="120"/>
      <c r="AH279" s="121"/>
      <c r="AI279" s="121"/>
      <c r="AJ279" s="121"/>
      <c r="AK279" s="121"/>
      <c r="AL279" s="121"/>
      <c r="AM279" s="121"/>
      <c r="AN279" s="121"/>
    </row>
    <row r="280" spans="2:40" s="101" customFormat="1">
      <c r="B280" s="116"/>
      <c r="D280" s="709"/>
      <c r="AA280" s="578"/>
      <c r="AG280" s="120"/>
      <c r="AH280" s="121"/>
      <c r="AI280" s="121"/>
      <c r="AJ280" s="121"/>
      <c r="AK280" s="121"/>
      <c r="AL280" s="121"/>
      <c r="AM280" s="121"/>
      <c r="AN280" s="121"/>
    </row>
    <row r="281" spans="2:40" s="101" customFormat="1">
      <c r="B281" s="116"/>
      <c r="D281" s="709"/>
      <c r="AA281" s="578"/>
      <c r="AG281" s="120"/>
      <c r="AH281" s="121"/>
      <c r="AI281" s="121"/>
      <c r="AJ281" s="121"/>
      <c r="AK281" s="121"/>
      <c r="AL281" s="121"/>
      <c r="AM281" s="121"/>
      <c r="AN281" s="121"/>
    </row>
    <row r="282" spans="2:40" s="101" customFormat="1">
      <c r="B282" s="116"/>
      <c r="D282" s="709"/>
      <c r="AA282" s="578"/>
      <c r="AG282" s="120"/>
      <c r="AH282" s="121"/>
      <c r="AI282" s="121"/>
      <c r="AJ282" s="121"/>
      <c r="AK282" s="121"/>
      <c r="AL282" s="121"/>
      <c r="AM282" s="121"/>
      <c r="AN282" s="121"/>
    </row>
    <row r="283" spans="2:40" s="101" customFormat="1">
      <c r="B283" s="116"/>
      <c r="D283" s="709"/>
      <c r="AA283" s="578"/>
      <c r="AG283" s="120"/>
      <c r="AH283" s="121"/>
      <c r="AI283" s="121"/>
      <c r="AJ283" s="121"/>
      <c r="AK283" s="121"/>
      <c r="AL283" s="121"/>
      <c r="AM283" s="121"/>
      <c r="AN283" s="121"/>
    </row>
    <row r="284" spans="2:40" s="101" customFormat="1">
      <c r="B284" s="116"/>
      <c r="D284" s="709"/>
      <c r="AA284" s="578"/>
      <c r="AG284" s="120"/>
      <c r="AH284" s="121"/>
      <c r="AI284" s="121"/>
      <c r="AJ284" s="121"/>
      <c r="AK284" s="121"/>
      <c r="AL284" s="121"/>
      <c r="AM284" s="121"/>
      <c r="AN284" s="121"/>
    </row>
    <row r="285" spans="2:40" s="101" customFormat="1">
      <c r="B285" s="116"/>
      <c r="D285" s="709"/>
      <c r="AA285" s="578"/>
      <c r="AG285" s="120"/>
      <c r="AH285" s="121"/>
      <c r="AI285" s="121"/>
      <c r="AJ285" s="121"/>
      <c r="AK285" s="121"/>
      <c r="AL285" s="121"/>
      <c r="AM285" s="121"/>
      <c r="AN285" s="121"/>
    </row>
    <row r="286" spans="2:40" s="101" customFormat="1">
      <c r="B286" s="116"/>
      <c r="D286" s="709"/>
      <c r="AA286" s="578"/>
      <c r="AG286" s="120"/>
      <c r="AH286" s="121"/>
      <c r="AI286" s="121"/>
      <c r="AJ286" s="121"/>
      <c r="AK286" s="121"/>
      <c r="AL286" s="121"/>
      <c r="AM286" s="121"/>
      <c r="AN286" s="121"/>
    </row>
    <row r="287" spans="2:40" s="101" customFormat="1">
      <c r="B287" s="116"/>
      <c r="D287" s="709"/>
      <c r="AA287" s="578"/>
      <c r="AG287" s="120"/>
      <c r="AH287" s="121"/>
      <c r="AI287" s="121"/>
      <c r="AJ287" s="121"/>
      <c r="AK287" s="121"/>
      <c r="AL287" s="121"/>
      <c r="AM287" s="121"/>
      <c r="AN287" s="121"/>
    </row>
    <row r="288" spans="2:40" s="101" customFormat="1">
      <c r="B288" s="116"/>
      <c r="D288" s="709"/>
      <c r="AA288" s="578"/>
      <c r="AG288" s="120"/>
      <c r="AH288" s="121"/>
      <c r="AI288" s="121"/>
      <c r="AJ288" s="121"/>
      <c r="AK288" s="121"/>
      <c r="AL288" s="121"/>
      <c r="AM288" s="121"/>
      <c r="AN288" s="121"/>
    </row>
    <row r="289" spans="2:40" s="101" customFormat="1">
      <c r="B289" s="116"/>
      <c r="D289" s="709"/>
      <c r="AA289" s="578"/>
      <c r="AG289" s="120"/>
      <c r="AH289" s="121"/>
      <c r="AI289" s="121"/>
      <c r="AJ289" s="121"/>
      <c r="AK289" s="121"/>
      <c r="AL289" s="121"/>
      <c r="AM289" s="121"/>
      <c r="AN289" s="121"/>
    </row>
    <row r="290" spans="2:40" s="101" customFormat="1">
      <c r="B290" s="116"/>
      <c r="D290" s="709"/>
      <c r="AA290" s="578"/>
      <c r="AG290" s="120"/>
      <c r="AH290" s="121"/>
      <c r="AI290" s="121"/>
      <c r="AJ290" s="121"/>
      <c r="AK290" s="121"/>
      <c r="AL290" s="121"/>
      <c r="AM290" s="121"/>
      <c r="AN290" s="121"/>
    </row>
    <row r="291" spans="2:40" s="101" customFormat="1">
      <c r="B291" s="116"/>
      <c r="D291" s="709"/>
      <c r="AA291" s="578"/>
      <c r="AG291" s="120"/>
      <c r="AH291" s="121"/>
      <c r="AI291" s="121"/>
      <c r="AJ291" s="121"/>
      <c r="AK291" s="121"/>
      <c r="AL291" s="121"/>
      <c r="AM291" s="121"/>
      <c r="AN291" s="121"/>
    </row>
    <row r="292" spans="2:40" s="101" customFormat="1">
      <c r="B292" s="116"/>
      <c r="D292" s="709"/>
      <c r="AA292" s="578"/>
      <c r="AG292" s="120"/>
      <c r="AH292" s="121"/>
      <c r="AI292" s="121"/>
      <c r="AJ292" s="121"/>
      <c r="AK292" s="121"/>
      <c r="AL292" s="121"/>
      <c r="AM292" s="121"/>
      <c r="AN292" s="121"/>
    </row>
    <row r="293" spans="2:40" s="101" customFormat="1">
      <c r="B293" s="116"/>
      <c r="D293" s="709"/>
      <c r="AA293" s="578"/>
      <c r="AG293" s="120"/>
      <c r="AH293" s="121"/>
      <c r="AI293" s="121"/>
      <c r="AJ293" s="121"/>
      <c r="AK293" s="121"/>
      <c r="AL293" s="121"/>
      <c r="AM293" s="121"/>
      <c r="AN293" s="121"/>
    </row>
    <row r="294" spans="2:40" s="101" customFormat="1">
      <c r="B294" s="116"/>
      <c r="D294" s="709"/>
      <c r="AA294" s="578"/>
      <c r="AG294" s="120"/>
      <c r="AH294" s="121"/>
      <c r="AI294" s="121"/>
      <c r="AJ294" s="121"/>
      <c r="AK294" s="121"/>
      <c r="AL294" s="121"/>
      <c r="AM294" s="121"/>
      <c r="AN294" s="121"/>
    </row>
    <row r="295" spans="2:40" s="101" customFormat="1">
      <c r="B295" s="116"/>
      <c r="D295" s="709"/>
      <c r="AA295" s="578"/>
      <c r="AG295" s="120"/>
      <c r="AH295" s="121"/>
      <c r="AI295" s="121"/>
      <c r="AJ295" s="121"/>
      <c r="AK295" s="121"/>
      <c r="AL295" s="121"/>
      <c r="AM295" s="121"/>
      <c r="AN295" s="121"/>
    </row>
    <row r="296" spans="2:40" s="101" customFormat="1">
      <c r="B296" s="116"/>
      <c r="D296" s="709"/>
      <c r="AA296" s="578"/>
      <c r="AG296" s="120"/>
      <c r="AH296" s="121"/>
      <c r="AI296" s="121"/>
      <c r="AJ296" s="121"/>
      <c r="AK296" s="121"/>
      <c r="AL296" s="121"/>
      <c r="AM296" s="121"/>
      <c r="AN296" s="121"/>
    </row>
    <row r="297" spans="2:40" s="101" customFormat="1">
      <c r="B297" s="116"/>
      <c r="D297" s="709"/>
      <c r="AA297" s="578"/>
      <c r="AG297" s="120"/>
      <c r="AH297" s="121"/>
      <c r="AI297" s="121"/>
      <c r="AJ297" s="121"/>
      <c r="AK297" s="121"/>
      <c r="AL297" s="121"/>
      <c r="AM297" s="121"/>
      <c r="AN297" s="121"/>
    </row>
    <row r="298" spans="2:40" s="101" customFormat="1">
      <c r="B298" s="116"/>
      <c r="D298" s="709"/>
      <c r="AA298" s="578"/>
      <c r="AG298" s="120"/>
      <c r="AH298" s="121"/>
      <c r="AI298" s="121"/>
      <c r="AJ298" s="121"/>
      <c r="AK298" s="121"/>
      <c r="AL298" s="121"/>
      <c r="AM298" s="121"/>
      <c r="AN298" s="121"/>
    </row>
    <row r="299" spans="2:40" s="101" customFormat="1">
      <c r="B299" s="116"/>
      <c r="D299" s="709"/>
      <c r="AA299" s="578"/>
      <c r="AG299" s="120"/>
      <c r="AH299" s="121"/>
      <c r="AI299" s="121"/>
      <c r="AJ299" s="121"/>
      <c r="AK299" s="121"/>
      <c r="AL299" s="121"/>
      <c r="AM299" s="121"/>
      <c r="AN299" s="121"/>
    </row>
    <row r="300" spans="2:40" s="101" customFormat="1">
      <c r="B300" s="116"/>
      <c r="D300" s="709"/>
      <c r="AA300" s="578"/>
      <c r="AG300" s="120"/>
      <c r="AH300" s="121"/>
      <c r="AI300" s="121"/>
      <c r="AJ300" s="121"/>
      <c r="AK300" s="121"/>
      <c r="AL300" s="121"/>
      <c r="AM300" s="121"/>
      <c r="AN300" s="121"/>
    </row>
    <row r="301" spans="2:40" s="101" customFormat="1">
      <c r="D301" s="709"/>
      <c r="AA301" s="578"/>
      <c r="AG301" s="120"/>
      <c r="AH301" s="121"/>
      <c r="AI301" s="121"/>
      <c r="AJ301" s="121"/>
      <c r="AK301" s="121"/>
      <c r="AL301" s="121"/>
      <c r="AM301" s="121"/>
      <c r="AN301" s="121"/>
    </row>
    <row r="302" spans="2:40" s="101" customFormat="1">
      <c r="D302" s="709"/>
      <c r="AA302" s="578"/>
      <c r="AG302" s="120"/>
      <c r="AH302" s="121"/>
      <c r="AI302" s="121"/>
      <c r="AJ302" s="121"/>
      <c r="AK302" s="121"/>
      <c r="AL302" s="121"/>
      <c r="AM302" s="121"/>
      <c r="AN302" s="121"/>
    </row>
    <row r="303" spans="2:40" s="101" customFormat="1">
      <c r="D303" s="709"/>
      <c r="AA303" s="578"/>
      <c r="AG303" s="120"/>
      <c r="AH303" s="121"/>
      <c r="AI303" s="121"/>
      <c r="AJ303" s="121"/>
      <c r="AK303" s="121"/>
      <c r="AL303" s="121"/>
      <c r="AM303" s="121"/>
      <c r="AN303" s="121"/>
    </row>
    <row r="304" spans="2:40" s="101" customFormat="1">
      <c r="D304" s="709"/>
      <c r="AA304" s="578"/>
      <c r="AG304" s="120"/>
      <c r="AH304" s="121"/>
      <c r="AI304" s="121"/>
      <c r="AJ304" s="121"/>
      <c r="AK304" s="121"/>
      <c r="AL304" s="121"/>
      <c r="AM304" s="121"/>
      <c r="AN304" s="121"/>
    </row>
    <row r="305" spans="4:40" s="101" customFormat="1">
      <c r="D305" s="709"/>
      <c r="AA305" s="578"/>
      <c r="AG305" s="120"/>
      <c r="AH305" s="121"/>
      <c r="AI305" s="121"/>
      <c r="AJ305" s="121"/>
      <c r="AK305" s="121"/>
      <c r="AL305" s="121"/>
      <c r="AM305" s="121"/>
      <c r="AN305" s="121"/>
    </row>
    <row r="306" spans="4:40" s="101" customFormat="1">
      <c r="D306" s="709"/>
      <c r="AA306" s="578"/>
      <c r="AG306" s="120"/>
      <c r="AH306" s="121"/>
      <c r="AI306" s="121"/>
      <c r="AJ306" s="121"/>
      <c r="AK306" s="121"/>
      <c r="AL306" s="121"/>
      <c r="AM306" s="121"/>
      <c r="AN306" s="121"/>
    </row>
    <row r="307" spans="4:40" s="101" customFormat="1">
      <c r="D307" s="709"/>
      <c r="AA307" s="578"/>
      <c r="AG307" s="120"/>
      <c r="AH307" s="121"/>
      <c r="AI307" s="121"/>
      <c r="AJ307" s="121"/>
      <c r="AK307" s="121"/>
      <c r="AL307" s="121"/>
      <c r="AM307" s="121"/>
      <c r="AN307" s="121"/>
    </row>
    <row r="308" spans="4:40" s="101" customFormat="1">
      <c r="D308" s="709"/>
      <c r="AA308" s="578"/>
      <c r="AG308" s="120"/>
      <c r="AH308" s="121"/>
      <c r="AI308" s="121"/>
      <c r="AJ308" s="121"/>
      <c r="AK308" s="121"/>
      <c r="AL308" s="121"/>
      <c r="AM308" s="121"/>
      <c r="AN308" s="121"/>
    </row>
    <row r="309" spans="4:40" s="101" customFormat="1">
      <c r="D309" s="709"/>
      <c r="AA309" s="578"/>
      <c r="AG309" s="120"/>
      <c r="AH309" s="121"/>
      <c r="AI309" s="121"/>
      <c r="AJ309" s="121"/>
      <c r="AK309" s="121"/>
      <c r="AL309" s="121"/>
      <c r="AM309" s="121"/>
      <c r="AN309" s="121"/>
    </row>
    <row r="310" spans="4:40" s="101" customFormat="1">
      <c r="D310" s="709"/>
      <c r="AA310" s="578"/>
      <c r="AG310" s="120"/>
      <c r="AH310" s="121"/>
      <c r="AI310" s="121"/>
      <c r="AJ310" s="121"/>
      <c r="AK310" s="121"/>
      <c r="AL310" s="121"/>
      <c r="AM310" s="121"/>
      <c r="AN310" s="121"/>
    </row>
    <row r="311" spans="4:40" s="101" customFormat="1">
      <c r="D311" s="709"/>
      <c r="AA311" s="578"/>
      <c r="AG311" s="120"/>
      <c r="AH311" s="121"/>
      <c r="AI311" s="121"/>
      <c r="AJ311" s="121"/>
      <c r="AK311" s="121"/>
      <c r="AL311" s="121"/>
      <c r="AM311" s="121"/>
      <c r="AN311" s="121"/>
    </row>
    <row r="312" spans="4:40" s="101" customFormat="1">
      <c r="D312" s="709"/>
      <c r="AA312" s="578"/>
      <c r="AG312" s="120"/>
      <c r="AH312" s="121"/>
      <c r="AI312" s="121"/>
      <c r="AJ312" s="121"/>
      <c r="AK312" s="121"/>
      <c r="AL312" s="121"/>
      <c r="AM312" s="121"/>
      <c r="AN312" s="121"/>
    </row>
    <row r="313" spans="4:40" s="101" customFormat="1">
      <c r="D313" s="709"/>
      <c r="AA313" s="578"/>
      <c r="AG313" s="120"/>
      <c r="AH313" s="121"/>
      <c r="AI313" s="121"/>
      <c r="AJ313" s="121"/>
      <c r="AK313" s="121"/>
      <c r="AL313" s="121"/>
      <c r="AM313" s="121"/>
      <c r="AN313" s="121"/>
    </row>
    <row r="314" spans="4:40" s="101" customFormat="1">
      <c r="D314" s="709"/>
      <c r="AA314" s="578"/>
      <c r="AG314" s="120"/>
      <c r="AH314" s="121"/>
      <c r="AI314" s="121"/>
      <c r="AJ314" s="121"/>
      <c r="AK314" s="121"/>
      <c r="AL314" s="121"/>
      <c r="AM314" s="121"/>
      <c r="AN314" s="121"/>
    </row>
    <row r="315" spans="4:40" s="101" customFormat="1">
      <c r="D315" s="709"/>
      <c r="AA315" s="578"/>
      <c r="AG315" s="120"/>
      <c r="AH315" s="121"/>
      <c r="AI315" s="121"/>
      <c r="AJ315" s="121"/>
      <c r="AK315" s="121"/>
      <c r="AL315" s="121"/>
      <c r="AM315" s="121"/>
      <c r="AN315" s="121"/>
    </row>
    <row r="316" spans="4:40" s="101" customFormat="1">
      <c r="D316" s="709"/>
      <c r="AA316" s="578"/>
      <c r="AG316" s="120"/>
      <c r="AH316" s="121"/>
      <c r="AI316" s="121"/>
      <c r="AJ316" s="121"/>
      <c r="AK316" s="121"/>
      <c r="AL316" s="121"/>
      <c r="AM316" s="121"/>
      <c r="AN316" s="121"/>
    </row>
    <row r="317" spans="4:40" s="101" customFormat="1">
      <c r="D317" s="709"/>
      <c r="AA317" s="578"/>
      <c r="AG317" s="120"/>
      <c r="AH317" s="121"/>
      <c r="AI317" s="121"/>
      <c r="AJ317" s="121"/>
      <c r="AK317" s="121"/>
      <c r="AL317" s="121"/>
      <c r="AM317" s="121"/>
      <c r="AN317" s="121"/>
    </row>
    <row r="318" spans="4:40" s="101" customFormat="1">
      <c r="D318" s="709"/>
      <c r="AA318" s="578"/>
      <c r="AG318" s="120"/>
      <c r="AH318" s="121"/>
      <c r="AI318" s="121"/>
      <c r="AJ318" s="121"/>
      <c r="AK318" s="121"/>
      <c r="AL318" s="121"/>
      <c r="AM318" s="121"/>
      <c r="AN318" s="121"/>
    </row>
    <row r="319" spans="4:40" s="101" customFormat="1">
      <c r="D319" s="709"/>
      <c r="AA319" s="578"/>
      <c r="AG319" s="120"/>
      <c r="AH319" s="121"/>
      <c r="AI319" s="121"/>
      <c r="AJ319" s="121"/>
      <c r="AK319" s="121"/>
      <c r="AL319" s="121"/>
      <c r="AM319" s="121"/>
      <c r="AN319" s="121"/>
    </row>
    <row r="320" spans="4:40" s="101" customFormat="1">
      <c r="D320" s="709"/>
      <c r="AA320" s="578"/>
      <c r="AG320" s="120"/>
      <c r="AH320" s="121"/>
      <c r="AI320" s="121"/>
      <c r="AJ320" s="121"/>
      <c r="AK320" s="121"/>
      <c r="AL320" s="121"/>
      <c r="AM320" s="121"/>
      <c r="AN320" s="121"/>
    </row>
    <row r="321" spans="4:40" s="101" customFormat="1">
      <c r="D321" s="709"/>
      <c r="AA321" s="578"/>
      <c r="AG321" s="120"/>
      <c r="AH321" s="121"/>
      <c r="AI321" s="121"/>
      <c r="AJ321" s="121"/>
      <c r="AK321" s="121"/>
      <c r="AL321" s="121"/>
      <c r="AM321" s="121"/>
      <c r="AN321" s="121"/>
    </row>
    <row r="322" spans="4:40" s="101" customFormat="1">
      <c r="D322" s="709"/>
      <c r="AA322" s="578"/>
      <c r="AG322" s="120"/>
      <c r="AH322" s="121"/>
      <c r="AI322" s="121"/>
      <c r="AJ322" s="121"/>
      <c r="AK322" s="121"/>
      <c r="AL322" s="121"/>
      <c r="AM322" s="121"/>
      <c r="AN322" s="121"/>
    </row>
    <row r="323" spans="4:40" s="101" customFormat="1">
      <c r="D323" s="709"/>
      <c r="AA323" s="578"/>
      <c r="AG323" s="120"/>
      <c r="AH323" s="121"/>
      <c r="AI323" s="121"/>
      <c r="AJ323" s="121"/>
      <c r="AK323" s="121"/>
      <c r="AL323" s="121"/>
      <c r="AM323" s="121"/>
      <c r="AN323" s="121"/>
    </row>
    <row r="324" spans="4:40" s="101" customFormat="1">
      <c r="D324" s="709"/>
      <c r="AA324" s="578"/>
      <c r="AG324" s="120"/>
      <c r="AH324" s="121"/>
      <c r="AI324" s="121"/>
      <c r="AJ324" s="121"/>
      <c r="AK324" s="121"/>
      <c r="AL324" s="121"/>
      <c r="AM324" s="121"/>
      <c r="AN324" s="121"/>
    </row>
    <row r="325" spans="4:40" s="101" customFormat="1">
      <c r="D325" s="709"/>
      <c r="AA325" s="578"/>
      <c r="AG325" s="120"/>
      <c r="AH325" s="121"/>
      <c r="AI325" s="121"/>
      <c r="AJ325" s="121"/>
      <c r="AK325" s="121"/>
      <c r="AL325" s="121"/>
      <c r="AM325" s="121"/>
      <c r="AN325" s="121"/>
    </row>
    <row r="326" spans="4:40" s="101" customFormat="1">
      <c r="D326" s="709"/>
      <c r="AA326" s="578"/>
      <c r="AG326" s="120"/>
      <c r="AH326" s="121"/>
      <c r="AI326" s="121"/>
      <c r="AJ326" s="121"/>
      <c r="AK326" s="121"/>
      <c r="AL326" s="121"/>
      <c r="AM326" s="121"/>
      <c r="AN326" s="121"/>
    </row>
    <row r="327" spans="4:40" s="101" customFormat="1">
      <c r="D327" s="709"/>
      <c r="AA327" s="578"/>
      <c r="AG327" s="120"/>
      <c r="AH327" s="121"/>
      <c r="AI327" s="121"/>
      <c r="AJ327" s="121"/>
      <c r="AK327" s="121"/>
      <c r="AL327" s="121"/>
      <c r="AM327" s="121"/>
      <c r="AN327" s="121"/>
    </row>
    <row r="328" spans="4:40" s="101" customFormat="1">
      <c r="D328" s="709"/>
      <c r="AA328" s="578"/>
      <c r="AG328" s="120"/>
      <c r="AH328" s="121"/>
      <c r="AI328" s="121"/>
      <c r="AJ328" s="121"/>
      <c r="AK328" s="121"/>
      <c r="AL328" s="121"/>
      <c r="AM328" s="121"/>
      <c r="AN328" s="121"/>
    </row>
    <row r="329" spans="4:40" s="101" customFormat="1">
      <c r="D329" s="709"/>
      <c r="AA329" s="578"/>
      <c r="AG329" s="120"/>
      <c r="AH329" s="121"/>
      <c r="AI329" s="121"/>
      <c r="AJ329" s="121"/>
      <c r="AK329" s="121"/>
      <c r="AL329" s="121"/>
      <c r="AM329" s="121"/>
      <c r="AN329" s="121"/>
    </row>
    <row r="330" spans="4:40" s="101" customFormat="1">
      <c r="D330" s="709"/>
      <c r="AA330" s="578"/>
      <c r="AG330" s="120"/>
      <c r="AH330" s="121"/>
      <c r="AI330" s="121"/>
      <c r="AJ330" s="121"/>
      <c r="AK330" s="121"/>
      <c r="AL330" s="121"/>
      <c r="AM330" s="121"/>
      <c r="AN330" s="121"/>
    </row>
    <row r="331" spans="4:40" s="101" customFormat="1">
      <c r="D331" s="709"/>
      <c r="AA331" s="578"/>
      <c r="AG331" s="120"/>
      <c r="AH331" s="121"/>
      <c r="AI331" s="121"/>
      <c r="AJ331" s="121"/>
      <c r="AK331" s="121"/>
      <c r="AL331" s="121"/>
      <c r="AM331" s="121"/>
      <c r="AN331" s="121"/>
    </row>
    <row r="332" spans="4:40" s="101" customFormat="1">
      <c r="D332" s="709"/>
      <c r="AA332" s="578"/>
      <c r="AG332" s="120"/>
      <c r="AH332" s="121"/>
      <c r="AI332" s="121"/>
      <c r="AJ332" s="121"/>
      <c r="AK332" s="121"/>
      <c r="AL332" s="121"/>
      <c r="AM332" s="121"/>
      <c r="AN332" s="121"/>
    </row>
    <row r="333" spans="4:40" s="101" customFormat="1">
      <c r="D333" s="709"/>
      <c r="AA333" s="578"/>
      <c r="AG333" s="120"/>
      <c r="AH333" s="121"/>
      <c r="AI333" s="121"/>
      <c r="AJ333" s="121"/>
      <c r="AK333" s="121"/>
      <c r="AL333" s="121"/>
      <c r="AM333" s="121"/>
      <c r="AN333" s="121"/>
    </row>
    <row r="334" spans="4:40" s="101" customFormat="1">
      <c r="D334" s="709"/>
      <c r="AA334" s="578"/>
      <c r="AG334" s="120"/>
      <c r="AH334" s="121"/>
      <c r="AI334" s="121"/>
      <c r="AJ334" s="121"/>
      <c r="AK334" s="121"/>
      <c r="AL334" s="121"/>
      <c r="AM334" s="121"/>
      <c r="AN334" s="121"/>
    </row>
    <row r="335" spans="4:40" s="101" customFormat="1">
      <c r="D335" s="709"/>
      <c r="AA335" s="578"/>
      <c r="AG335" s="120"/>
      <c r="AH335" s="121"/>
      <c r="AI335" s="121"/>
      <c r="AJ335" s="121"/>
      <c r="AK335" s="121"/>
      <c r="AL335" s="121"/>
      <c r="AM335" s="121"/>
      <c r="AN335" s="121"/>
    </row>
    <row r="336" spans="4:40" s="101" customFormat="1">
      <c r="D336" s="709"/>
      <c r="AA336" s="578"/>
      <c r="AG336" s="120"/>
      <c r="AH336" s="121"/>
      <c r="AI336" s="121"/>
      <c r="AJ336" s="121"/>
      <c r="AK336" s="121"/>
      <c r="AL336" s="121"/>
      <c r="AM336" s="121"/>
      <c r="AN336" s="121"/>
    </row>
    <row r="337" spans="4:40" s="101" customFormat="1">
      <c r="D337" s="709"/>
      <c r="AA337" s="578"/>
      <c r="AG337" s="120"/>
      <c r="AH337" s="121"/>
      <c r="AI337" s="121"/>
      <c r="AJ337" s="121"/>
      <c r="AK337" s="121"/>
      <c r="AL337" s="121"/>
      <c r="AM337" s="121"/>
      <c r="AN337" s="121"/>
    </row>
    <row r="338" spans="4:40" s="101" customFormat="1">
      <c r="D338" s="709"/>
      <c r="AA338" s="578"/>
      <c r="AG338" s="120"/>
      <c r="AH338" s="121"/>
      <c r="AI338" s="121"/>
      <c r="AJ338" s="121"/>
      <c r="AK338" s="121"/>
      <c r="AL338" s="121"/>
      <c r="AM338" s="121"/>
      <c r="AN338" s="121"/>
    </row>
    <row r="339" spans="4:40" s="101" customFormat="1">
      <c r="D339" s="709"/>
      <c r="AA339" s="578"/>
      <c r="AG339" s="120"/>
      <c r="AH339" s="121"/>
      <c r="AI339" s="121"/>
      <c r="AJ339" s="121"/>
      <c r="AK339" s="121"/>
      <c r="AL339" s="121"/>
      <c r="AM339" s="121"/>
      <c r="AN339" s="121"/>
    </row>
    <row r="340" spans="4:40" s="101" customFormat="1">
      <c r="D340" s="709"/>
      <c r="AA340" s="578"/>
      <c r="AG340" s="120"/>
      <c r="AH340" s="121"/>
      <c r="AI340" s="121"/>
      <c r="AJ340" s="121"/>
      <c r="AK340" s="121"/>
      <c r="AL340" s="121"/>
      <c r="AM340" s="121"/>
      <c r="AN340" s="121"/>
    </row>
    <row r="341" spans="4:40" s="101" customFormat="1">
      <c r="D341" s="709"/>
      <c r="AA341" s="578"/>
      <c r="AG341" s="120"/>
      <c r="AH341" s="121"/>
      <c r="AI341" s="121"/>
      <c r="AJ341" s="121"/>
      <c r="AK341" s="121"/>
      <c r="AL341" s="121"/>
      <c r="AM341" s="121"/>
      <c r="AN341" s="121"/>
    </row>
    <row r="342" spans="4:40" s="101" customFormat="1">
      <c r="D342" s="709"/>
      <c r="AA342" s="578"/>
      <c r="AG342" s="120"/>
      <c r="AH342" s="121"/>
      <c r="AI342" s="121"/>
      <c r="AJ342" s="121"/>
      <c r="AK342" s="121"/>
      <c r="AL342" s="121"/>
      <c r="AM342" s="121"/>
      <c r="AN342" s="121"/>
    </row>
    <row r="343" spans="4:40" s="101" customFormat="1">
      <c r="D343" s="709"/>
      <c r="AA343" s="578"/>
      <c r="AG343" s="120"/>
      <c r="AH343" s="121"/>
      <c r="AI343" s="121"/>
      <c r="AJ343" s="121"/>
      <c r="AK343" s="121"/>
      <c r="AL343" s="121"/>
      <c r="AM343" s="121"/>
      <c r="AN343" s="121"/>
    </row>
    <row r="344" spans="4:40" s="101" customFormat="1">
      <c r="D344" s="709"/>
      <c r="AA344" s="578"/>
      <c r="AG344" s="120"/>
      <c r="AH344" s="121"/>
      <c r="AI344" s="121"/>
      <c r="AJ344" s="121"/>
      <c r="AK344" s="121"/>
      <c r="AL344" s="121"/>
      <c r="AM344" s="121"/>
      <c r="AN344" s="121"/>
    </row>
    <row r="345" spans="4:40" s="101" customFormat="1">
      <c r="D345" s="709"/>
      <c r="AA345" s="578"/>
      <c r="AG345" s="120"/>
      <c r="AH345" s="121"/>
      <c r="AI345" s="121"/>
      <c r="AJ345" s="121"/>
      <c r="AK345" s="121"/>
      <c r="AL345" s="121"/>
      <c r="AM345" s="121"/>
      <c r="AN345" s="121"/>
    </row>
    <row r="346" spans="4:40" s="101" customFormat="1">
      <c r="D346" s="709"/>
      <c r="AA346" s="578"/>
      <c r="AG346" s="120"/>
      <c r="AH346" s="121"/>
      <c r="AI346" s="121"/>
      <c r="AJ346" s="121"/>
      <c r="AK346" s="121"/>
      <c r="AL346" s="121"/>
      <c r="AM346" s="121"/>
      <c r="AN346" s="121"/>
    </row>
    <row r="347" spans="4:40" s="101" customFormat="1">
      <c r="D347" s="709"/>
      <c r="AA347" s="578"/>
      <c r="AG347" s="120"/>
      <c r="AH347" s="121"/>
      <c r="AI347" s="121"/>
      <c r="AJ347" s="121"/>
      <c r="AK347" s="121"/>
      <c r="AL347" s="121"/>
      <c r="AM347" s="121"/>
      <c r="AN347" s="121"/>
    </row>
    <row r="348" spans="4:40" s="101" customFormat="1">
      <c r="D348" s="709"/>
      <c r="AA348" s="578"/>
      <c r="AG348" s="120"/>
      <c r="AH348" s="121"/>
      <c r="AI348" s="121"/>
      <c r="AJ348" s="121"/>
      <c r="AK348" s="121"/>
      <c r="AL348" s="121"/>
      <c r="AM348" s="121"/>
      <c r="AN348" s="121"/>
    </row>
    <row r="349" spans="4:40" s="101" customFormat="1">
      <c r="D349" s="709"/>
      <c r="AA349" s="578"/>
      <c r="AG349" s="120"/>
      <c r="AH349" s="121"/>
      <c r="AI349" s="121"/>
      <c r="AJ349" s="121"/>
      <c r="AK349" s="121"/>
      <c r="AL349" s="121"/>
      <c r="AM349" s="121"/>
      <c r="AN349" s="121"/>
    </row>
    <row r="350" spans="4:40" s="101" customFormat="1">
      <c r="D350" s="709"/>
      <c r="AA350" s="578"/>
      <c r="AG350" s="120"/>
      <c r="AH350" s="121"/>
      <c r="AI350" s="121"/>
      <c r="AJ350" s="121"/>
      <c r="AK350" s="121"/>
      <c r="AL350" s="121"/>
      <c r="AM350" s="121"/>
      <c r="AN350" s="121"/>
    </row>
    <row r="351" spans="4:40" s="101" customFormat="1">
      <c r="D351" s="709"/>
      <c r="AA351" s="578"/>
      <c r="AG351" s="120"/>
      <c r="AH351" s="121"/>
      <c r="AI351" s="121"/>
      <c r="AJ351" s="121"/>
      <c r="AK351" s="121"/>
      <c r="AL351" s="121"/>
      <c r="AM351" s="121"/>
      <c r="AN351" s="121"/>
    </row>
    <row r="352" spans="4:40" s="101" customFormat="1">
      <c r="D352" s="709"/>
      <c r="AA352" s="578"/>
      <c r="AG352" s="120"/>
      <c r="AH352" s="121"/>
      <c r="AI352" s="121"/>
      <c r="AJ352" s="121"/>
      <c r="AK352" s="121"/>
      <c r="AL352" s="121"/>
      <c r="AM352" s="121"/>
      <c r="AN352" s="121"/>
    </row>
    <row r="353" spans="4:40" s="101" customFormat="1">
      <c r="D353" s="709"/>
      <c r="AA353" s="578"/>
      <c r="AG353" s="120"/>
      <c r="AH353" s="121"/>
      <c r="AI353" s="121"/>
      <c r="AJ353" s="121"/>
      <c r="AK353" s="121"/>
      <c r="AL353" s="121"/>
      <c r="AM353" s="121"/>
      <c r="AN353" s="121"/>
    </row>
    <row r="354" spans="4:40" s="101" customFormat="1">
      <c r="D354" s="709"/>
      <c r="AA354" s="578"/>
      <c r="AG354" s="120"/>
      <c r="AH354" s="121"/>
      <c r="AI354" s="121"/>
      <c r="AJ354" s="121"/>
      <c r="AK354" s="121"/>
      <c r="AL354" s="121"/>
      <c r="AM354" s="121"/>
      <c r="AN354" s="121"/>
    </row>
    <row r="355" spans="4:40" s="101" customFormat="1">
      <c r="D355" s="709"/>
      <c r="AA355" s="578"/>
      <c r="AG355" s="120"/>
      <c r="AH355" s="121"/>
      <c r="AI355" s="121"/>
      <c r="AJ355" s="121"/>
      <c r="AK355" s="121"/>
      <c r="AL355" s="121"/>
      <c r="AM355" s="121"/>
      <c r="AN355" s="121"/>
    </row>
    <row r="356" spans="4:40" s="101" customFormat="1">
      <c r="D356" s="709"/>
      <c r="AA356" s="578"/>
      <c r="AG356" s="120"/>
      <c r="AH356" s="121"/>
      <c r="AI356" s="121"/>
      <c r="AJ356" s="121"/>
      <c r="AK356" s="121"/>
      <c r="AL356" s="121"/>
      <c r="AM356" s="121"/>
      <c r="AN356" s="121"/>
    </row>
    <row r="357" spans="4:40" s="101" customFormat="1">
      <c r="D357" s="709"/>
      <c r="AA357" s="578"/>
      <c r="AG357" s="120"/>
      <c r="AH357" s="121"/>
      <c r="AI357" s="121"/>
      <c r="AJ357" s="121"/>
      <c r="AK357" s="121"/>
      <c r="AL357" s="121"/>
      <c r="AM357" s="121"/>
      <c r="AN357" s="121"/>
    </row>
    <row r="358" spans="4:40" s="101" customFormat="1">
      <c r="D358" s="709"/>
      <c r="AA358" s="578"/>
      <c r="AG358" s="120"/>
      <c r="AH358" s="121"/>
      <c r="AI358" s="121"/>
      <c r="AJ358" s="121"/>
      <c r="AK358" s="121"/>
      <c r="AL358" s="121"/>
      <c r="AM358" s="121"/>
      <c r="AN358" s="121"/>
    </row>
    <row r="359" spans="4:40" s="101" customFormat="1">
      <c r="D359" s="709"/>
      <c r="AA359" s="578"/>
      <c r="AG359" s="120"/>
      <c r="AH359" s="121"/>
      <c r="AI359" s="121"/>
      <c r="AJ359" s="121"/>
      <c r="AK359" s="121"/>
      <c r="AL359" s="121"/>
      <c r="AM359" s="121"/>
      <c r="AN359" s="121"/>
    </row>
    <row r="360" spans="4:40" s="101" customFormat="1">
      <c r="D360" s="709"/>
      <c r="AA360" s="578"/>
      <c r="AG360" s="120"/>
      <c r="AH360" s="121"/>
      <c r="AI360" s="121"/>
      <c r="AJ360" s="121"/>
      <c r="AK360" s="121"/>
      <c r="AL360" s="121"/>
      <c r="AM360" s="121"/>
      <c r="AN360" s="121"/>
    </row>
    <row r="361" spans="4:40" s="101" customFormat="1">
      <c r="D361" s="709"/>
      <c r="AA361" s="578"/>
      <c r="AG361" s="120"/>
      <c r="AH361" s="121"/>
      <c r="AI361" s="121"/>
      <c r="AJ361" s="121"/>
      <c r="AK361" s="121"/>
      <c r="AL361" s="121"/>
      <c r="AM361" s="121"/>
      <c r="AN361" s="121"/>
    </row>
    <row r="362" spans="4:40" s="101" customFormat="1">
      <c r="D362" s="709"/>
      <c r="AA362" s="578"/>
      <c r="AG362" s="120"/>
      <c r="AH362" s="121"/>
      <c r="AI362" s="121"/>
      <c r="AJ362" s="121"/>
      <c r="AK362" s="121"/>
      <c r="AL362" s="121"/>
      <c r="AM362" s="121"/>
      <c r="AN362" s="121"/>
    </row>
    <row r="363" spans="4:40" s="101" customFormat="1">
      <c r="D363" s="709"/>
      <c r="AA363" s="578"/>
      <c r="AG363" s="120"/>
      <c r="AH363" s="121"/>
      <c r="AI363" s="121"/>
      <c r="AJ363" s="121"/>
      <c r="AK363" s="121"/>
      <c r="AL363" s="121"/>
      <c r="AM363" s="121"/>
      <c r="AN363" s="121"/>
    </row>
    <row r="364" spans="4:40" s="101" customFormat="1">
      <c r="D364" s="709"/>
      <c r="AA364" s="578"/>
      <c r="AG364" s="120"/>
      <c r="AH364" s="121"/>
      <c r="AI364" s="121"/>
      <c r="AJ364" s="121"/>
      <c r="AK364" s="121"/>
      <c r="AL364" s="121"/>
      <c r="AM364" s="121"/>
      <c r="AN364" s="121"/>
    </row>
    <row r="365" spans="4:40" s="101" customFormat="1">
      <c r="D365" s="709"/>
      <c r="AA365" s="578"/>
      <c r="AG365" s="120"/>
      <c r="AH365" s="121"/>
      <c r="AI365" s="121"/>
      <c r="AJ365" s="121"/>
      <c r="AK365" s="121"/>
      <c r="AL365" s="121"/>
      <c r="AM365" s="121"/>
      <c r="AN365" s="121"/>
    </row>
    <row r="366" spans="4:40" s="101" customFormat="1">
      <c r="D366" s="709"/>
      <c r="AA366" s="578"/>
      <c r="AG366" s="120"/>
      <c r="AH366" s="121"/>
      <c r="AI366" s="121"/>
      <c r="AJ366" s="121"/>
      <c r="AK366" s="121"/>
      <c r="AL366" s="121"/>
      <c r="AM366" s="121"/>
      <c r="AN366" s="121"/>
    </row>
    <row r="367" spans="4:40" s="101" customFormat="1">
      <c r="D367" s="709"/>
      <c r="AA367" s="578"/>
      <c r="AG367" s="120"/>
      <c r="AH367" s="121"/>
      <c r="AI367" s="121"/>
      <c r="AJ367" s="121"/>
      <c r="AK367" s="121"/>
      <c r="AL367" s="121"/>
      <c r="AM367" s="121"/>
      <c r="AN367" s="121"/>
    </row>
    <row r="368" spans="4:40" s="101" customFormat="1">
      <c r="D368" s="709"/>
      <c r="AA368" s="578"/>
      <c r="AG368" s="120"/>
      <c r="AH368" s="121"/>
      <c r="AI368" s="121"/>
      <c r="AJ368" s="121"/>
      <c r="AK368" s="121"/>
      <c r="AL368" s="121"/>
      <c r="AM368" s="121"/>
      <c r="AN368" s="121"/>
    </row>
    <row r="369" spans="4:40" s="101" customFormat="1">
      <c r="D369" s="709"/>
      <c r="AA369" s="578"/>
      <c r="AG369" s="120"/>
      <c r="AH369" s="121"/>
      <c r="AI369" s="121"/>
      <c r="AJ369" s="121"/>
      <c r="AK369" s="121"/>
      <c r="AL369" s="121"/>
      <c r="AM369" s="121"/>
      <c r="AN369" s="121"/>
    </row>
    <row r="370" spans="4:40" s="101" customFormat="1">
      <c r="D370" s="709"/>
      <c r="AA370" s="578"/>
      <c r="AG370" s="120"/>
      <c r="AH370" s="121"/>
      <c r="AI370" s="121"/>
      <c r="AJ370" s="121"/>
      <c r="AK370" s="121"/>
      <c r="AL370" s="121"/>
      <c r="AM370" s="121"/>
      <c r="AN370" s="121"/>
    </row>
    <row r="371" spans="4:40" s="101" customFormat="1">
      <c r="D371" s="709"/>
      <c r="AA371" s="578"/>
      <c r="AG371" s="120"/>
      <c r="AH371" s="121"/>
      <c r="AI371" s="121"/>
      <c r="AJ371" s="121"/>
      <c r="AK371" s="121"/>
      <c r="AL371" s="121"/>
      <c r="AM371" s="121"/>
      <c r="AN371" s="121"/>
    </row>
    <row r="372" spans="4:40" s="101" customFormat="1">
      <c r="D372" s="709"/>
      <c r="AA372" s="578"/>
      <c r="AG372" s="120"/>
      <c r="AH372" s="121"/>
      <c r="AI372" s="121"/>
      <c r="AJ372" s="121"/>
      <c r="AK372" s="121"/>
      <c r="AL372" s="121"/>
      <c r="AM372" s="121"/>
      <c r="AN372" s="121"/>
    </row>
    <row r="373" spans="4:40" s="101" customFormat="1">
      <c r="D373" s="709"/>
      <c r="AA373" s="578"/>
      <c r="AG373" s="120"/>
      <c r="AH373" s="121"/>
      <c r="AI373" s="121"/>
      <c r="AJ373" s="121"/>
      <c r="AK373" s="121"/>
      <c r="AL373" s="121"/>
      <c r="AM373" s="121"/>
      <c r="AN373" s="121"/>
    </row>
    <row r="374" spans="4:40" s="101" customFormat="1">
      <c r="D374" s="709"/>
      <c r="AA374" s="578"/>
      <c r="AG374" s="120"/>
      <c r="AH374" s="121"/>
      <c r="AI374" s="121"/>
      <c r="AJ374" s="121"/>
      <c r="AK374" s="121"/>
      <c r="AL374" s="121"/>
      <c r="AM374" s="121"/>
      <c r="AN374" s="121"/>
    </row>
    <row r="375" spans="4:40" s="101" customFormat="1">
      <c r="D375" s="709"/>
      <c r="AA375" s="578"/>
      <c r="AG375" s="120"/>
      <c r="AH375" s="121"/>
      <c r="AI375" s="121"/>
      <c r="AJ375" s="121"/>
      <c r="AK375" s="121"/>
      <c r="AL375" s="121"/>
      <c r="AM375" s="121"/>
      <c r="AN375" s="121"/>
    </row>
    <row r="376" spans="4:40" s="101" customFormat="1">
      <c r="D376" s="709"/>
      <c r="AA376" s="578"/>
      <c r="AG376" s="120"/>
      <c r="AH376" s="121"/>
      <c r="AI376" s="121"/>
      <c r="AJ376" s="121"/>
      <c r="AK376" s="121"/>
      <c r="AL376" s="121"/>
      <c r="AM376" s="121"/>
      <c r="AN376" s="121"/>
    </row>
    <row r="377" spans="4:40" s="101" customFormat="1">
      <c r="D377" s="709"/>
      <c r="AA377" s="578"/>
      <c r="AG377" s="120"/>
      <c r="AH377" s="121"/>
      <c r="AI377" s="121"/>
      <c r="AJ377" s="121"/>
      <c r="AK377" s="121"/>
      <c r="AL377" s="121"/>
      <c r="AM377" s="121"/>
      <c r="AN377" s="121"/>
    </row>
    <row r="378" spans="4:40" s="101" customFormat="1">
      <c r="D378" s="709"/>
      <c r="AA378" s="578"/>
      <c r="AG378" s="120"/>
      <c r="AH378" s="121"/>
      <c r="AI378" s="121"/>
      <c r="AJ378" s="121"/>
      <c r="AK378" s="121"/>
      <c r="AL378" s="121"/>
      <c r="AM378" s="121"/>
      <c r="AN378" s="121"/>
    </row>
    <row r="379" spans="4:40" s="101" customFormat="1">
      <c r="D379" s="709"/>
      <c r="AA379" s="578"/>
      <c r="AG379" s="120"/>
      <c r="AH379" s="121"/>
      <c r="AI379" s="121"/>
      <c r="AJ379" s="121"/>
      <c r="AK379" s="121"/>
      <c r="AL379" s="121"/>
      <c r="AM379" s="121"/>
      <c r="AN379" s="121"/>
    </row>
    <row r="380" spans="4:40" s="101" customFormat="1">
      <c r="D380" s="709"/>
      <c r="AA380" s="578"/>
      <c r="AG380" s="120"/>
      <c r="AH380" s="121"/>
      <c r="AI380" s="121"/>
      <c r="AJ380" s="121"/>
      <c r="AK380" s="121"/>
      <c r="AL380" s="121"/>
      <c r="AM380" s="121"/>
      <c r="AN380" s="121"/>
    </row>
    <row r="381" spans="4:40" s="101" customFormat="1">
      <c r="D381" s="709"/>
      <c r="AA381" s="578"/>
      <c r="AG381" s="120"/>
      <c r="AH381" s="121"/>
      <c r="AI381" s="121"/>
      <c r="AJ381" s="121"/>
      <c r="AK381" s="121"/>
      <c r="AL381" s="121"/>
      <c r="AM381" s="121"/>
      <c r="AN381" s="121"/>
    </row>
    <row r="382" spans="4:40" s="101" customFormat="1">
      <c r="D382" s="709"/>
      <c r="AA382" s="578"/>
      <c r="AG382" s="120"/>
      <c r="AH382" s="121"/>
      <c r="AI382" s="121"/>
      <c r="AJ382" s="121"/>
      <c r="AK382" s="121"/>
      <c r="AL382" s="121"/>
      <c r="AM382" s="121"/>
      <c r="AN382" s="121"/>
    </row>
    <row r="383" spans="4:40" s="101" customFormat="1">
      <c r="D383" s="709"/>
      <c r="AA383" s="578"/>
      <c r="AG383" s="120"/>
      <c r="AH383" s="121"/>
      <c r="AI383" s="121"/>
      <c r="AJ383" s="121"/>
      <c r="AK383" s="121"/>
      <c r="AL383" s="121"/>
      <c r="AM383" s="121"/>
      <c r="AN383" s="121"/>
    </row>
    <row r="384" spans="4:40" s="101" customFormat="1">
      <c r="D384" s="709"/>
      <c r="AA384" s="578"/>
      <c r="AG384" s="120"/>
      <c r="AH384" s="121"/>
      <c r="AI384" s="121"/>
      <c r="AJ384" s="121"/>
      <c r="AK384" s="121"/>
      <c r="AL384" s="121"/>
      <c r="AM384" s="121"/>
      <c r="AN384" s="121"/>
    </row>
    <row r="385" spans="4:40" s="101" customFormat="1">
      <c r="D385" s="709"/>
      <c r="AA385" s="578"/>
      <c r="AG385" s="120"/>
      <c r="AH385" s="121"/>
      <c r="AI385" s="121"/>
      <c r="AJ385" s="121"/>
      <c r="AK385" s="121"/>
      <c r="AL385" s="121"/>
      <c r="AM385" s="121"/>
      <c r="AN385" s="121"/>
    </row>
    <row r="386" spans="4:40" s="101" customFormat="1">
      <c r="D386" s="709"/>
      <c r="AA386" s="578"/>
      <c r="AG386" s="120"/>
      <c r="AH386" s="121"/>
      <c r="AI386" s="121"/>
      <c r="AJ386" s="121"/>
      <c r="AK386" s="121"/>
      <c r="AL386" s="121"/>
      <c r="AM386" s="121"/>
      <c r="AN386" s="121"/>
    </row>
    <row r="387" spans="4:40" s="101" customFormat="1">
      <c r="D387" s="709"/>
      <c r="AA387" s="578"/>
      <c r="AG387" s="120"/>
      <c r="AH387" s="121"/>
      <c r="AI387" s="121"/>
      <c r="AJ387" s="121"/>
      <c r="AK387" s="121"/>
      <c r="AL387" s="121"/>
      <c r="AM387" s="121"/>
      <c r="AN387" s="121"/>
    </row>
    <row r="388" spans="4:40" s="101" customFormat="1">
      <c r="D388" s="709"/>
      <c r="AA388" s="578"/>
      <c r="AG388" s="120"/>
      <c r="AH388" s="121"/>
      <c r="AI388" s="121"/>
      <c r="AJ388" s="121"/>
      <c r="AK388" s="121"/>
      <c r="AL388" s="121"/>
      <c r="AM388" s="121"/>
      <c r="AN388" s="121"/>
    </row>
    <row r="389" spans="4:40" s="101" customFormat="1">
      <c r="D389" s="709"/>
      <c r="AA389" s="578"/>
      <c r="AG389" s="120"/>
      <c r="AH389" s="121"/>
      <c r="AI389" s="121"/>
      <c r="AJ389" s="121"/>
      <c r="AK389" s="121"/>
      <c r="AL389" s="121"/>
      <c r="AM389" s="121"/>
      <c r="AN389" s="121"/>
    </row>
    <row r="390" spans="4:40" s="101" customFormat="1">
      <c r="D390" s="709"/>
      <c r="AA390" s="578"/>
      <c r="AG390" s="120"/>
      <c r="AH390" s="121"/>
      <c r="AI390" s="121"/>
      <c r="AJ390" s="121"/>
      <c r="AK390" s="121"/>
      <c r="AL390" s="121"/>
      <c r="AM390" s="121"/>
      <c r="AN390" s="121"/>
    </row>
    <row r="391" spans="4:40" s="101" customFormat="1">
      <c r="D391" s="709"/>
      <c r="AA391" s="578"/>
      <c r="AG391" s="120"/>
      <c r="AH391" s="121"/>
      <c r="AI391" s="121"/>
      <c r="AJ391" s="121"/>
      <c r="AK391" s="121"/>
      <c r="AL391" s="121"/>
      <c r="AM391" s="121"/>
      <c r="AN391" s="121"/>
    </row>
    <row r="392" spans="4:40" s="101" customFormat="1">
      <c r="D392" s="709"/>
      <c r="AA392" s="578"/>
      <c r="AG392" s="120"/>
      <c r="AH392" s="121"/>
      <c r="AI392" s="121"/>
      <c r="AJ392" s="121"/>
      <c r="AK392" s="121"/>
      <c r="AL392" s="121"/>
      <c r="AM392" s="121"/>
      <c r="AN392" s="121"/>
    </row>
    <row r="393" spans="4:40" s="101" customFormat="1">
      <c r="D393" s="709"/>
      <c r="AA393" s="578"/>
      <c r="AG393" s="120"/>
      <c r="AH393" s="121"/>
      <c r="AI393" s="121"/>
      <c r="AJ393" s="121"/>
      <c r="AK393" s="121"/>
      <c r="AL393" s="121"/>
      <c r="AM393" s="121"/>
      <c r="AN393" s="121"/>
    </row>
    <row r="394" spans="4:40" s="101" customFormat="1">
      <c r="D394" s="709"/>
      <c r="AA394" s="578"/>
      <c r="AG394" s="120"/>
      <c r="AH394" s="121"/>
      <c r="AI394" s="121"/>
      <c r="AJ394" s="121"/>
      <c r="AK394" s="121"/>
      <c r="AL394" s="121"/>
      <c r="AM394" s="121"/>
      <c r="AN394" s="121"/>
    </row>
    <row r="395" spans="4:40" s="101" customFormat="1">
      <c r="D395" s="709"/>
      <c r="AA395" s="578"/>
      <c r="AG395" s="120"/>
      <c r="AH395" s="121"/>
      <c r="AI395" s="121"/>
      <c r="AJ395" s="121"/>
      <c r="AK395" s="121"/>
      <c r="AL395" s="121"/>
      <c r="AM395" s="121"/>
      <c r="AN395" s="121"/>
    </row>
    <row r="396" spans="4:40" s="101" customFormat="1">
      <c r="D396" s="709"/>
      <c r="AA396" s="578"/>
      <c r="AG396" s="120"/>
      <c r="AH396" s="121"/>
      <c r="AI396" s="121"/>
      <c r="AJ396" s="121"/>
      <c r="AK396" s="121"/>
      <c r="AL396" s="121"/>
      <c r="AM396" s="121"/>
      <c r="AN396" s="121"/>
    </row>
    <row r="397" spans="4:40" s="101" customFormat="1">
      <c r="D397" s="709"/>
      <c r="AA397" s="578"/>
      <c r="AG397" s="120"/>
      <c r="AH397" s="121"/>
      <c r="AI397" s="121"/>
      <c r="AJ397" s="121"/>
      <c r="AK397" s="121"/>
      <c r="AL397" s="121"/>
      <c r="AM397" s="121"/>
      <c r="AN397" s="121"/>
    </row>
    <row r="398" spans="4:40" s="101" customFormat="1">
      <c r="D398" s="709"/>
      <c r="AA398" s="578"/>
      <c r="AG398" s="120"/>
      <c r="AH398" s="121"/>
      <c r="AI398" s="121"/>
      <c r="AJ398" s="121"/>
      <c r="AK398" s="121"/>
      <c r="AL398" s="121"/>
      <c r="AM398" s="121"/>
      <c r="AN398" s="121"/>
    </row>
    <row r="399" spans="4:40" s="101" customFormat="1">
      <c r="D399" s="709"/>
      <c r="AA399" s="578"/>
      <c r="AG399" s="120"/>
      <c r="AH399" s="121"/>
      <c r="AI399" s="121"/>
      <c r="AJ399" s="121"/>
      <c r="AK399" s="121"/>
      <c r="AL399" s="121"/>
      <c r="AM399" s="121"/>
      <c r="AN399" s="121"/>
    </row>
    <row r="400" spans="4:40" s="101" customFormat="1">
      <c r="D400" s="709"/>
      <c r="AA400" s="578"/>
      <c r="AG400" s="120"/>
      <c r="AH400" s="121"/>
      <c r="AI400" s="121"/>
      <c r="AJ400" s="121"/>
      <c r="AK400" s="121"/>
      <c r="AL400" s="121"/>
      <c r="AM400" s="121"/>
      <c r="AN400" s="121"/>
    </row>
    <row r="401" spans="4:40" s="101" customFormat="1">
      <c r="D401" s="709"/>
      <c r="AA401" s="578"/>
      <c r="AG401" s="120"/>
      <c r="AH401" s="121"/>
      <c r="AI401" s="121"/>
      <c r="AJ401" s="121"/>
      <c r="AK401" s="121"/>
      <c r="AL401" s="121"/>
      <c r="AM401" s="121"/>
      <c r="AN401" s="121"/>
    </row>
    <row r="402" spans="4:40" s="101" customFormat="1">
      <c r="D402" s="709"/>
      <c r="AA402" s="578"/>
      <c r="AG402" s="120"/>
      <c r="AH402" s="121"/>
      <c r="AI402" s="121"/>
      <c r="AJ402" s="121"/>
      <c r="AK402" s="121"/>
      <c r="AL402" s="121"/>
      <c r="AM402" s="121"/>
      <c r="AN402" s="121"/>
    </row>
    <row r="403" spans="4:40" s="101" customFormat="1">
      <c r="D403" s="709"/>
      <c r="AA403" s="578"/>
      <c r="AG403" s="120"/>
      <c r="AH403" s="121"/>
      <c r="AI403" s="121"/>
      <c r="AJ403" s="121"/>
      <c r="AK403" s="121"/>
      <c r="AL403" s="121"/>
      <c r="AM403" s="121"/>
      <c r="AN403" s="121"/>
    </row>
    <row r="404" spans="4:40" s="101" customFormat="1">
      <c r="D404" s="709"/>
      <c r="AA404" s="578"/>
      <c r="AG404" s="120"/>
      <c r="AH404" s="121"/>
      <c r="AI404" s="121"/>
      <c r="AJ404" s="121"/>
      <c r="AK404" s="121"/>
      <c r="AL404" s="121"/>
      <c r="AM404" s="121"/>
      <c r="AN404" s="121"/>
    </row>
    <row r="405" spans="4:40" s="101" customFormat="1">
      <c r="D405" s="709"/>
      <c r="AA405" s="578"/>
      <c r="AG405" s="120"/>
      <c r="AH405" s="121"/>
      <c r="AI405" s="121"/>
      <c r="AJ405" s="121"/>
      <c r="AK405" s="121"/>
      <c r="AL405" s="121"/>
      <c r="AM405" s="121"/>
      <c r="AN405" s="121"/>
    </row>
    <row r="406" spans="4:40" s="101" customFormat="1">
      <c r="D406" s="709"/>
      <c r="AA406" s="578"/>
      <c r="AG406" s="120"/>
      <c r="AH406" s="121"/>
      <c r="AI406" s="121"/>
      <c r="AJ406" s="121"/>
      <c r="AK406" s="121"/>
      <c r="AL406" s="121"/>
      <c r="AM406" s="121"/>
      <c r="AN406" s="121"/>
    </row>
    <row r="407" spans="4:40" s="101" customFormat="1">
      <c r="D407" s="709"/>
      <c r="AA407" s="578"/>
      <c r="AG407" s="120"/>
      <c r="AH407" s="121"/>
      <c r="AI407" s="121"/>
      <c r="AJ407" s="121"/>
      <c r="AK407" s="121"/>
      <c r="AL407" s="121"/>
      <c r="AM407" s="121"/>
      <c r="AN407" s="121"/>
    </row>
    <row r="408" spans="4:40" s="101" customFormat="1">
      <c r="D408" s="709"/>
      <c r="AA408" s="578"/>
      <c r="AG408" s="120"/>
      <c r="AH408" s="121"/>
      <c r="AI408" s="121"/>
      <c r="AJ408" s="121"/>
      <c r="AK408" s="121"/>
      <c r="AL408" s="121"/>
      <c r="AM408" s="121"/>
      <c r="AN408" s="121"/>
    </row>
    <row r="409" spans="4:40" s="101" customFormat="1">
      <c r="D409" s="709"/>
      <c r="AA409" s="578"/>
      <c r="AG409" s="120"/>
      <c r="AH409" s="121"/>
      <c r="AI409" s="121"/>
      <c r="AJ409" s="121"/>
      <c r="AK409" s="121"/>
      <c r="AL409" s="121"/>
      <c r="AM409" s="121"/>
      <c r="AN409" s="121"/>
    </row>
    <row r="410" spans="4:40" s="101" customFormat="1">
      <c r="D410" s="709"/>
      <c r="AA410" s="578"/>
      <c r="AG410" s="120"/>
      <c r="AH410" s="121"/>
      <c r="AI410" s="121"/>
      <c r="AJ410" s="121"/>
      <c r="AK410" s="121"/>
      <c r="AL410" s="121"/>
      <c r="AM410" s="121"/>
      <c r="AN410" s="121"/>
    </row>
    <row r="411" spans="4:40" s="101" customFormat="1">
      <c r="D411" s="709"/>
      <c r="AA411" s="578"/>
      <c r="AG411" s="120"/>
      <c r="AH411" s="121"/>
      <c r="AI411" s="121"/>
      <c r="AJ411" s="121"/>
      <c r="AK411" s="121"/>
      <c r="AL411" s="121"/>
      <c r="AM411" s="121"/>
      <c r="AN411" s="121"/>
    </row>
    <row r="412" spans="4:40" s="101" customFormat="1">
      <c r="D412" s="709"/>
      <c r="AA412" s="578"/>
      <c r="AG412" s="120"/>
      <c r="AH412" s="121"/>
      <c r="AI412" s="121"/>
      <c r="AJ412" s="121"/>
      <c r="AK412" s="121"/>
      <c r="AL412" s="121"/>
      <c r="AM412" s="121"/>
      <c r="AN412" s="121"/>
    </row>
    <row r="413" spans="4:40" s="101" customFormat="1">
      <c r="D413" s="709"/>
      <c r="AA413" s="578"/>
      <c r="AG413" s="120"/>
      <c r="AH413" s="121"/>
      <c r="AI413" s="121"/>
      <c r="AJ413" s="121"/>
      <c r="AK413" s="121"/>
      <c r="AL413" s="121"/>
      <c r="AM413" s="121"/>
      <c r="AN413" s="121"/>
    </row>
    <row r="414" spans="4:40" s="101" customFormat="1">
      <c r="D414" s="709"/>
      <c r="AA414" s="578"/>
      <c r="AG414" s="120"/>
      <c r="AH414" s="121"/>
      <c r="AI414" s="121"/>
      <c r="AJ414" s="121"/>
      <c r="AK414" s="121"/>
      <c r="AL414" s="121"/>
      <c r="AM414" s="121"/>
      <c r="AN414" s="121"/>
    </row>
    <row r="415" spans="4:40" s="101" customFormat="1">
      <c r="D415" s="709"/>
      <c r="AA415" s="578"/>
      <c r="AG415" s="120"/>
      <c r="AH415" s="121"/>
      <c r="AI415" s="121"/>
      <c r="AJ415" s="121"/>
      <c r="AK415" s="121"/>
      <c r="AL415" s="121"/>
      <c r="AM415" s="121"/>
      <c r="AN415" s="121"/>
    </row>
    <row r="416" spans="4:40" s="101" customFormat="1">
      <c r="D416" s="709"/>
      <c r="AA416" s="578"/>
      <c r="AG416" s="120"/>
      <c r="AH416" s="121"/>
      <c r="AI416" s="121"/>
      <c r="AJ416" s="121"/>
      <c r="AK416" s="121"/>
      <c r="AL416" s="121"/>
      <c r="AM416" s="121"/>
      <c r="AN416" s="121"/>
    </row>
    <row r="417" spans="4:40" s="101" customFormat="1">
      <c r="D417" s="709"/>
      <c r="AA417" s="578"/>
      <c r="AG417" s="120"/>
      <c r="AH417" s="121"/>
      <c r="AI417" s="121"/>
      <c r="AJ417" s="121"/>
      <c r="AK417" s="121"/>
      <c r="AL417" s="121"/>
      <c r="AM417" s="121"/>
      <c r="AN417" s="121"/>
    </row>
    <row r="418" spans="4:40" s="101" customFormat="1">
      <c r="D418" s="709"/>
      <c r="AA418" s="578"/>
      <c r="AG418" s="120"/>
      <c r="AH418" s="121"/>
      <c r="AI418" s="121"/>
      <c r="AJ418" s="121"/>
      <c r="AK418" s="121"/>
      <c r="AL418" s="121"/>
      <c r="AM418" s="121"/>
      <c r="AN418" s="121"/>
    </row>
    <row r="419" spans="4:40" s="101" customFormat="1">
      <c r="D419" s="709"/>
      <c r="AA419" s="578"/>
      <c r="AG419" s="120"/>
      <c r="AH419" s="121"/>
      <c r="AI419" s="121"/>
      <c r="AJ419" s="121"/>
      <c r="AK419" s="121"/>
      <c r="AL419" s="121"/>
      <c r="AM419" s="121"/>
      <c r="AN419" s="121"/>
    </row>
    <row r="420" spans="4:40" s="101" customFormat="1">
      <c r="D420" s="709"/>
      <c r="AA420" s="578"/>
      <c r="AG420" s="120"/>
      <c r="AH420" s="121"/>
      <c r="AI420" s="121"/>
      <c r="AJ420" s="121"/>
      <c r="AK420" s="121"/>
      <c r="AL420" s="121"/>
      <c r="AM420" s="121"/>
      <c r="AN420" s="121"/>
    </row>
    <row r="421" spans="4:40" s="101" customFormat="1">
      <c r="D421" s="709"/>
      <c r="AA421" s="578"/>
      <c r="AG421" s="120"/>
      <c r="AH421" s="121"/>
      <c r="AI421" s="121"/>
      <c r="AJ421" s="121"/>
      <c r="AK421" s="121"/>
      <c r="AL421" s="121"/>
      <c r="AM421" s="121"/>
      <c r="AN421" s="121"/>
    </row>
    <row r="422" spans="4:40" s="101" customFormat="1">
      <c r="D422" s="709"/>
      <c r="AA422" s="578"/>
      <c r="AG422" s="120"/>
      <c r="AH422" s="121"/>
      <c r="AI422" s="121"/>
      <c r="AJ422" s="121"/>
      <c r="AK422" s="121"/>
      <c r="AL422" s="121"/>
      <c r="AM422" s="121"/>
      <c r="AN422" s="121"/>
    </row>
    <row r="423" spans="4:40" s="101" customFormat="1">
      <c r="D423" s="709"/>
      <c r="AA423" s="578"/>
      <c r="AG423" s="120"/>
      <c r="AH423" s="121"/>
      <c r="AI423" s="121"/>
      <c r="AJ423" s="121"/>
      <c r="AK423" s="121"/>
      <c r="AL423" s="121"/>
      <c r="AM423" s="121"/>
      <c r="AN423" s="121"/>
    </row>
    <row r="424" spans="4:40" s="101" customFormat="1">
      <c r="D424" s="709"/>
      <c r="AA424" s="578"/>
      <c r="AG424" s="120"/>
      <c r="AH424" s="121"/>
      <c r="AI424" s="121"/>
      <c r="AJ424" s="121"/>
      <c r="AK424" s="121"/>
      <c r="AL424" s="121"/>
      <c r="AM424" s="121"/>
      <c r="AN424" s="121"/>
    </row>
    <row r="425" spans="4:40" s="101" customFormat="1">
      <c r="D425" s="709"/>
      <c r="AA425" s="578"/>
      <c r="AG425" s="120"/>
      <c r="AH425" s="121"/>
      <c r="AI425" s="121"/>
      <c r="AJ425" s="121"/>
      <c r="AK425" s="121"/>
      <c r="AL425" s="121"/>
      <c r="AM425" s="121"/>
      <c r="AN425" s="121"/>
    </row>
    <row r="426" spans="4:40" s="101" customFormat="1">
      <c r="D426" s="709"/>
      <c r="AA426" s="578"/>
      <c r="AG426" s="120"/>
      <c r="AH426" s="121"/>
      <c r="AI426" s="121"/>
      <c r="AJ426" s="121"/>
      <c r="AK426" s="121"/>
      <c r="AL426" s="121"/>
      <c r="AM426" s="121"/>
      <c r="AN426" s="121"/>
    </row>
    <row r="427" spans="4:40" s="101" customFormat="1">
      <c r="D427" s="709"/>
      <c r="AA427" s="578"/>
      <c r="AG427" s="120"/>
      <c r="AH427" s="121"/>
      <c r="AI427" s="121"/>
      <c r="AJ427" s="121"/>
      <c r="AK427" s="121"/>
      <c r="AL427" s="121"/>
      <c r="AM427" s="121"/>
      <c r="AN427" s="121"/>
    </row>
    <row r="428" spans="4:40" s="101" customFormat="1">
      <c r="D428" s="709"/>
      <c r="AA428" s="578"/>
      <c r="AG428" s="120"/>
      <c r="AH428" s="121"/>
      <c r="AI428" s="121"/>
      <c r="AJ428" s="121"/>
      <c r="AK428" s="121"/>
      <c r="AL428" s="121"/>
      <c r="AM428" s="121"/>
      <c r="AN428" s="121"/>
    </row>
    <row r="429" spans="4:40" s="101" customFormat="1">
      <c r="D429" s="709"/>
      <c r="AA429" s="578"/>
      <c r="AG429" s="120"/>
      <c r="AH429" s="121"/>
      <c r="AI429" s="121"/>
      <c r="AJ429" s="121"/>
      <c r="AK429" s="121"/>
      <c r="AL429" s="121"/>
      <c r="AM429" s="121"/>
      <c r="AN429" s="121"/>
    </row>
    <row r="430" spans="4:40" s="101" customFormat="1">
      <c r="D430" s="709"/>
      <c r="AA430" s="578"/>
      <c r="AG430" s="120"/>
      <c r="AH430" s="121"/>
      <c r="AI430" s="121"/>
      <c r="AJ430" s="121"/>
      <c r="AK430" s="121"/>
      <c r="AL430" s="121"/>
      <c r="AM430" s="121"/>
      <c r="AN430" s="121"/>
    </row>
    <row r="431" spans="4:40" s="101" customFormat="1">
      <c r="D431" s="709"/>
      <c r="AA431" s="578"/>
      <c r="AG431" s="120"/>
      <c r="AH431" s="121"/>
      <c r="AI431" s="121"/>
      <c r="AJ431" s="121"/>
      <c r="AK431" s="121"/>
      <c r="AL431" s="121"/>
      <c r="AM431" s="121"/>
      <c r="AN431" s="121"/>
    </row>
    <row r="432" spans="4:40" s="101" customFormat="1">
      <c r="D432" s="709"/>
      <c r="AA432" s="578"/>
      <c r="AG432" s="120"/>
      <c r="AH432" s="121"/>
      <c r="AI432" s="121"/>
      <c r="AJ432" s="121"/>
      <c r="AK432" s="121"/>
      <c r="AL432" s="121"/>
      <c r="AM432" s="121"/>
      <c r="AN432" s="121"/>
    </row>
    <row r="433" spans="4:40" s="101" customFormat="1">
      <c r="D433" s="709"/>
      <c r="AA433" s="578"/>
      <c r="AG433" s="120"/>
      <c r="AH433" s="121"/>
      <c r="AI433" s="121"/>
      <c r="AJ433" s="121"/>
      <c r="AK433" s="121"/>
      <c r="AL433" s="121"/>
      <c r="AM433" s="121"/>
      <c r="AN433" s="121"/>
    </row>
    <row r="434" spans="4:40" s="101" customFormat="1">
      <c r="D434" s="709"/>
      <c r="AA434" s="578"/>
      <c r="AG434" s="120"/>
      <c r="AH434" s="121"/>
      <c r="AI434" s="121"/>
      <c r="AJ434" s="121"/>
      <c r="AK434" s="121"/>
      <c r="AL434" s="121"/>
      <c r="AM434" s="121"/>
      <c r="AN434" s="121"/>
    </row>
    <row r="435" spans="4:40" s="101" customFormat="1">
      <c r="D435" s="709"/>
      <c r="AA435" s="578"/>
      <c r="AG435" s="120"/>
      <c r="AH435" s="121"/>
      <c r="AI435" s="121"/>
      <c r="AJ435" s="121"/>
      <c r="AK435" s="121"/>
      <c r="AL435" s="121"/>
      <c r="AM435" s="121"/>
      <c r="AN435" s="121"/>
    </row>
    <row r="436" spans="4:40" s="101" customFormat="1">
      <c r="D436" s="709"/>
      <c r="AA436" s="578"/>
      <c r="AG436" s="120"/>
      <c r="AH436" s="121"/>
      <c r="AI436" s="121"/>
      <c r="AJ436" s="121"/>
      <c r="AK436" s="121"/>
      <c r="AL436" s="121"/>
      <c r="AM436" s="121"/>
      <c r="AN436" s="121"/>
    </row>
    <row r="437" spans="4:40" s="101" customFormat="1">
      <c r="D437" s="709"/>
      <c r="AA437" s="578"/>
      <c r="AG437" s="120"/>
      <c r="AH437" s="121"/>
      <c r="AI437" s="121"/>
      <c r="AJ437" s="121"/>
      <c r="AK437" s="121"/>
      <c r="AL437" s="121"/>
      <c r="AM437" s="121"/>
      <c r="AN437" s="121"/>
    </row>
    <row r="438" spans="4:40" s="101" customFormat="1">
      <c r="D438" s="709"/>
      <c r="AA438" s="578"/>
      <c r="AG438" s="120"/>
      <c r="AH438" s="121"/>
      <c r="AI438" s="121"/>
      <c r="AJ438" s="121"/>
      <c r="AK438" s="121"/>
      <c r="AL438" s="121"/>
      <c r="AM438" s="121"/>
      <c r="AN438" s="121"/>
    </row>
    <row r="439" spans="4:40" s="101" customFormat="1">
      <c r="D439" s="709"/>
      <c r="AA439" s="578"/>
      <c r="AG439" s="120"/>
      <c r="AH439" s="121"/>
      <c r="AI439" s="121"/>
      <c r="AJ439" s="121"/>
      <c r="AK439" s="121"/>
      <c r="AL439" s="121"/>
      <c r="AM439" s="121"/>
      <c r="AN439" s="121"/>
    </row>
    <row r="440" spans="4:40" s="101" customFormat="1">
      <c r="D440" s="709"/>
      <c r="AA440" s="578"/>
      <c r="AG440" s="120"/>
      <c r="AH440" s="121"/>
      <c r="AI440" s="121"/>
      <c r="AJ440" s="121"/>
      <c r="AK440" s="121"/>
      <c r="AL440" s="121"/>
      <c r="AM440" s="121"/>
      <c r="AN440" s="121"/>
    </row>
    <row r="441" spans="4:40" s="101" customFormat="1">
      <c r="D441" s="709"/>
      <c r="AA441" s="578"/>
      <c r="AG441" s="120"/>
      <c r="AH441" s="121"/>
      <c r="AI441" s="121"/>
      <c r="AJ441" s="121"/>
      <c r="AK441" s="121"/>
      <c r="AL441" s="121"/>
      <c r="AM441" s="121"/>
      <c r="AN441" s="121"/>
    </row>
    <row r="442" spans="4:40" s="101" customFormat="1">
      <c r="D442" s="709"/>
      <c r="AA442" s="578"/>
      <c r="AG442" s="120"/>
      <c r="AH442" s="121"/>
      <c r="AI442" s="121"/>
      <c r="AJ442" s="121"/>
      <c r="AK442" s="121"/>
      <c r="AL442" s="121"/>
      <c r="AM442" s="121"/>
      <c r="AN442" s="121"/>
    </row>
    <row r="443" spans="4:40" s="101" customFormat="1">
      <c r="D443" s="709"/>
      <c r="AA443" s="578"/>
      <c r="AG443" s="120"/>
      <c r="AH443" s="121"/>
      <c r="AI443" s="121"/>
      <c r="AJ443" s="121"/>
      <c r="AK443" s="121"/>
      <c r="AL443" s="121"/>
      <c r="AM443" s="121"/>
      <c r="AN443" s="121"/>
    </row>
    <row r="444" spans="4:40" s="101" customFormat="1">
      <c r="D444" s="709"/>
      <c r="AA444" s="578"/>
      <c r="AG444" s="120"/>
      <c r="AH444" s="121"/>
      <c r="AI444" s="121"/>
      <c r="AJ444" s="121"/>
      <c r="AK444" s="121"/>
      <c r="AL444" s="121"/>
      <c r="AM444" s="121"/>
      <c r="AN444" s="121"/>
    </row>
    <row r="445" spans="4:40" s="101" customFormat="1">
      <c r="D445" s="709"/>
      <c r="AA445" s="578"/>
      <c r="AG445" s="120"/>
      <c r="AH445" s="121"/>
      <c r="AI445" s="121"/>
      <c r="AJ445" s="121"/>
      <c r="AK445" s="121"/>
      <c r="AL445" s="121"/>
      <c r="AM445" s="121"/>
      <c r="AN445" s="121"/>
    </row>
    <row r="446" spans="4:40" s="101" customFormat="1">
      <c r="D446" s="709"/>
      <c r="AA446" s="578"/>
      <c r="AG446" s="120"/>
      <c r="AH446" s="121"/>
      <c r="AI446" s="121"/>
      <c r="AJ446" s="121"/>
      <c r="AK446" s="121"/>
      <c r="AL446" s="121"/>
      <c r="AM446" s="121"/>
      <c r="AN446" s="121"/>
    </row>
    <row r="447" spans="4:40" s="101" customFormat="1">
      <c r="D447" s="709"/>
      <c r="AA447" s="578"/>
      <c r="AG447" s="120"/>
      <c r="AH447" s="121"/>
      <c r="AI447" s="121"/>
      <c r="AJ447" s="121"/>
      <c r="AK447" s="121"/>
      <c r="AL447" s="121"/>
      <c r="AM447" s="121"/>
      <c r="AN447" s="121"/>
    </row>
    <row r="448" spans="4:40" s="101" customFormat="1">
      <c r="D448" s="709"/>
      <c r="AA448" s="578"/>
      <c r="AG448" s="120"/>
      <c r="AH448" s="121"/>
      <c r="AI448" s="121"/>
      <c r="AJ448" s="121"/>
      <c r="AK448" s="121"/>
      <c r="AL448" s="121"/>
      <c r="AM448" s="121"/>
      <c r="AN448" s="121"/>
    </row>
    <row r="449" spans="4:40" s="101" customFormat="1">
      <c r="D449" s="709"/>
      <c r="AA449" s="578"/>
      <c r="AG449" s="120"/>
      <c r="AH449" s="121"/>
      <c r="AI449" s="121"/>
      <c r="AJ449" s="121"/>
      <c r="AK449" s="121"/>
      <c r="AL449" s="121"/>
      <c r="AM449" s="121"/>
      <c r="AN449" s="121"/>
    </row>
    <row r="450" spans="4:40" s="101" customFormat="1">
      <c r="D450" s="709"/>
      <c r="AA450" s="578"/>
      <c r="AG450" s="120"/>
      <c r="AH450" s="121"/>
      <c r="AI450" s="121"/>
      <c r="AJ450" s="121"/>
      <c r="AK450" s="121"/>
      <c r="AL450" s="121"/>
      <c r="AM450" s="121"/>
      <c r="AN450" s="121"/>
    </row>
    <row r="451" spans="4:40" s="101" customFormat="1">
      <c r="D451" s="709"/>
      <c r="AA451" s="578"/>
      <c r="AG451" s="120"/>
      <c r="AH451" s="121"/>
      <c r="AI451" s="121"/>
      <c r="AJ451" s="121"/>
      <c r="AK451" s="121"/>
      <c r="AL451" s="121"/>
      <c r="AM451" s="121"/>
      <c r="AN451" s="121"/>
    </row>
    <row r="452" spans="4:40" s="101" customFormat="1">
      <c r="D452" s="709"/>
      <c r="AA452" s="578"/>
      <c r="AG452" s="120"/>
      <c r="AH452" s="121"/>
      <c r="AI452" s="121"/>
      <c r="AJ452" s="121"/>
      <c r="AK452" s="121"/>
      <c r="AL452" s="121"/>
      <c r="AM452" s="121"/>
      <c r="AN452" s="121"/>
    </row>
    <row r="453" spans="4:40" s="101" customFormat="1">
      <c r="D453" s="709"/>
      <c r="AA453" s="578"/>
      <c r="AG453" s="120"/>
      <c r="AH453" s="121"/>
      <c r="AI453" s="121"/>
      <c r="AJ453" s="121"/>
      <c r="AK453" s="121"/>
      <c r="AL453" s="121"/>
      <c r="AM453" s="121"/>
      <c r="AN453" s="121"/>
    </row>
    <row r="454" spans="4:40" s="101" customFormat="1">
      <c r="D454" s="709"/>
      <c r="AA454" s="578"/>
      <c r="AG454" s="120"/>
      <c r="AH454" s="121"/>
      <c r="AI454" s="121"/>
      <c r="AJ454" s="121"/>
      <c r="AK454" s="121"/>
      <c r="AL454" s="121"/>
      <c r="AM454" s="121"/>
      <c r="AN454" s="121"/>
    </row>
    <row r="455" spans="4:40" s="101" customFormat="1">
      <c r="D455" s="709"/>
      <c r="AA455" s="578"/>
      <c r="AG455" s="120"/>
      <c r="AH455" s="121"/>
      <c r="AI455" s="121"/>
      <c r="AJ455" s="121"/>
      <c r="AK455" s="121"/>
      <c r="AL455" s="121"/>
      <c r="AM455" s="121"/>
      <c r="AN455" s="121"/>
    </row>
    <row r="456" spans="4:40" s="101" customFormat="1">
      <c r="D456" s="709"/>
      <c r="AA456" s="578"/>
      <c r="AG456" s="120"/>
      <c r="AH456" s="121"/>
      <c r="AI456" s="121"/>
      <c r="AJ456" s="121"/>
      <c r="AK456" s="121"/>
      <c r="AL456" s="121"/>
      <c r="AM456" s="121"/>
      <c r="AN456" s="121"/>
    </row>
    <row r="457" spans="4:40" s="101" customFormat="1">
      <c r="D457" s="709"/>
      <c r="AA457" s="578"/>
      <c r="AG457" s="120"/>
      <c r="AH457" s="121"/>
      <c r="AI457" s="121"/>
      <c r="AJ457" s="121"/>
      <c r="AK457" s="121"/>
      <c r="AL457" s="121"/>
      <c r="AM457" s="121"/>
      <c r="AN457" s="121"/>
    </row>
    <row r="458" spans="4:40" s="101" customFormat="1">
      <c r="D458" s="709"/>
      <c r="AA458" s="578"/>
      <c r="AG458" s="120"/>
      <c r="AH458" s="121"/>
      <c r="AI458" s="121"/>
      <c r="AJ458" s="121"/>
      <c r="AK458" s="121"/>
      <c r="AL458" s="121"/>
      <c r="AM458" s="121"/>
      <c r="AN458" s="121"/>
    </row>
    <row r="459" spans="4:40" s="101" customFormat="1">
      <c r="D459" s="709"/>
      <c r="AA459" s="578"/>
      <c r="AG459" s="120"/>
      <c r="AH459" s="121"/>
      <c r="AI459" s="121"/>
      <c r="AJ459" s="121"/>
      <c r="AK459" s="121"/>
      <c r="AL459" s="121"/>
      <c r="AM459" s="121"/>
      <c r="AN459" s="121"/>
    </row>
    <row r="460" spans="4:40" s="101" customFormat="1">
      <c r="D460" s="709"/>
      <c r="AA460" s="578"/>
      <c r="AG460" s="120"/>
      <c r="AH460" s="121"/>
      <c r="AI460" s="121"/>
      <c r="AJ460" s="121"/>
      <c r="AK460" s="121"/>
      <c r="AL460" s="121"/>
      <c r="AM460" s="121"/>
      <c r="AN460" s="121"/>
    </row>
    <row r="461" spans="4:40" s="101" customFormat="1">
      <c r="D461" s="709"/>
      <c r="AA461" s="578"/>
      <c r="AG461" s="120"/>
      <c r="AH461" s="121"/>
      <c r="AI461" s="121"/>
      <c r="AJ461" s="121"/>
      <c r="AK461" s="121"/>
      <c r="AL461" s="121"/>
      <c r="AM461" s="121"/>
      <c r="AN461" s="121"/>
    </row>
    <row r="462" spans="4:40" s="101" customFormat="1">
      <c r="D462" s="709"/>
      <c r="AA462" s="578"/>
      <c r="AG462" s="120"/>
      <c r="AH462" s="121"/>
      <c r="AI462" s="121"/>
      <c r="AJ462" s="121"/>
      <c r="AK462" s="121"/>
      <c r="AL462" s="121"/>
      <c r="AM462" s="121"/>
      <c r="AN462" s="121"/>
    </row>
    <row r="463" spans="4:40" s="101" customFormat="1">
      <c r="D463" s="709"/>
      <c r="AA463" s="578"/>
      <c r="AG463" s="120"/>
      <c r="AH463" s="121"/>
      <c r="AI463" s="121"/>
      <c r="AJ463" s="121"/>
      <c r="AK463" s="121"/>
      <c r="AL463" s="121"/>
      <c r="AM463" s="121"/>
      <c r="AN463" s="121"/>
    </row>
    <row r="464" spans="4:40" s="101" customFormat="1">
      <c r="D464" s="709"/>
      <c r="AA464" s="578"/>
      <c r="AG464" s="120"/>
      <c r="AH464" s="121"/>
      <c r="AI464" s="121"/>
      <c r="AJ464" s="121"/>
      <c r="AK464" s="121"/>
      <c r="AL464" s="121"/>
      <c r="AM464" s="121"/>
      <c r="AN464" s="121"/>
    </row>
    <row r="465" spans="4:40" s="101" customFormat="1">
      <c r="D465" s="709"/>
      <c r="AA465" s="578"/>
      <c r="AG465" s="120"/>
      <c r="AH465" s="121"/>
      <c r="AI465" s="121"/>
      <c r="AJ465" s="121"/>
      <c r="AK465" s="121"/>
      <c r="AL465" s="121"/>
      <c r="AM465" s="121"/>
      <c r="AN465" s="121"/>
    </row>
    <row r="466" spans="4:40" s="101" customFormat="1">
      <c r="D466" s="709"/>
      <c r="AA466" s="578"/>
      <c r="AG466" s="120"/>
      <c r="AH466" s="121"/>
      <c r="AI466" s="121"/>
      <c r="AJ466" s="121"/>
      <c r="AK466" s="121"/>
      <c r="AL466" s="121"/>
      <c r="AM466" s="121"/>
      <c r="AN466" s="121"/>
    </row>
    <row r="467" spans="4:40" s="101" customFormat="1">
      <c r="D467" s="709"/>
      <c r="AA467" s="578"/>
      <c r="AG467" s="120"/>
      <c r="AH467" s="121"/>
      <c r="AI467" s="121"/>
      <c r="AJ467" s="121"/>
      <c r="AK467" s="121"/>
      <c r="AL467" s="121"/>
      <c r="AM467" s="121"/>
      <c r="AN467" s="121"/>
    </row>
    <row r="468" spans="4:40" s="101" customFormat="1">
      <c r="D468" s="709"/>
      <c r="AA468" s="578"/>
      <c r="AG468" s="120"/>
      <c r="AH468" s="121"/>
      <c r="AI468" s="121"/>
      <c r="AJ468" s="121"/>
      <c r="AK468" s="121"/>
      <c r="AL468" s="121"/>
      <c r="AM468" s="121"/>
      <c r="AN468" s="121"/>
    </row>
    <row r="469" spans="4:40" s="101" customFormat="1">
      <c r="D469" s="709"/>
      <c r="AA469" s="578"/>
      <c r="AG469" s="120"/>
      <c r="AH469" s="121"/>
      <c r="AI469" s="121"/>
      <c r="AJ469" s="121"/>
      <c r="AK469" s="121"/>
      <c r="AL469" s="121"/>
      <c r="AM469" s="121"/>
      <c r="AN469" s="121"/>
    </row>
    <row r="470" spans="4:40" s="101" customFormat="1">
      <c r="D470" s="709"/>
      <c r="AA470" s="578"/>
      <c r="AG470" s="120"/>
      <c r="AH470" s="121"/>
      <c r="AI470" s="121"/>
      <c r="AJ470" s="121"/>
      <c r="AK470" s="121"/>
      <c r="AL470" s="121"/>
      <c r="AM470" s="121"/>
      <c r="AN470" s="121"/>
    </row>
    <row r="471" spans="4:40" s="101" customFormat="1">
      <c r="D471" s="709"/>
      <c r="AA471" s="578"/>
      <c r="AG471" s="120"/>
      <c r="AH471" s="121"/>
      <c r="AI471" s="121"/>
      <c r="AJ471" s="121"/>
      <c r="AK471" s="121"/>
      <c r="AL471" s="121"/>
      <c r="AM471" s="121"/>
      <c r="AN471" s="121"/>
    </row>
    <row r="472" spans="4:40" s="101" customFormat="1">
      <c r="D472" s="709"/>
      <c r="AA472" s="578"/>
      <c r="AG472" s="120"/>
      <c r="AH472" s="121"/>
      <c r="AI472" s="121"/>
      <c r="AJ472" s="121"/>
      <c r="AK472" s="121"/>
      <c r="AL472" s="121"/>
      <c r="AM472" s="121"/>
      <c r="AN472" s="121"/>
    </row>
    <row r="473" spans="4:40" s="101" customFormat="1">
      <c r="D473" s="709"/>
      <c r="AA473" s="578"/>
      <c r="AG473" s="120"/>
      <c r="AH473" s="121"/>
      <c r="AI473" s="121"/>
      <c r="AJ473" s="121"/>
      <c r="AK473" s="121"/>
      <c r="AL473" s="121"/>
      <c r="AM473" s="121"/>
      <c r="AN473" s="121"/>
    </row>
    <row r="474" spans="4:40" s="101" customFormat="1">
      <c r="D474" s="709"/>
      <c r="AA474" s="578"/>
      <c r="AG474" s="120"/>
      <c r="AH474" s="121"/>
      <c r="AI474" s="121"/>
      <c r="AJ474" s="121"/>
      <c r="AK474" s="121"/>
      <c r="AL474" s="121"/>
      <c r="AM474" s="121"/>
      <c r="AN474" s="121"/>
    </row>
    <row r="475" spans="4:40" s="101" customFormat="1">
      <c r="D475" s="709"/>
      <c r="AA475" s="578"/>
      <c r="AG475" s="120"/>
      <c r="AH475" s="121"/>
      <c r="AI475" s="121"/>
      <c r="AJ475" s="121"/>
      <c r="AK475" s="121"/>
      <c r="AL475" s="121"/>
      <c r="AM475" s="121"/>
      <c r="AN475" s="121"/>
    </row>
    <row r="476" spans="4:40" s="101" customFormat="1">
      <c r="D476" s="709"/>
      <c r="AA476" s="578"/>
      <c r="AG476" s="120"/>
      <c r="AH476" s="121"/>
      <c r="AI476" s="121"/>
      <c r="AJ476" s="121"/>
      <c r="AK476" s="121"/>
      <c r="AL476" s="121"/>
      <c r="AM476" s="121"/>
      <c r="AN476" s="121"/>
    </row>
    <row r="477" spans="4:40" s="101" customFormat="1">
      <c r="D477" s="709"/>
      <c r="AA477" s="578"/>
      <c r="AG477" s="120"/>
      <c r="AH477" s="121"/>
      <c r="AI477" s="121"/>
      <c r="AJ477" s="121"/>
      <c r="AK477" s="121"/>
      <c r="AL477" s="121"/>
      <c r="AM477" s="121"/>
      <c r="AN477" s="121"/>
    </row>
    <row r="478" spans="4:40" s="101" customFormat="1">
      <c r="D478" s="709"/>
      <c r="AA478" s="578"/>
      <c r="AG478" s="120"/>
      <c r="AH478" s="121"/>
      <c r="AI478" s="121"/>
      <c r="AJ478" s="121"/>
      <c r="AK478" s="121"/>
      <c r="AL478" s="121"/>
      <c r="AM478" s="121"/>
      <c r="AN478" s="121"/>
    </row>
    <row r="479" spans="4:40" s="101" customFormat="1">
      <c r="D479" s="709"/>
      <c r="AA479" s="578"/>
      <c r="AG479" s="120"/>
      <c r="AH479" s="121"/>
      <c r="AI479" s="121"/>
      <c r="AJ479" s="121"/>
      <c r="AK479" s="121"/>
      <c r="AL479" s="121"/>
      <c r="AM479" s="121"/>
      <c r="AN479" s="121"/>
    </row>
    <row r="480" spans="4:40" s="101" customFormat="1">
      <c r="D480" s="709"/>
      <c r="AA480" s="578"/>
      <c r="AG480" s="120"/>
      <c r="AH480" s="121"/>
      <c r="AI480" s="121"/>
      <c r="AJ480" s="121"/>
      <c r="AK480" s="121"/>
      <c r="AL480" s="121"/>
      <c r="AM480" s="121"/>
      <c r="AN480" s="121"/>
    </row>
    <row r="481" spans="4:40" s="101" customFormat="1">
      <c r="D481" s="709"/>
      <c r="AA481" s="578"/>
      <c r="AG481" s="120"/>
      <c r="AH481" s="121"/>
      <c r="AI481" s="121"/>
      <c r="AJ481" s="121"/>
      <c r="AK481" s="121"/>
      <c r="AL481" s="121"/>
      <c r="AM481" s="121"/>
      <c r="AN481" s="121"/>
    </row>
    <row r="482" spans="4:40" s="101" customFormat="1">
      <c r="D482" s="709"/>
      <c r="AA482" s="578"/>
      <c r="AG482" s="120"/>
      <c r="AH482" s="121"/>
      <c r="AI482" s="121"/>
      <c r="AJ482" s="121"/>
      <c r="AK482" s="121"/>
      <c r="AL482" s="121"/>
      <c r="AM482" s="121"/>
      <c r="AN482" s="121"/>
    </row>
    <row r="483" spans="4:40" s="101" customFormat="1">
      <c r="D483" s="709"/>
      <c r="AA483" s="578"/>
      <c r="AG483" s="120"/>
      <c r="AH483" s="121"/>
      <c r="AI483" s="121"/>
      <c r="AJ483" s="121"/>
      <c r="AK483" s="121"/>
      <c r="AL483" s="121"/>
      <c r="AM483" s="121"/>
      <c r="AN483" s="121"/>
    </row>
    <row r="484" spans="4:40" s="101" customFormat="1">
      <c r="D484" s="709"/>
      <c r="AA484" s="578"/>
      <c r="AG484" s="120"/>
      <c r="AH484" s="121"/>
      <c r="AI484" s="121"/>
      <c r="AJ484" s="121"/>
      <c r="AK484" s="121"/>
      <c r="AL484" s="121"/>
      <c r="AM484" s="121"/>
      <c r="AN484" s="121"/>
    </row>
    <row r="485" spans="4:40" s="101" customFormat="1">
      <c r="D485" s="709"/>
      <c r="AA485" s="578"/>
      <c r="AG485" s="120"/>
      <c r="AH485" s="121"/>
      <c r="AI485" s="121"/>
      <c r="AJ485" s="121"/>
      <c r="AK485" s="121"/>
      <c r="AL485" s="121"/>
      <c r="AM485" s="121"/>
      <c r="AN485" s="121"/>
    </row>
    <row r="486" spans="4:40" s="101" customFormat="1">
      <c r="D486" s="709"/>
      <c r="AA486" s="578"/>
      <c r="AG486" s="120"/>
      <c r="AH486" s="121"/>
      <c r="AI486" s="121"/>
      <c r="AJ486" s="121"/>
      <c r="AK486" s="121"/>
      <c r="AL486" s="121"/>
      <c r="AM486" s="121"/>
      <c r="AN486" s="121"/>
    </row>
    <row r="487" spans="4:40" s="101" customFormat="1">
      <c r="D487" s="709"/>
      <c r="AA487" s="578"/>
      <c r="AG487" s="120"/>
      <c r="AH487" s="121"/>
      <c r="AI487" s="121"/>
      <c r="AJ487" s="121"/>
      <c r="AK487" s="121"/>
      <c r="AL487" s="121"/>
      <c r="AM487" s="121"/>
      <c r="AN487" s="121"/>
    </row>
    <row r="488" spans="4:40" s="101" customFormat="1">
      <c r="D488" s="709"/>
      <c r="AA488" s="578"/>
      <c r="AG488" s="120"/>
      <c r="AH488" s="121"/>
      <c r="AI488" s="121"/>
      <c r="AJ488" s="121"/>
      <c r="AK488" s="121"/>
      <c r="AL488" s="121"/>
      <c r="AM488" s="121"/>
      <c r="AN488" s="121"/>
    </row>
    <row r="489" spans="4:40" s="101" customFormat="1">
      <c r="D489" s="709"/>
      <c r="AA489" s="578"/>
      <c r="AG489" s="120"/>
      <c r="AH489" s="121"/>
      <c r="AI489" s="121"/>
      <c r="AJ489" s="121"/>
      <c r="AK489" s="121"/>
      <c r="AL489" s="121"/>
      <c r="AM489" s="121"/>
      <c r="AN489" s="121"/>
    </row>
    <row r="490" spans="4:40" s="101" customFormat="1">
      <c r="D490" s="709"/>
      <c r="AA490" s="578"/>
      <c r="AG490" s="120"/>
      <c r="AH490" s="121"/>
      <c r="AI490" s="121"/>
      <c r="AJ490" s="121"/>
      <c r="AK490" s="121"/>
      <c r="AL490" s="121"/>
      <c r="AM490" s="121"/>
      <c r="AN490" s="121"/>
    </row>
    <row r="491" spans="4:40" s="101" customFormat="1">
      <c r="D491" s="709"/>
      <c r="AA491" s="578"/>
      <c r="AG491" s="120"/>
      <c r="AH491" s="121"/>
      <c r="AI491" s="121"/>
      <c r="AJ491" s="121"/>
      <c r="AK491" s="121"/>
      <c r="AL491" s="121"/>
      <c r="AM491" s="121"/>
      <c r="AN491" s="121"/>
    </row>
    <row r="492" spans="4:40" s="101" customFormat="1">
      <c r="D492" s="709"/>
      <c r="AA492" s="578"/>
      <c r="AG492" s="120"/>
      <c r="AH492" s="121"/>
      <c r="AI492" s="121"/>
      <c r="AJ492" s="121"/>
      <c r="AK492" s="121"/>
      <c r="AL492" s="121"/>
      <c r="AM492" s="121"/>
      <c r="AN492" s="121"/>
    </row>
    <row r="493" spans="4:40" s="101" customFormat="1">
      <c r="D493" s="709"/>
      <c r="AA493" s="578"/>
      <c r="AG493" s="120"/>
      <c r="AH493" s="121"/>
      <c r="AI493" s="121"/>
      <c r="AJ493" s="121"/>
      <c r="AK493" s="121"/>
      <c r="AL493" s="121"/>
      <c r="AM493" s="121"/>
      <c r="AN493" s="121"/>
    </row>
    <row r="494" spans="4:40" s="101" customFormat="1">
      <c r="D494" s="709"/>
      <c r="AA494" s="578"/>
      <c r="AG494" s="120"/>
      <c r="AH494" s="121"/>
      <c r="AI494" s="121"/>
      <c r="AJ494" s="121"/>
      <c r="AK494" s="121"/>
      <c r="AL494" s="121"/>
      <c r="AM494" s="121"/>
      <c r="AN494" s="121"/>
    </row>
    <row r="495" spans="4:40" s="101" customFormat="1">
      <c r="D495" s="709"/>
      <c r="AA495" s="578"/>
      <c r="AG495" s="120"/>
      <c r="AH495" s="121"/>
      <c r="AI495" s="121"/>
      <c r="AJ495" s="121"/>
      <c r="AK495" s="121"/>
      <c r="AL495" s="121"/>
      <c r="AM495" s="121"/>
      <c r="AN495" s="121"/>
    </row>
    <row r="496" spans="4:40" s="101" customFormat="1">
      <c r="D496" s="709"/>
      <c r="AA496" s="578"/>
      <c r="AG496" s="120"/>
      <c r="AH496" s="121"/>
      <c r="AI496" s="121"/>
      <c r="AJ496" s="121"/>
      <c r="AK496" s="121"/>
      <c r="AL496" s="121"/>
      <c r="AM496" s="121"/>
      <c r="AN496" s="121"/>
    </row>
    <row r="497" spans="4:40" s="101" customFormat="1">
      <c r="D497" s="709"/>
      <c r="AA497" s="578"/>
      <c r="AG497" s="120"/>
      <c r="AH497" s="121"/>
      <c r="AI497" s="121"/>
      <c r="AJ497" s="121"/>
      <c r="AK497" s="121"/>
      <c r="AL497" s="121"/>
      <c r="AM497" s="121"/>
      <c r="AN497" s="121"/>
    </row>
    <row r="498" spans="4:40" s="101" customFormat="1">
      <c r="D498" s="709"/>
      <c r="AA498" s="578"/>
      <c r="AG498" s="120"/>
      <c r="AH498" s="121"/>
      <c r="AI498" s="121"/>
      <c r="AJ498" s="121"/>
      <c r="AK498" s="121"/>
      <c r="AL498" s="121"/>
      <c r="AM498" s="121"/>
      <c r="AN498" s="121"/>
    </row>
    <row r="499" spans="4:40" s="101" customFormat="1">
      <c r="D499" s="709"/>
      <c r="AA499" s="578"/>
      <c r="AG499" s="120"/>
      <c r="AH499" s="121"/>
      <c r="AI499" s="121"/>
      <c r="AJ499" s="121"/>
      <c r="AK499" s="121"/>
      <c r="AL499" s="121"/>
      <c r="AM499" s="121"/>
      <c r="AN499" s="121"/>
    </row>
    <row r="500" spans="4:40" s="101" customFormat="1">
      <c r="D500" s="709"/>
      <c r="AA500" s="578"/>
      <c r="AG500" s="120"/>
      <c r="AH500" s="121"/>
      <c r="AI500" s="121"/>
      <c r="AJ500" s="121"/>
      <c r="AK500" s="121"/>
      <c r="AL500" s="121"/>
      <c r="AM500" s="121"/>
      <c r="AN500" s="121"/>
    </row>
    <row r="501" spans="4:40" s="101" customFormat="1">
      <c r="D501" s="709"/>
      <c r="AA501" s="578"/>
      <c r="AG501" s="120"/>
      <c r="AH501" s="121"/>
      <c r="AI501" s="121"/>
      <c r="AJ501" s="121"/>
      <c r="AK501" s="121"/>
      <c r="AL501" s="121"/>
      <c r="AM501" s="121"/>
      <c r="AN501" s="121"/>
    </row>
    <row r="502" spans="4:40" s="101" customFormat="1">
      <c r="D502" s="709"/>
      <c r="AA502" s="578"/>
      <c r="AG502" s="120"/>
      <c r="AH502" s="121"/>
      <c r="AI502" s="121"/>
      <c r="AJ502" s="121"/>
      <c r="AK502" s="121"/>
      <c r="AL502" s="121"/>
      <c r="AM502" s="121"/>
      <c r="AN502" s="121"/>
    </row>
    <row r="503" spans="4:40" s="101" customFormat="1">
      <c r="D503" s="709"/>
      <c r="AA503" s="578"/>
      <c r="AG503" s="120"/>
      <c r="AH503" s="121"/>
      <c r="AI503" s="121"/>
      <c r="AJ503" s="121"/>
      <c r="AK503" s="121"/>
      <c r="AL503" s="121"/>
      <c r="AM503" s="121"/>
      <c r="AN503" s="121"/>
    </row>
    <row r="504" spans="4:40" s="101" customFormat="1">
      <c r="D504" s="709"/>
      <c r="AA504" s="578"/>
      <c r="AG504" s="120"/>
      <c r="AH504" s="121"/>
      <c r="AI504" s="121"/>
      <c r="AJ504" s="121"/>
      <c r="AK504" s="121"/>
      <c r="AL504" s="121"/>
      <c r="AM504" s="121"/>
      <c r="AN504" s="121"/>
    </row>
    <row r="505" spans="4:40" s="101" customFormat="1">
      <c r="D505" s="709"/>
      <c r="AA505" s="578"/>
      <c r="AG505" s="120"/>
      <c r="AH505" s="121"/>
      <c r="AI505" s="121"/>
      <c r="AJ505" s="121"/>
      <c r="AK505" s="121"/>
      <c r="AL505" s="121"/>
      <c r="AM505" s="121"/>
      <c r="AN505" s="121"/>
    </row>
    <row r="506" spans="4:40" s="101" customFormat="1">
      <c r="D506" s="709"/>
      <c r="AA506" s="578"/>
      <c r="AG506" s="120"/>
      <c r="AH506" s="121"/>
      <c r="AI506" s="121"/>
      <c r="AJ506" s="121"/>
      <c r="AK506" s="121"/>
      <c r="AL506" s="121"/>
      <c r="AM506" s="121"/>
      <c r="AN506" s="121"/>
    </row>
    <row r="507" spans="4:40" s="101" customFormat="1">
      <c r="D507" s="709"/>
      <c r="AA507" s="578"/>
      <c r="AG507" s="120"/>
      <c r="AH507" s="121"/>
      <c r="AI507" s="121"/>
      <c r="AJ507" s="121"/>
      <c r="AK507" s="121"/>
      <c r="AL507" s="121"/>
      <c r="AM507" s="121"/>
      <c r="AN507" s="121"/>
    </row>
    <row r="508" spans="4:40" s="101" customFormat="1">
      <c r="D508" s="709"/>
      <c r="AA508" s="578"/>
      <c r="AG508" s="120"/>
      <c r="AH508" s="121"/>
      <c r="AI508" s="121"/>
      <c r="AJ508" s="121"/>
      <c r="AK508" s="121"/>
      <c r="AL508" s="121"/>
      <c r="AM508" s="121"/>
      <c r="AN508" s="121"/>
    </row>
    <row r="509" spans="4:40" s="101" customFormat="1">
      <c r="D509" s="709"/>
      <c r="AA509" s="578"/>
      <c r="AG509" s="120"/>
      <c r="AH509" s="121"/>
      <c r="AI509" s="121"/>
      <c r="AJ509" s="121"/>
      <c r="AK509" s="121"/>
      <c r="AL509" s="121"/>
      <c r="AM509" s="121"/>
      <c r="AN509" s="121"/>
    </row>
    <row r="510" spans="4:40" s="101" customFormat="1">
      <c r="D510" s="709"/>
      <c r="AA510" s="578"/>
      <c r="AG510" s="120"/>
      <c r="AH510" s="121"/>
      <c r="AI510" s="121"/>
      <c r="AJ510" s="121"/>
      <c r="AK510" s="121"/>
      <c r="AL510" s="121"/>
      <c r="AM510" s="121"/>
      <c r="AN510" s="121"/>
    </row>
    <row r="511" spans="4:40" s="101" customFormat="1">
      <c r="D511" s="709"/>
      <c r="AA511" s="578"/>
      <c r="AG511" s="120"/>
      <c r="AH511" s="121"/>
      <c r="AI511" s="121"/>
      <c r="AJ511" s="121"/>
      <c r="AK511" s="121"/>
      <c r="AL511" s="121"/>
      <c r="AM511" s="121"/>
      <c r="AN511" s="121"/>
    </row>
    <row r="512" spans="4:40" s="101" customFormat="1">
      <c r="D512" s="709"/>
      <c r="AA512" s="578"/>
      <c r="AG512" s="120"/>
      <c r="AH512" s="121"/>
      <c r="AI512" s="121"/>
      <c r="AJ512" s="121"/>
      <c r="AK512" s="121"/>
      <c r="AL512" s="121"/>
      <c r="AM512" s="121"/>
      <c r="AN512" s="121"/>
    </row>
    <row r="513" spans="4:40" s="101" customFormat="1">
      <c r="D513" s="709"/>
      <c r="AA513" s="578"/>
      <c r="AG513" s="120"/>
      <c r="AH513" s="121"/>
      <c r="AI513" s="121"/>
      <c r="AJ513" s="121"/>
      <c r="AK513" s="121"/>
      <c r="AL513" s="121"/>
      <c r="AM513" s="121"/>
      <c r="AN513" s="121"/>
    </row>
    <row r="514" spans="4:40" s="101" customFormat="1">
      <c r="D514" s="709"/>
      <c r="AA514" s="578"/>
      <c r="AG514" s="120"/>
      <c r="AH514" s="121"/>
      <c r="AI514" s="121"/>
      <c r="AJ514" s="121"/>
      <c r="AK514" s="121"/>
      <c r="AL514" s="121"/>
      <c r="AM514" s="121"/>
      <c r="AN514" s="121"/>
    </row>
    <row r="515" spans="4:40" s="101" customFormat="1">
      <c r="D515" s="709"/>
      <c r="AA515" s="578"/>
      <c r="AG515" s="120"/>
      <c r="AH515" s="121"/>
      <c r="AI515" s="121"/>
      <c r="AJ515" s="121"/>
      <c r="AK515" s="121"/>
      <c r="AL515" s="121"/>
      <c r="AM515" s="121"/>
      <c r="AN515" s="121"/>
    </row>
    <row r="516" spans="4:40" s="101" customFormat="1">
      <c r="D516" s="709"/>
      <c r="AA516" s="578"/>
      <c r="AG516" s="120"/>
      <c r="AH516" s="121"/>
      <c r="AI516" s="121"/>
      <c r="AJ516" s="121"/>
      <c r="AK516" s="121"/>
      <c r="AL516" s="121"/>
      <c r="AM516" s="121"/>
      <c r="AN516" s="121"/>
    </row>
    <row r="517" spans="4:40" s="101" customFormat="1">
      <c r="D517" s="709"/>
      <c r="AA517" s="578"/>
      <c r="AG517" s="120"/>
      <c r="AH517" s="121"/>
      <c r="AI517" s="121"/>
      <c r="AJ517" s="121"/>
      <c r="AK517" s="121"/>
      <c r="AL517" s="121"/>
      <c r="AM517" s="121"/>
      <c r="AN517" s="121"/>
    </row>
    <row r="518" spans="4:40" s="101" customFormat="1">
      <c r="D518" s="709"/>
      <c r="AA518" s="578"/>
      <c r="AG518" s="120"/>
      <c r="AH518" s="121"/>
      <c r="AI518" s="121"/>
      <c r="AJ518" s="121"/>
      <c r="AK518" s="121"/>
      <c r="AL518" s="121"/>
      <c r="AM518" s="121"/>
      <c r="AN518" s="121"/>
    </row>
    <row r="519" spans="4:40" s="101" customFormat="1">
      <c r="D519" s="709"/>
      <c r="AA519" s="578"/>
      <c r="AG519" s="120"/>
      <c r="AH519" s="121"/>
      <c r="AI519" s="121"/>
      <c r="AJ519" s="121"/>
      <c r="AK519" s="121"/>
      <c r="AL519" s="121"/>
      <c r="AM519" s="121"/>
      <c r="AN519" s="121"/>
    </row>
    <row r="520" spans="4:40" s="101" customFormat="1">
      <c r="D520" s="709"/>
      <c r="AA520" s="578"/>
      <c r="AG520" s="120"/>
      <c r="AH520" s="121"/>
      <c r="AI520" s="121"/>
      <c r="AJ520" s="121"/>
      <c r="AK520" s="121"/>
      <c r="AL520" s="121"/>
      <c r="AM520" s="121"/>
      <c r="AN520" s="121"/>
    </row>
    <row r="521" spans="4:40" s="101" customFormat="1">
      <c r="D521" s="709"/>
      <c r="AA521" s="578"/>
      <c r="AG521" s="120"/>
      <c r="AH521" s="121"/>
      <c r="AI521" s="121"/>
      <c r="AJ521" s="121"/>
      <c r="AK521" s="121"/>
      <c r="AL521" s="121"/>
      <c r="AM521" s="121"/>
      <c r="AN521" s="121"/>
    </row>
    <row r="522" spans="4:40" s="101" customFormat="1">
      <c r="D522" s="709"/>
      <c r="AA522" s="578"/>
      <c r="AG522" s="120"/>
      <c r="AH522" s="121"/>
      <c r="AI522" s="121"/>
      <c r="AJ522" s="121"/>
      <c r="AK522" s="121"/>
      <c r="AL522" s="121"/>
      <c r="AM522" s="121"/>
      <c r="AN522" s="121"/>
    </row>
    <row r="523" spans="4:40" s="101" customFormat="1">
      <c r="D523" s="709"/>
      <c r="AA523" s="578"/>
      <c r="AG523" s="120"/>
      <c r="AH523" s="121"/>
      <c r="AI523" s="121"/>
      <c r="AJ523" s="121"/>
      <c r="AK523" s="121"/>
      <c r="AL523" s="121"/>
      <c r="AM523" s="121"/>
      <c r="AN523" s="121"/>
    </row>
    <row r="524" spans="4:40" s="101" customFormat="1">
      <c r="D524" s="709"/>
      <c r="AA524" s="578"/>
      <c r="AG524" s="120"/>
      <c r="AH524" s="121"/>
      <c r="AI524" s="121"/>
      <c r="AJ524" s="121"/>
      <c r="AK524" s="121"/>
      <c r="AL524" s="121"/>
      <c r="AM524" s="121"/>
      <c r="AN524" s="121"/>
    </row>
    <row r="525" spans="4:40" s="101" customFormat="1">
      <c r="D525" s="709"/>
      <c r="AA525" s="578"/>
      <c r="AG525" s="120"/>
      <c r="AH525" s="121"/>
      <c r="AI525" s="121"/>
      <c r="AJ525" s="121"/>
      <c r="AK525" s="121"/>
      <c r="AL525" s="121"/>
      <c r="AM525" s="121"/>
      <c r="AN525" s="121"/>
    </row>
    <row r="526" spans="4:40" s="101" customFormat="1">
      <c r="D526" s="709"/>
      <c r="AA526" s="578"/>
      <c r="AG526" s="120"/>
      <c r="AH526" s="121"/>
      <c r="AI526" s="121"/>
      <c r="AJ526" s="121"/>
      <c r="AK526" s="121"/>
      <c r="AL526" s="121"/>
      <c r="AM526" s="121"/>
      <c r="AN526" s="121"/>
    </row>
    <row r="527" spans="4:40" s="101" customFormat="1">
      <c r="D527" s="709"/>
      <c r="AA527" s="578"/>
      <c r="AG527" s="120"/>
      <c r="AH527" s="121"/>
      <c r="AI527" s="121"/>
      <c r="AJ527" s="121"/>
      <c r="AK527" s="121"/>
      <c r="AL527" s="121"/>
      <c r="AM527" s="121"/>
      <c r="AN527" s="121"/>
    </row>
    <row r="528" spans="4:40" s="101" customFormat="1">
      <c r="D528" s="709"/>
      <c r="AA528" s="578"/>
      <c r="AG528" s="120"/>
      <c r="AH528" s="121"/>
      <c r="AI528" s="121"/>
      <c r="AJ528" s="121"/>
      <c r="AK528" s="121"/>
      <c r="AL528" s="121"/>
      <c r="AM528" s="121"/>
      <c r="AN528" s="121"/>
    </row>
    <row r="529" spans="4:40" s="101" customFormat="1">
      <c r="D529" s="709"/>
      <c r="AA529" s="578"/>
      <c r="AG529" s="120"/>
      <c r="AH529" s="121"/>
      <c r="AI529" s="121"/>
      <c r="AJ529" s="121"/>
      <c r="AK529" s="121"/>
      <c r="AL529" s="121"/>
      <c r="AM529" s="121"/>
      <c r="AN529" s="121"/>
    </row>
    <row r="530" spans="4:40" s="101" customFormat="1">
      <c r="D530" s="709"/>
      <c r="AA530" s="578"/>
      <c r="AG530" s="120"/>
      <c r="AH530" s="121"/>
      <c r="AI530" s="121"/>
      <c r="AJ530" s="121"/>
      <c r="AK530" s="121"/>
      <c r="AL530" s="121"/>
      <c r="AM530" s="121"/>
      <c r="AN530" s="121"/>
    </row>
    <row r="531" spans="4:40" s="101" customFormat="1">
      <c r="D531" s="709"/>
      <c r="AA531" s="578"/>
      <c r="AG531" s="120"/>
      <c r="AH531" s="121"/>
      <c r="AI531" s="121"/>
      <c r="AJ531" s="121"/>
      <c r="AK531" s="121"/>
      <c r="AL531" s="121"/>
      <c r="AM531" s="121"/>
      <c r="AN531" s="121"/>
    </row>
    <row r="532" spans="4:40" s="101" customFormat="1">
      <c r="D532" s="709"/>
      <c r="AA532" s="578"/>
      <c r="AG532" s="120"/>
      <c r="AH532" s="121"/>
      <c r="AI532" s="121"/>
      <c r="AJ532" s="121"/>
      <c r="AK532" s="121"/>
      <c r="AL532" s="121"/>
      <c r="AM532" s="121"/>
      <c r="AN532" s="121"/>
    </row>
    <row r="533" spans="4:40" s="101" customFormat="1">
      <c r="D533" s="709"/>
      <c r="AA533" s="578"/>
      <c r="AG533" s="120"/>
      <c r="AH533" s="121"/>
      <c r="AI533" s="121"/>
      <c r="AJ533" s="121"/>
      <c r="AK533" s="121"/>
      <c r="AL533" s="121"/>
      <c r="AM533" s="121"/>
      <c r="AN533" s="121"/>
    </row>
    <row r="534" spans="4:40" s="101" customFormat="1">
      <c r="D534" s="709"/>
      <c r="AA534" s="578"/>
      <c r="AG534" s="120"/>
      <c r="AH534" s="121"/>
      <c r="AI534" s="121"/>
      <c r="AJ534" s="121"/>
      <c r="AK534" s="121"/>
      <c r="AL534" s="121"/>
      <c r="AM534" s="121"/>
      <c r="AN534" s="121"/>
    </row>
    <row r="535" spans="4:40" s="101" customFormat="1">
      <c r="D535" s="709"/>
      <c r="AA535" s="578"/>
      <c r="AG535" s="120"/>
      <c r="AH535" s="121"/>
      <c r="AI535" s="121"/>
      <c r="AJ535" s="121"/>
      <c r="AK535" s="121"/>
      <c r="AL535" s="121"/>
      <c r="AM535" s="121"/>
      <c r="AN535" s="121"/>
    </row>
    <row r="536" spans="4:40" s="101" customFormat="1">
      <c r="D536" s="709"/>
      <c r="AA536" s="578"/>
      <c r="AG536" s="120"/>
      <c r="AH536" s="121"/>
      <c r="AI536" s="121"/>
      <c r="AJ536" s="121"/>
      <c r="AK536" s="121"/>
      <c r="AL536" s="121"/>
      <c r="AM536" s="121"/>
      <c r="AN536" s="121"/>
    </row>
    <row r="537" spans="4:40" s="101" customFormat="1">
      <c r="D537" s="709"/>
      <c r="AA537" s="578"/>
      <c r="AG537" s="120"/>
      <c r="AH537" s="121"/>
      <c r="AI537" s="121"/>
      <c r="AJ537" s="121"/>
      <c r="AK537" s="121"/>
      <c r="AL537" s="121"/>
      <c r="AM537" s="121"/>
      <c r="AN537" s="121"/>
    </row>
    <row r="538" spans="4:40" s="101" customFormat="1">
      <c r="D538" s="709"/>
      <c r="AA538" s="578"/>
      <c r="AG538" s="120"/>
      <c r="AH538" s="121"/>
      <c r="AI538" s="121"/>
      <c r="AJ538" s="121"/>
      <c r="AK538" s="121"/>
      <c r="AL538" s="121"/>
      <c r="AM538" s="121"/>
      <c r="AN538" s="121"/>
    </row>
    <row r="539" spans="4:40" s="101" customFormat="1">
      <c r="D539" s="709"/>
      <c r="AA539" s="578"/>
      <c r="AG539" s="120"/>
      <c r="AH539" s="121"/>
      <c r="AI539" s="121"/>
      <c r="AJ539" s="121"/>
      <c r="AK539" s="121"/>
      <c r="AL539" s="121"/>
      <c r="AM539" s="121"/>
      <c r="AN539" s="121"/>
    </row>
    <row r="540" spans="4:40" s="101" customFormat="1">
      <c r="D540" s="709"/>
      <c r="AA540" s="578"/>
      <c r="AG540" s="120"/>
      <c r="AH540" s="121"/>
      <c r="AI540" s="121"/>
      <c r="AJ540" s="121"/>
      <c r="AK540" s="121"/>
      <c r="AL540" s="121"/>
      <c r="AM540" s="121"/>
      <c r="AN540" s="121"/>
    </row>
    <row r="541" spans="4:40" s="101" customFormat="1">
      <c r="D541" s="709"/>
      <c r="AA541" s="578"/>
      <c r="AG541" s="120"/>
      <c r="AH541" s="121"/>
      <c r="AI541" s="121"/>
      <c r="AJ541" s="121"/>
      <c r="AK541" s="121"/>
      <c r="AL541" s="121"/>
      <c r="AM541" s="121"/>
      <c r="AN541" s="121"/>
    </row>
    <row r="542" spans="4:40" s="101" customFormat="1">
      <c r="D542" s="709"/>
      <c r="AA542" s="578"/>
      <c r="AG542" s="120"/>
      <c r="AH542" s="121"/>
      <c r="AI542" s="121"/>
      <c r="AJ542" s="121"/>
      <c r="AK542" s="121"/>
      <c r="AL542" s="121"/>
      <c r="AM542" s="121"/>
      <c r="AN542" s="121"/>
    </row>
    <row r="543" spans="4:40" s="101" customFormat="1">
      <c r="D543" s="709"/>
      <c r="AA543" s="578"/>
      <c r="AG543" s="120"/>
      <c r="AH543" s="121"/>
      <c r="AI543" s="121"/>
      <c r="AJ543" s="121"/>
      <c r="AK543" s="121"/>
      <c r="AL543" s="121"/>
      <c r="AM543" s="121"/>
      <c r="AN543" s="121"/>
    </row>
    <row r="544" spans="4:40" s="101" customFormat="1">
      <c r="D544" s="709"/>
      <c r="AA544" s="578"/>
      <c r="AG544" s="120"/>
      <c r="AH544" s="121"/>
      <c r="AI544" s="121"/>
      <c r="AJ544" s="121"/>
      <c r="AK544" s="121"/>
      <c r="AL544" s="121"/>
      <c r="AM544" s="121"/>
      <c r="AN544" s="121"/>
    </row>
    <row r="545" spans="4:40" s="101" customFormat="1">
      <c r="D545" s="709"/>
      <c r="AA545" s="578"/>
      <c r="AG545" s="120"/>
      <c r="AH545" s="121"/>
      <c r="AI545" s="121"/>
      <c r="AJ545" s="121"/>
      <c r="AK545" s="121"/>
      <c r="AL545" s="121"/>
      <c r="AM545" s="121"/>
      <c r="AN545" s="121"/>
    </row>
    <row r="546" spans="4:40" s="101" customFormat="1">
      <c r="D546" s="709"/>
      <c r="AA546" s="578"/>
      <c r="AG546" s="120"/>
      <c r="AH546" s="121"/>
      <c r="AI546" s="121"/>
      <c r="AJ546" s="121"/>
      <c r="AK546" s="121"/>
      <c r="AL546" s="121"/>
      <c r="AM546" s="121"/>
      <c r="AN546" s="121"/>
    </row>
    <row r="547" spans="4:40" s="101" customFormat="1">
      <c r="D547" s="709"/>
      <c r="AA547" s="578"/>
      <c r="AG547" s="120"/>
      <c r="AH547" s="121"/>
      <c r="AI547" s="121"/>
      <c r="AJ547" s="121"/>
      <c r="AK547" s="121"/>
      <c r="AL547" s="121"/>
      <c r="AM547" s="121"/>
      <c r="AN547" s="121"/>
    </row>
    <row r="548" spans="4:40" s="101" customFormat="1">
      <c r="D548" s="709"/>
      <c r="AA548" s="578"/>
      <c r="AG548" s="120"/>
      <c r="AH548" s="121"/>
      <c r="AI548" s="121"/>
      <c r="AJ548" s="121"/>
      <c r="AK548" s="121"/>
      <c r="AL548" s="121"/>
      <c r="AM548" s="121"/>
      <c r="AN548" s="121"/>
    </row>
    <row r="549" spans="4:40" s="101" customFormat="1">
      <c r="D549" s="709"/>
      <c r="AA549" s="578"/>
      <c r="AG549" s="120"/>
      <c r="AH549" s="121"/>
      <c r="AI549" s="121"/>
      <c r="AJ549" s="121"/>
      <c r="AK549" s="121"/>
      <c r="AL549" s="121"/>
      <c r="AM549" s="121"/>
      <c r="AN549" s="121"/>
    </row>
    <row r="550" spans="4:40" s="101" customFormat="1">
      <c r="D550" s="709"/>
      <c r="AA550" s="578"/>
      <c r="AG550" s="120"/>
      <c r="AH550" s="121"/>
      <c r="AI550" s="121"/>
      <c r="AJ550" s="121"/>
      <c r="AK550" s="121"/>
      <c r="AL550" s="121"/>
      <c r="AM550" s="121"/>
      <c r="AN550" s="121"/>
    </row>
    <row r="551" spans="4:40" s="101" customFormat="1">
      <c r="D551" s="709"/>
      <c r="AA551" s="578"/>
      <c r="AG551" s="120"/>
      <c r="AH551" s="121"/>
      <c r="AI551" s="121"/>
      <c r="AJ551" s="121"/>
      <c r="AK551" s="121"/>
      <c r="AL551" s="121"/>
      <c r="AM551" s="121"/>
      <c r="AN551" s="121"/>
    </row>
    <row r="552" spans="4:40" s="101" customFormat="1">
      <c r="D552" s="709"/>
      <c r="AA552" s="578"/>
      <c r="AG552" s="120"/>
      <c r="AH552" s="121"/>
      <c r="AI552" s="121"/>
      <c r="AJ552" s="121"/>
      <c r="AK552" s="121"/>
      <c r="AL552" s="121"/>
      <c r="AM552" s="121"/>
      <c r="AN552" s="121"/>
    </row>
    <row r="553" spans="4:40" s="101" customFormat="1">
      <c r="D553" s="709"/>
      <c r="AA553" s="578"/>
      <c r="AG553" s="120"/>
      <c r="AH553" s="121"/>
      <c r="AI553" s="121"/>
      <c r="AJ553" s="121"/>
      <c r="AK553" s="121"/>
      <c r="AL553" s="121"/>
      <c r="AM553" s="121"/>
      <c r="AN553" s="121"/>
    </row>
    <row r="554" spans="4:40" s="101" customFormat="1">
      <c r="D554" s="709"/>
      <c r="AA554" s="578"/>
      <c r="AG554" s="120"/>
      <c r="AH554" s="121"/>
      <c r="AI554" s="121"/>
      <c r="AJ554" s="121"/>
      <c r="AK554" s="121"/>
      <c r="AL554" s="121"/>
      <c r="AM554" s="121"/>
      <c r="AN554" s="121"/>
    </row>
    <row r="555" spans="4:40" s="101" customFormat="1">
      <c r="D555" s="709"/>
      <c r="AA555" s="578"/>
      <c r="AG555" s="120"/>
      <c r="AH555" s="121"/>
      <c r="AI555" s="121"/>
      <c r="AJ555" s="121"/>
      <c r="AK555" s="121"/>
      <c r="AL555" s="121"/>
      <c r="AM555" s="121"/>
      <c r="AN555" s="121"/>
    </row>
    <row r="556" spans="4:40" s="101" customFormat="1">
      <c r="D556" s="709"/>
      <c r="AA556" s="578"/>
      <c r="AG556" s="120"/>
      <c r="AH556" s="121"/>
      <c r="AI556" s="121"/>
      <c r="AJ556" s="121"/>
      <c r="AK556" s="121"/>
      <c r="AL556" s="121"/>
      <c r="AM556" s="121"/>
      <c r="AN556" s="121"/>
    </row>
    <row r="557" spans="4:40" s="101" customFormat="1">
      <c r="D557" s="709"/>
      <c r="AA557" s="578"/>
      <c r="AG557" s="120"/>
      <c r="AH557" s="121"/>
      <c r="AI557" s="121"/>
      <c r="AJ557" s="121"/>
      <c r="AK557" s="121"/>
      <c r="AL557" s="121"/>
      <c r="AM557" s="121"/>
      <c r="AN557" s="121"/>
    </row>
    <row r="558" spans="4:40" s="101" customFormat="1">
      <c r="D558" s="709"/>
      <c r="AA558" s="578"/>
      <c r="AG558" s="120"/>
      <c r="AH558" s="121"/>
      <c r="AI558" s="121"/>
      <c r="AJ558" s="121"/>
      <c r="AK558" s="121"/>
      <c r="AL558" s="121"/>
      <c r="AM558" s="121"/>
      <c r="AN558" s="121"/>
    </row>
    <row r="559" spans="4:40" s="101" customFormat="1">
      <c r="D559" s="709"/>
      <c r="AA559" s="578"/>
      <c r="AG559" s="120"/>
      <c r="AH559" s="121"/>
      <c r="AI559" s="121"/>
      <c r="AJ559" s="121"/>
      <c r="AK559" s="121"/>
      <c r="AL559" s="121"/>
      <c r="AM559" s="121"/>
      <c r="AN559" s="121"/>
    </row>
    <row r="560" spans="4:40" s="101" customFormat="1">
      <c r="D560" s="709"/>
      <c r="AA560" s="578"/>
      <c r="AG560" s="120"/>
      <c r="AH560" s="121"/>
      <c r="AI560" s="121"/>
      <c r="AJ560" s="121"/>
      <c r="AK560" s="121"/>
      <c r="AL560" s="121"/>
      <c r="AM560" s="121"/>
      <c r="AN560" s="121"/>
    </row>
    <row r="561" spans="4:40" s="101" customFormat="1">
      <c r="D561" s="709"/>
      <c r="AA561" s="578"/>
      <c r="AG561" s="120"/>
      <c r="AH561" s="121"/>
      <c r="AI561" s="121"/>
      <c r="AJ561" s="121"/>
      <c r="AK561" s="121"/>
      <c r="AL561" s="121"/>
      <c r="AM561" s="121"/>
      <c r="AN561" s="121"/>
    </row>
    <row r="562" spans="4:40" s="101" customFormat="1">
      <c r="D562" s="709"/>
      <c r="AA562" s="578"/>
      <c r="AG562" s="120"/>
      <c r="AH562" s="121"/>
      <c r="AI562" s="121"/>
      <c r="AJ562" s="121"/>
      <c r="AK562" s="121"/>
      <c r="AL562" s="121"/>
      <c r="AM562" s="121"/>
      <c r="AN562" s="121"/>
    </row>
    <row r="563" spans="4:40" s="101" customFormat="1">
      <c r="D563" s="709"/>
      <c r="AA563" s="578"/>
      <c r="AG563" s="120"/>
      <c r="AH563" s="121"/>
      <c r="AI563" s="121"/>
      <c r="AJ563" s="121"/>
      <c r="AK563" s="121"/>
      <c r="AL563" s="121"/>
      <c r="AM563" s="121"/>
      <c r="AN563" s="121"/>
    </row>
    <row r="564" spans="4:40" s="101" customFormat="1">
      <c r="D564" s="709"/>
      <c r="AA564" s="578"/>
      <c r="AG564" s="120"/>
      <c r="AH564" s="121"/>
      <c r="AI564" s="121"/>
      <c r="AJ564" s="121"/>
      <c r="AK564" s="121"/>
      <c r="AL564" s="121"/>
      <c r="AM564" s="121"/>
      <c r="AN564" s="121"/>
    </row>
    <row r="565" spans="4:40" s="101" customFormat="1">
      <c r="D565" s="709"/>
      <c r="AA565" s="578"/>
      <c r="AG565" s="120"/>
      <c r="AH565" s="121"/>
      <c r="AI565" s="121"/>
      <c r="AJ565" s="121"/>
      <c r="AK565" s="121"/>
      <c r="AL565" s="121"/>
      <c r="AM565" s="121"/>
      <c r="AN565" s="121"/>
    </row>
    <row r="566" spans="4:40" s="101" customFormat="1">
      <c r="D566" s="709"/>
      <c r="AA566" s="578"/>
      <c r="AG566" s="120"/>
      <c r="AH566" s="121"/>
      <c r="AI566" s="121"/>
      <c r="AJ566" s="121"/>
      <c r="AK566" s="121"/>
      <c r="AL566" s="121"/>
      <c r="AM566" s="121"/>
      <c r="AN566" s="121"/>
    </row>
    <row r="567" spans="4:40" s="101" customFormat="1">
      <c r="D567" s="709"/>
      <c r="AA567" s="578"/>
      <c r="AG567" s="120"/>
      <c r="AH567" s="121"/>
      <c r="AI567" s="121"/>
      <c r="AJ567" s="121"/>
      <c r="AK567" s="121"/>
      <c r="AL567" s="121"/>
      <c r="AM567" s="121"/>
      <c r="AN567" s="121"/>
    </row>
    <row r="568" spans="4:40" s="101" customFormat="1">
      <c r="D568" s="709"/>
      <c r="AA568" s="578"/>
      <c r="AG568" s="120"/>
      <c r="AH568" s="121"/>
      <c r="AI568" s="121"/>
      <c r="AJ568" s="121"/>
      <c r="AK568" s="121"/>
      <c r="AL568" s="121"/>
      <c r="AM568" s="121"/>
      <c r="AN568" s="121"/>
    </row>
    <row r="569" spans="4:40" s="101" customFormat="1">
      <c r="D569" s="709"/>
      <c r="AA569" s="578"/>
      <c r="AG569" s="120"/>
      <c r="AH569" s="121"/>
      <c r="AI569" s="121"/>
      <c r="AJ569" s="121"/>
      <c r="AK569" s="121"/>
      <c r="AL569" s="121"/>
      <c r="AM569" s="121"/>
      <c r="AN569" s="121"/>
    </row>
    <row r="570" spans="4:40" s="101" customFormat="1">
      <c r="D570" s="709"/>
      <c r="AA570" s="578"/>
      <c r="AG570" s="120"/>
      <c r="AH570" s="121"/>
      <c r="AI570" s="121"/>
      <c r="AJ570" s="121"/>
      <c r="AK570" s="121"/>
      <c r="AL570" s="121"/>
      <c r="AM570" s="121"/>
      <c r="AN570" s="121"/>
    </row>
    <row r="571" spans="4:40" s="101" customFormat="1">
      <c r="D571" s="709"/>
      <c r="AA571" s="578"/>
      <c r="AG571" s="120"/>
      <c r="AH571" s="121"/>
      <c r="AI571" s="121"/>
      <c r="AJ571" s="121"/>
      <c r="AK571" s="121"/>
      <c r="AL571" s="121"/>
      <c r="AM571" s="121"/>
      <c r="AN571" s="121"/>
    </row>
    <row r="572" spans="4:40" s="101" customFormat="1">
      <c r="D572" s="709"/>
      <c r="AA572" s="578"/>
      <c r="AG572" s="120"/>
      <c r="AH572" s="121"/>
      <c r="AI572" s="121"/>
      <c r="AJ572" s="121"/>
      <c r="AK572" s="121"/>
      <c r="AL572" s="121"/>
      <c r="AM572" s="121"/>
      <c r="AN572" s="121"/>
    </row>
    <row r="573" spans="4:40" s="101" customFormat="1">
      <c r="D573" s="709"/>
      <c r="AA573" s="578"/>
      <c r="AG573" s="120"/>
      <c r="AH573" s="121"/>
      <c r="AI573" s="121"/>
      <c r="AJ573" s="121"/>
      <c r="AK573" s="121"/>
      <c r="AL573" s="121"/>
      <c r="AM573" s="121"/>
      <c r="AN573" s="121"/>
    </row>
    <row r="574" spans="4:40" s="101" customFormat="1">
      <c r="D574" s="709"/>
      <c r="AA574" s="578"/>
      <c r="AG574" s="120"/>
      <c r="AH574" s="121"/>
      <c r="AI574" s="121"/>
      <c r="AJ574" s="121"/>
      <c r="AK574" s="121"/>
      <c r="AL574" s="121"/>
      <c r="AM574" s="121"/>
      <c r="AN574" s="121"/>
    </row>
    <row r="575" spans="4:40" s="101" customFormat="1">
      <c r="D575" s="709"/>
      <c r="AA575" s="578"/>
      <c r="AG575" s="120"/>
      <c r="AH575" s="121"/>
      <c r="AI575" s="121"/>
      <c r="AJ575" s="121"/>
      <c r="AK575" s="121"/>
      <c r="AL575" s="121"/>
      <c r="AM575" s="121"/>
      <c r="AN575" s="121"/>
    </row>
    <row r="576" spans="4:40" s="101" customFormat="1">
      <c r="D576" s="709"/>
      <c r="AA576" s="578"/>
      <c r="AG576" s="120"/>
      <c r="AH576" s="121"/>
      <c r="AI576" s="121"/>
      <c r="AJ576" s="121"/>
      <c r="AK576" s="121"/>
      <c r="AL576" s="121"/>
      <c r="AM576" s="121"/>
      <c r="AN576" s="121"/>
    </row>
    <row r="577" spans="4:40" s="101" customFormat="1">
      <c r="D577" s="709"/>
      <c r="AA577" s="578"/>
      <c r="AG577" s="120"/>
      <c r="AH577" s="121"/>
      <c r="AI577" s="121"/>
      <c r="AJ577" s="121"/>
      <c r="AK577" s="121"/>
      <c r="AL577" s="121"/>
      <c r="AM577" s="121"/>
      <c r="AN577" s="121"/>
    </row>
    <row r="578" spans="4:40" s="101" customFormat="1">
      <c r="D578" s="709"/>
      <c r="AA578" s="578"/>
      <c r="AG578" s="120"/>
      <c r="AH578" s="121"/>
      <c r="AI578" s="121"/>
      <c r="AJ578" s="121"/>
      <c r="AK578" s="121"/>
      <c r="AL578" s="121"/>
      <c r="AM578" s="121"/>
      <c r="AN578" s="121"/>
    </row>
    <row r="579" spans="4:40" s="101" customFormat="1">
      <c r="D579" s="709"/>
      <c r="AA579" s="578"/>
      <c r="AG579" s="120"/>
      <c r="AH579" s="121"/>
      <c r="AI579" s="121"/>
      <c r="AJ579" s="121"/>
      <c r="AK579" s="121"/>
      <c r="AL579" s="121"/>
      <c r="AM579" s="121"/>
      <c r="AN579" s="121"/>
    </row>
    <row r="580" spans="4:40" s="101" customFormat="1">
      <c r="D580" s="709"/>
      <c r="AA580" s="578"/>
      <c r="AG580" s="120"/>
      <c r="AH580" s="121"/>
      <c r="AI580" s="121"/>
      <c r="AJ580" s="121"/>
      <c r="AK580" s="121"/>
      <c r="AL580" s="121"/>
      <c r="AM580" s="121"/>
      <c r="AN580" s="121"/>
    </row>
    <row r="581" spans="4:40" s="101" customFormat="1">
      <c r="D581" s="709"/>
      <c r="AA581" s="578"/>
      <c r="AG581" s="120"/>
      <c r="AH581" s="121"/>
      <c r="AI581" s="121"/>
      <c r="AJ581" s="121"/>
      <c r="AK581" s="121"/>
      <c r="AL581" s="121"/>
      <c r="AM581" s="121"/>
      <c r="AN581" s="121"/>
    </row>
    <row r="582" spans="4:40" s="101" customFormat="1">
      <c r="D582" s="709"/>
      <c r="AA582" s="578"/>
      <c r="AG582" s="120"/>
      <c r="AH582" s="121"/>
      <c r="AI582" s="121"/>
      <c r="AJ582" s="121"/>
      <c r="AK582" s="121"/>
      <c r="AL582" s="121"/>
      <c r="AM582" s="121"/>
      <c r="AN582" s="121"/>
    </row>
    <row r="583" spans="4:40" s="101" customFormat="1">
      <c r="D583" s="709"/>
      <c r="AA583" s="578"/>
      <c r="AG583" s="120"/>
      <c r="AH583" s="121"/>
      <c r="AI583" s="121"/>
      <c r="AJ583" s="121"/>
      <c r="AK583" s="121"/>
      <c r="AL583" s="121"/>
      <c r="AM583" s="121"/>
      <c r="AN583" s="121"/>
    </row>
    <row r="584" spans="4:40" s="101" customFormat="1">
      <c r="D584" s="709"/>
      <c r="AA584" s="578"/>
      <c r="AG584" s="120"/>
      <c r="AH584" s="121"/>
      <c r="AI584" s="121"/>
      <c r="AJ584" s="121"/>
      <c r="AK584" s="121"/>
      <c r="AL584" s="121"/>
      <c r="AM584" s="121"/>
      <c r="AN584" s="121"/>
    </row>
    <row r="585" spans="4:40" s="101" customFormat="1">
      <c r="D585" s="709"/>
      <c r="AA585" s="578"/>
      <c r="AG585" s="120"/>
      <c r="AH585" s="121"/>
      <c r="AI585" s="121"/>
      <c r="AJ585" s="121"/>
      <c r="AK585" s="121"/>
      <c r="AL585" s="121"/>
      <c r="AM585" s="121"/>
      <c r="AN585" s="121"/>
    </row>
    <row r="586" spans="4:40" s="101" customFormat="1">
      <c r="D586" s="709"/>
      <c r="AA586" s="578"/>
      <c r="AG586" s="120"/>
      <c r="AH586" s="121"/>
      <c r="AI586" s="121"/>
      <c r="AJ586" s="121"/>
      <c r="AK586" s="121"/>
      <c r="AL586" s="121"/>
      <c r="AM586" s="121"/>
      <c r="AN586" s="121"/>
    </row>
    <row r="587" spans="4:40" s="101" customFormat="1">
      <c r="D587" s="709"/>
      <c r="AA587" s="578"/>
      <c r="AG587" s="120"/>
      <c r="AH587" s="121"/>
      <c r="AI587" s="121"/>
      <c r="AJ587" s="121"/>
      <c r="AK587" s="121"/>
      <c r="AL587" s="121"/>
      <c r="AM587" s="121"/>
      <c r="AN587" s="121"/>
    </row>
    <row r="588" spans="4:40" s="101" customFormat="1">
      <c r="D588" s="709"/>
      <c r="AA588" s="578"/>
      <c r="AG588" s="120"/>
      <c r="AH588" s="121"/>
      <c r="AI588" s="121"/>
      <c r="AJ588" s="121"/>
      <c r="AK588" s="121"/>
      <c r="AL588" s="121"/>
      <c r="AM588" s="121"/>
      <c r="AN588" s="121"/>
    </row>
    <row r="589" spans="4:40" s="101" customFormat="1">
      <c r="D589" s="709"/>
      <c r="AA589" s="578"/>
      <c r="AG589" s="120"/>
      <c r="AH589" s="121"/>
      <c r="AI589" s="121"/>
      <c r="AJ589" s="121"/>
      <c r="AK589" s="121"/>
      <c r="AL589" s="121"/>
      <c r="AM589" s="121"/>
      <c r="AN589" s="121"/>
    </row>
    <row r="590" spans="4:40" s="101" customFormat="1">
      <c r="D590" s="709"/>
      <c r="AA590" s="578"/>
      <c r="AG590" s="120"/>
      <c r="AH590" s="121"/>
      <c r="AI590" s="121"/>
      <c r="AJ590" s="121"/>
      <c r="AK590" s="121"/>
      <c r="AL590" s="121"/>
      <c r="AM590" s="121"/>
      <c r="AN590" s="121"/>
    </row>
    <row r="591" spans="4:40" s="101" customFormat="1">
      <c r="D591" s="709"/>
      <c r="AA591" s="578"/>
      <c r="AG591" s="120"/>
      <c r="AH591" s="121"/>
      <c r="AI591" s="121"/>
      <c r="AJ591" s="121"/>
      <c r="AK591" s="121"/>
      <c r="AL591" s="121"/>
      <c r="AM591" s="121"/>
      <c r="AN591" s="121"/>
    </row>
    <row r="592" spans="4:40" s="101" customFormat="1">
      <c r="D592" s="709"/>
      <c r="AA592" s="578"/>
      <c r="AG592" s="120"/>
      <c r="AH592" s="121"/>
      <c r="AI592" s="121"/>
      <c r="AJ592" s="121"/>
      <c r="AK592" s="121"/>
      <c r="AL592" s="121"/>
      <c r="AM592" s="121"/>
      <c r="AN592" s="121"/>
    </row>
    <row r="593" spans="4:40" s="101" customFormat="1">
      <c r="D593" s="709"/>
      <c r="AA593" s="578"/>
      <c r="AG593" s="120"/>
      <c r="AH593" s="121"/>
      <c r="AI593" s="121"/>
      <c r="AJ593" s="121"/>
      <c r="AK593" s="121"/>
      <c r="AL593" s="121"/>
      <c r="AM593" s="121"/>
      <c r="AN593" s="121"/>
    </row>
    <row r="594" spans="4:40" s="101" customFormat="1">
      <c r="D594" s="709"/>
      <c r="AA594" s="578"/>
      <c r="AG594" s="120"/>
      <c r="AH594" s="121"/>
      <c r="AI594" s="121"/>
      <c r="AJ594" s="121"/>
      <c r="AK594" s="121"/>
      <c r="AL594" s="121"/>
      <c r="AM594" s="121"/>
      <c r="AN594" s="121"/>
    </row>
    <row r="595" spans="4:40" s="101" customFormat="1">
      <c r="D595" s="709"/>
      <c r="AA595" s="578"/>
      <c r="AG595" s="120"/>
      <c r="AH595" s="121"/>
      <c r="AI595" s="121"/>
      <c r="AJ595" s="121"/>
      <c r="AK595" s="121"/>
      <c r="AL595" s="121"/>
      <c r="AM595" s="121"/>
      <c r="AN595" s="121"/>
    </row>
    <row r="596" spans="4:40" s="101" customFormat="1">
      <c r="D596" s="709"/>
      <c r="AA596" s="578"/>
      <c r="AG596" s="120"/>
      <c r="AH596" s="121"/>
      <c r="AI596" s="121"/>
      <c r="AJ596" s="121"/>
      <c r="AK596" s="121"/>
      <c r="AL596" s="121"/>
      <c r="AM596" s="121"/>
      <c r="AN596" s="121"/>
    </row>
    <row r="597" spans="4:40" s="101" customFormat="1">
      <c r="D597" s="709"/>
      <c r="AA597" s="578"/>
      <c r="AG597" s="120"/>
      <c r="AH597" s="121"/>
      <c r="AI597" s="121"/>
      <c r="AJ597" s="121"/>
      <c r="AK597" s="121"/>
      <c r="AL597" s="121"/>
      <c r="AM597" s="121"/>
      <c r="AN597" s="121"/>
    </row>
    <row r="598" spans="4:40" s="101" customFormat="1">
      <c r="D598" s="709"/>
      <c r="AA598" s="578"/>
      <c r="AG598" s="120"/>
      <c r="AH598" s="121"/>
      <c r="AI598" s="121"/>
      <c r="AJ598" s="121"/>
      <c r="AK598" s="121"/>
      <c r="AL598" s="121"/>
      <c r="AM598" s="121"/>
      <c r="AN598" s="121"/>
    </row>
    <row r="599" spans="4:40" s="101" customFormat="1">
      <c r="D599" s="709"/>
      <c r="AA599" s="578"/>
      <c r="AG599" s="120"/>
      <c r="AH599" s="121"/>
      <c r="AI599" s="121"/>
      <c r="AJ599" s="121"/>
      <c r="AK599" s="121"/>
      <c r="AL599" s="121"/>
      <c r="AM599" s="121"/>
      <c r="AN599" s="121"/>
    </row>
    <row r="600" spans="4:40" s="101" customFormat="1">
      <c r="D600" s="709"/>
      <c r="AA600" s="578"/>
      <c r="AG600" s="120"/>
      <c r="AH600" s="121"/>
      <c r="AI600" s="121"/>
      <c r="AJ600" s="121"/>
      <c r="AK600" s="121"/>
      <c r="AL600" s="121"/>
      <c r="AM600" s="121"/>
      <c r="AN600" s="121"/>
    </row>
    <row r="601" spans="4:40" s="101" customFormat="1">
      <c r="D601" s="709"/>
      <c r="AA601" s="578"/>
      <c r="AG601" s="120"/>
      <c r="AH601" s="121"/>
      <c r="AI601" s="121"/>
      <c r="AJ601" s="121"/>
      <c r="AK601" s="121"/>
      <c r="AL601" s="121"/>
      <c r="AM601" s="121"/>
      <c r="AN601" s="121"/>
    </row>
    <row r="602" spans="4:40" s="101" customFormat="1">
      <c r="D602" s="709"/>
      <c r="AA602" s="578"/>
      <c r="AG602" s="120"/>
      <c r="AH602" s="121"/>
      <c r="AI602" s="121"/>
      <c r="AJ602" s="121"/>
      <c r="AK602" s="121"/>
      <c r="AL602" s="121"/>
      <c r="AM602" s="121"/>
      <c r="AN602" s="121"/>
    </row>
    <row r="603" spans="4:40" s="101" customFormat="1">
      <c r="D603" s="709"/>
      <c r="AA603" s="578"/>
      <c r="AG603" s="120"/>
      <c r="AH603" s="121"/>
      <c r="AI603" s="121"/>
      <c r="AJ603" s="121"/>
      <c r="AK603" s="121"/>
      <c r="AL603" s="121"/>
      <c r="AM603" s="121"/>
      <c r="AN603" s="121"/>
    </row>
    <row r="604" spans="4:40" s="101" customFormat="1">
      <c r="D604" s="709"/>
      <c r="AA604" s="578"/>
      <c r="AG604" s="120"/>
      <c r="AH604" s="121"/>
      <c r="AI604" s="121"/>
      <c r="AJ604" s="121"/>
      <c r="AK604" s="121"/>
      <c r="AL604" s="121"/>
      <c r="AM604" s="121"/>
      <c r="AN604" s="121"/>
    </row>
    <row r="605" spans="4:40" s="101" customFormat="1">
      <c r="D605" s="709"/>
      <c r="AA605" s="578"/>
      <c r="AG605" s="120"/>
      <c r="AH605" s="121"/>
      <c r="AI605" s="121"/>
      <c r="AJ605" s="121"/>
      <c r="AK605" s="121"/>
      <c r="AL605" s="121"/>
      <c r="AM605" s="121"/>
      <c r="AN605" s="121"/>
    </row>
    <row r="606" spans="4:40" s="101" customFormat="1">
      <c r="D606" s="709"/>
      <c r="AA606" s="578"/>
      <c r="AG606" s="120"/>
      <c r="AH606" s="121"/>
      <c r="AI606" s="121"/>
      <c r="AJ606" s="121"/>
      <c r="AK606" s="121"/>
      <c r="AL606" s="121"/>
      <c r="AM606" s="121"/>
      <c r="AN606" s="121"/>
    </row>
    <row r="607" spans="4:40" s="101" customFormat="1">
      <c r="D607" s="709"/>
      <c r="AA607" s="578"/>
      <c r="AG607" s="120"/>
      <c r="AH607" s="121"/>
      <c r="AI607" s="121"/>
      <c r="AJ607" s="121"/>
      <c r="AK607" s="121"/>
      <c r="AL607" s="121"/>
      <c r="AM607" s="121"/>
      <c r="AN607" s="121"/>
    </row>
    <row r="608" spans="4:40" s="101" customFormat="1">
      <c r="D608" s="709"/>
      <c r="AA608" s="578"/>
      <c r="AG608" s="120"/>
      <c r="AH608" s="121"/>
      <c r="AI608" s="121"/>
      <c r="AJ608" s="121"/>
      <c r="AK608" s="121"/>
      <c r="AL608" s="121"/>
      <c r="AM608" s="121"/>
      <c r="AN608" s="121"/>
    </row>
    <row r="609" spans="4:40" s="101" customFormat="1">
      <c r="D609" s="709"/>
      <c r="AA609" s="578"/>
      <c r="AG609" s="120"/>
      <c r="AH609" s="121"/>
      <c r="AI609" s="121"/>
      <c r="AJ609" s="121"/>
      <c r="AK609" s="121"/>
      <c r="AL609" s="121"/>
      <c r="AM609" s="121"/>
      <c r="AN609" s="121"/>
    </row>
    <row r="610" spans="4:40" s="101" customFormat="1">
      <c r="D610" s="709"/>
      <c r="AA610" s="578"/>
      <c r="AG610" s="120"/>
      <c r="AH610" s="121"/>
      <c r="AI610" s="121"/>
      <c r="AJ610" s="121"/>
      <c r="AK610" s="121"/>
      <c r="AL610" s="121"/>
      <c r="AM610" s="121"/>
      <c r="AN610" s="121"/>
    </row>
    <row r="611" spans="4:40" s="101" customFormat="1">
      <c r="D611" s="709"/>
      <c r="AA611" s="578"/>
      <c r="AG611" s="120"/>
      <c r="AH611" s="121"/>
      <c r="AI611" s="121"/>
      <c r="AJ611" s="121"/>
      <c r="AK611" s="121"/>
      <c r="AL611" s="121"/>
      <c r="AM611" s="121"/>
      <c r="AN611" s="121"/>
    </row>
    <row r="612" spans="4:40" s="101" customFormat="1">
      <c r="D612" s="709"/>
      <c r="AA612" s="578"/>
      <c r="AG612" s="120"/>
      <c r="AH612" s="121"/>
      <c r="AI612" s="121"/>
      <c r="AJ612" s="121"/>
      <c r="AK612" s="121"/>
      <c r="AL612" s="121"/>
      <c r="AM612" s="121"/>
      <c r="AN612" s="121"/>
    </row>
    <row r="613" spans="4:40" s="101" customFormat="1">
      <c r="D613" s="709"/>
      <c r="AA613" s="578"/>
      <c r="AG613" s="120"/>
      <c r="AH613" s="121"/>
      <c r="AI613" s="121"/>
      <c r="AJ613" s="121"/>
      <c r="AK613" s="121"/>
      <c r="AL613" s="121"/>
      <c r="AM613" s="121"/>
      <c r="AN613" s="121"/>
    </row>
    <row r="614" spans="4:40" s="101" customFormat="1">
      <c r="D614" s="709"/>
      <c r="AA614" s="578"/>
      <c r="AG614" s="120"/>
      <c r="AH614" s="121"/>
      <c r="AI614" s="121"/>
      <c r="AJ614" s="121"/>
      <c r="AK614" s="121"/>
      <c r="AL614" s="121"/>
      <c r="AM614" s="121"/>
      <c r="AN614" s="121"/>
    </row>
    <row r="615" spans="4:40" s="101" customFormat="1">
      <c r="D615" s="709"/>
      <c r="AA615" s="578"/>
      <c r="AG615" s="120"/>
      <c r="AH615" s="121"/>
      <c r="AI615" s="121"/>
      <c r="AJ615" s="121"/>
      <c r="AK615" s="121"/>
      <c r="AL615" s="121"/>
      <c r="AM615" s="121"/>
      <c r="AN615" s="121"/>
    </row>
    <row r="616" spans="4:40" s="101" customFormat="1">
      <c r="D616" s="709"/>
      <c r="AA616" s="578"/>
      <c r="AG616" s="120"/>
      <c r="AH616" s="121"/>
      <c r="AI616" s="121"/>
      <c r="AJ616" s="121"/>
      <c r="AK616" s="121"/>
      <c r="AL616" s="121"/>
      <c r="AM616" s="121"/>
      <c r="AN616" s="121"/>
    </row>
    <row r="617" spans="4:40" s="101" customFormat="1">
      <c r="D617" s="709"/>
      <c r="AA617" s="578"/>
      <c r="AG617" s="120"/>
      <c r="AH617" s="121"/>
      <c r="AI617" s="121"/>
      <c r="AJ617" s="121"/>
      <c r="AK617" s="121"/>
      <c r="AL617" s="121"/>
      <c r="AM617" s="121"/>
      <c r="AN617" s="121"/>
    </row>
    <row r="618" spans="4:40" s="101" customFormat="1">
      <c r="D618" s="709"/>
      <c r="AA618" s="578"/>
      <c r="AG618" s="120"/>
      <c r="AH618" s="121"/>
      <c r="AI618" s="121"/>
      <c r="AJ618" s="121"/>
      <c r="AK618" s="121"/>
      <c r="AL618" s="121"/>
      <c r="AM618" s="121"/>
      <c r="AN618" s="121"/>
    </row>
    <row r="619" spans="4:40" s="101" customFormat="1">
      <c r="D619" s="709"/>
      <c r="AA619" s="578"/>
      <c r="AG619" s="120"/>
      <c r="AH619" s="121"/>
      <c r="AI619" s="121"/>
      <c r="AJ619" s="121"/>
      <c r="AK619" s="121"/>
      <c r="AL619" s="121"/>
      <c r="AM619" s="121"/>
      <c r="AN619" s="121"/>
    </row>
    <row r="620" spans="4:40" s="101" customFormat="1">
      <c r="D620" s="709"/>
      <c r="AA620" s="578"/>
      <c r="AG620" s="120"/>
      <c r="AH620" s="121"/>
      <c r="AI620" s="121"/>
      <c r="AJ620" s="121"/>
      <c r="AK620" s="121"/>
      <c r="AL620" s="121"/>
      <c r="AM620" s="121"/>
      <c r="AN620" s="121"/>
    </row>
    <row r="621" spans="4:40" s="101" customFormat="1">
      <c r="D621" s="709"/>
      <c r="AA621" s="578"/>
      <c r="AG621" s="120"/>
      <c r="AH621" s="121"/>
      <c r="AI621" s="121"/>
      <c r="AJ621" s="121"/>
      <c r="AK621" s="121"/>
      <c r="AL621" s="121"/>
      <c r="AM621" s="121"/>
      <c r="AN621" s="121"/>
    </row>
    <row r="622" spans="4:40" s="101" customFormat="1">
      <c r="D622" s="709"/>
      <c r="AA622" s="578"/>
      <c r="AG622" s="120"/>
      <c r="AH622" s="121"/>
      <c r="AI622" s="121"/>
      <c r="AJ622" s="121"/>
      <c r="AK622" s="121"/>
      <c r="AL622" s="121"/>
      <c r="AM622" s="121"/>
      <c r="AN622" s="121"/>
    </row>
    <row r="623" spans="4:40" s="101" customFormat="1">
      <c r="D623" s="709"/>
      <c r="AA623" s="578"/>
      <c r="AG623" s="120"/>
      <c r="AH623" s="121"/>
      <c r="AI623" s="121"/>
      <c r="AJ623" s="121"/>
      <c r="AK623" s="121"/>
      <c r="AL623" s="121"/>
      <c r="AM623" s="121"/>
      <c r="AN623" s="121"/>
    </row>
    <row r="624" spans="4:40" s="101" customFormat="1">
      <c r="D624" s="709"/>
      <c r="AA624" s="578"/>
      <c r="AG624" s="120"/>
      <c r="AH624" s="121"/>
      <c r="AI624" s="121"/>
      <c r="AJ624" s="121"/>
      <c r="AK624" s="121"/>
      <c r="AL624" s="121"/>
      <c r="AM624" s="121"/>
      <c r="AN624" s="121"/>
    </row>
    <row r="625" spans="4:40" s="101" customFormat="1">
      <c r="D625" s="709"/>
      <c r="AA625" s="578"/>
      <c r="AG625" s="120"/>
      <c r="AH625" s="121"/>
      <c r="AI625" s="121"/>
      <c r="AJ625" s="121"/>
      <c r="AK625" s="121"/>
      <c r="AL625" s="121"/>
      <c r="AM625" s="121"/>
      <c r="AN625" s="121"/>
    </row>
    <row r="626" spans="4:40" s="101" customFormat="1">
      <c r="D626" s="709"/>
      <c r="AA626" s="578"/>
      <c r="AG626" s="120"/>
      <c r="AH626" s="121"/>
      <c r="AI626" s="121"/>
      <c r="AJ626" s="121"/>
      <c r="AK626" s="121"/>
      <c r="AL626" s="121"/>
      <c r="AM626" s="121"/>
      <c r="AN626" s="121"/>
    </row>
    <row r="627" spans="4:40" s="101" customFormat="1">
      <c r="D627" s="709"/>
      <c r="AA627" s="578"/>
      <c r="AG627" s="120"/>
      <c r="AH627" s="121"/>
      <c r="AI627" s="121"/>
      <c r="AJ627" s="121"/>
      <c r="AK627" s="121"/>
      <c r="AL627" s="121"/>
      <c r="AM627" s="121"/>
      <c r="AN627" s="121"/>
    </row>
    <row r="628" spans="4:40" s="101" customFormat="1">
      <c r="D628" s="709"/>
      <c r="AA628" s="578"/>
      <c r="AG628" s="120"/>
      <c r="AH628" s="121"/>
      <c r="AI628" s="121"/>
      <c r="AJ628" s="121"/>
      <c r="AK628" s="121"/>
      <c r="AL628" s="121"/>
      <c r="AM628" s="121"/>
      <c r="AN628" s="121"/>
    </row>
    <row r="629" spans="4:40" s="101" customFormat="1">
      <c r="D629" s="709"/>
      <c r="AA629" s="578"/>
      <c r="AG629" s="120"/>
      <c r="AH629" s="121"/>
      <c r="AI629" s="121"/>
      <c r="AJ629" s="121"/>
      <c r="AK629" s="121"/>
      <c r="AL629" s="121"/>
      <c r="AM629" s="121"/>
      <c r="AN629" s="121"/>
    </row>
    <row r="630" spans="4:40" s="101" customFormat="1">
      <c r="D630" s="709"/>
      <c r="AA630" s="578"/>
      <c r="AG630" s="120"/>
      <c r="AH630" s="121"/>
      <c r="AI630" s="121"/>
      <c r="AJ630" s="121"/>
      <c r="AK630" s="121"/>
      <c r="AL630" s="121"/>
      <c r="AM630" s="121"/>
      <c r="AN630" s="121"/>
    </row>
    <row r="631" spans="4:40" s="101" customFormat="1">
      <c r="D631" s="709"/>
      <c r="AA631" s="578"/>
      <c r="AG631" s="120"/>
      <c r="AH631" s="121"/>
      <c r="AI631" s="121"/>
      <c r="AJ631" s="121"/>
      <c r="AK631" s="121"/>
      <c r="AL631" s="121"/>
      <c r="AM631" s="121"/>
      <c r="AN631" s="121"/>
    </row>
    <row r="632" spans="4:40" s="101" customFormat="1">
      <c r="D632" s="709"/>
      <c r="AA632" s="578"/>
      <c r="AG632" s="120"/>
      <c r="AH632" s="121"/>
      <c r="AI632" s="121"/>
      <c r="AJ632" s="121"/>
      <c r="AK632" s="121"/>
      <c r="AL632" s="121"/>
      <c r="AM632" s="121"/>
      <c r="AN632" s="121"/>
    </row>
    <row r="633" spans="4:40" s="101" customFormat="1">
      <c r="D633" s="709"/>
      <c r="AA633" s="578"/>
      <c r="AG633" s="120"/>
      <c r="AH633" s="121"/>
      <c r="AI633" s="121"/>
      <c r="AJ633" s="121"/>
      <c r="AK633" s="121"/>
      <c r="AL633" s="121"/>
      <c r="AM633" s="121"/>
      <c r="AN633" s="121"/>
    </row>
    <row r="634" spans="4:40" s="101" customFormat="1">
      <c r="D634" s="709"/>
      <c r="AA634" s="578"/>
      <c r="AG634" s="120"/>
      <c r="AH634" s="121"/>
      <c r="AI634" s="121"/>
      <c r="AJ634" s="121"/>
      <c r="AK634" s="121"/>
      <c r="AL634" s="121"/>
      <c r="AM634" s="121"/>
      <c r="AN634" s="121"/>
    </row>
    <row r="635" spans="4:40" s="101" customFormat="1">
      <c r="D635" s="709"/>
      <c r="AA635" s="578"/>
      <c r="AG635" s="120"/>
      <c r="AH635" s="121"/>
      <c r="AI635" s="121"/>
      <c r="AJ635" s="121"/>
      <c r="AK635" s="121"/>
      <c r="AL635" s="121"/>
      <c r="AM635" s="121"/>
      <c r="AN635" s="121"/>
    </row>
    <row r="636" spans="4:40" s="101" customFormat="1">
      <c r="D636" s="709"/>
      <c r="AA636" s="578"/>
      <c r="AG636" s="120"/>
      <c r="AH636" s="121"/>
      <c r="AI636" s="121"/>
      <c r="AJ636" s="121"/>
      <c r="AK636" s="121"/>
      <c r="AL636" s="121"/>
      <c r="AM636" s="121"/>
      <c r="AN636" s="121"/>
    </row>
    <row r="637" spans="4:40" s="101" customFormat="1">
      <c r="D637" s="709"/>
      <c r="AA637" s="578"/>
      <c r="AG637" s="120"/>
      <c r="AH637" s="121"/>
      <c r="AI637" s="121"/>
      <c r="AJ637" s="121"/>
      <c r="AK637" s="121"/>
      <c r="AL637" s="121"/>
      <c r="AM637" s="121"/>
      <c r="AN637" s="121"/>
    </row>
    <row r="638" spans="4:40" s="101" customFormat="1">
      <c r="D638" s="709"/>
      <c r="AA638" s="578"/>
      <c r="AG638" s="120"/>
      <c r="AH638" s="121"/>
      <c r="AI638" s="121"/>
      <c r="AJ638" s="121"/>
      <c r="AK638" s="121"/>
      <c r="AL638" s="121"/>
      <c r="AM638" s="121"/>
      <c r="AN638" s="121"/>
    </row>
    <row r="639" spans="4:40" s="101" customFormat="1">
      <c r="D639" s="709"/>
      <c r="AA639" s="578"/>
      <c r="AG639" s="120"/>
      <c r="AH639" s="121"/>
      <c r="AI639" s="121"/>
      <c r="AJ639" s="121"/>
      <c r="AK639" s="121"/>
      <c r="AL639" s="121"/>
      <c r="AM639" s="121"/>
      <c r="AN639" s="121"/>
    </row>
    <row r="640" spans="4:40" s="101" customFormat="1">
      <c r="D640" s="709"/>
      <c r="AA640" s="578"/>
      <c r="AG640" s="120"/>
      <c r="AH640" s="121"/>
      <c r="AI640" s="121"/>
      <c r="AJ640" s="121"/>
      <c r="AK640" s="121"/>
      <c r="AL640" s="121"/>
      <c r="AM640" s="121"/>
      <c r="AN640" s="121"/>
    </row>
    <row r="641" spans="4:40" s="101" customFormat="1">
      <c r="D641" s="709"/>
      <c r="AA641" s="578"/>
      <c r="AG641" s="120"/>
      <c r="AH641" s="121"/>
      <c r="AI641" s="121"/>
      <c r="AJ641" s="121"/>
      <c r="AK641" s="121"/>
      <c r="AL641" s="121"/>
      <c r="AM641" s="121"/>
      <c r="AN641" s="121"/>
    </row>
    <row r="642" spans="4:40" s="101" customFormat="1">
      <c r="D642" s="709"/>
      <c r="AA642" s="578"/>
      <c r="AG642" s="120"/>
      <c r="AH642" s="121"/>
      <c r="AI642" s="121"/>
      <c r="AJ642" s="121"/>
      <c r="AK642" s="121"/>
      <c r="AL642" s="121"/>
      <c r="AM642" s="121"/>
      <c r="AN642" s="121"/>
    </row>
    <row r="643" spans="4:40" s="101" customFormat="1">
      <c r="D643" s="709"/>
      <c r="AA643" s="578"/>
      <c r="AG643" s="120"/>
      <c r="AH643" s="121"/>
      <c r="AI643" s="121"/>
      <c r="AJ643" s="121"/>
      <c r="AK643" s="121"/>
      <c r="AL643" s="121"/>
      <c r="AM643" s="121"/>
      <c r="AN643" s="121"/>
    </row>
    <row r="644" spans="4:40" s="101" customFormat="1">
      <c r="D644" s="709"/>
      <c r="AA644" s="578"/>
      <c r="AG644" s="120"/>
      <c r="AH644" s="121"/>
      <c r="AI644" s="121"/>
      <c r="AJ644" s="121"/>
      <c r="AK644" s="121"/>
      <c r="AL644" s="121"/>
      <c r="AM644" s="121"/>
      <c r="AN644" s="121"/>
    </row>
    <row r="645" spans="4:40" s="101" customFormat="1">
      <c r="D645" s="709"/>
      <c r="AA645" s="578"/>
      <c r="AG645" s="120"/>
      <c r="AH645" s="121"/>
      <c r="AI645" s="121"/>
      <c r="AJ645" s="121"/>
      <c r="AK645" s="121"/>
      <c r="AL645" s="121"/>
      <c r="AM645" s="121"/>
      <c r="AN645" s="121"/>
    </row>
    <row r="646" spans="4:40" s="101" customFormat="1">
      <c r="D646" s="709"/>
      <c r="AA646" s="578"/>
      <c r="AG646" s="120"/>
      <c r="AH646" s="121"/>
      <c r="AI646" s="121"/>
      <c r="AJ646" s="121"/>
      <c r="AK646" s="121"/>
      <c r="AL646" s="121"/>
      <c r="AM646" s="121"/>
      <c r="AN646" s="121"/>
    </row>
    <row r="647" spans="4:40" s="101" customFormat="1">
      <c r="D647" s="709"/>
      <c r="AA647" s="578"/>
      <c r="AG647" s="120"/>
      <c r="AH647" s="121"/>
      <c r="AI647" s="121"/>
      <c r="AJ647" s="121"/>
      <c r="AK647" s="121"/>
      <c r="AL647" s="121"/>
      <c r="AM647" s="121"/>
      <c r="AN647" s="121"/>
    </row>
    <row r="648" spans="4:40" s="101" customFormat="1">
      <c r="D648" s="709"/>
      <c r="AA648" s="578"/>
      <c r="AG648" s="120"/>
      <c r="AH648" s="121"/>
      <c r="AI648" s="121"/>
      <c r="AJ648" s="121"/>
      <c r="AK648" s="121"/>
      <c r="AL648" s="121"/>
      <c r="AM648" s="121"/>
      <c r="AN648" s="121"/>
    </row>
    <row r="649" spans="4:40" s="101" customFormat="1">
      <c r="D649" s="709"/>
      <c r="AA649" s="578"/>
      <c r="AG649" s="120"/>
      <c r="AH649" s="121"/>
      <c r="AI649" s="121"/>
      <c r="AJ649" s="121"/>
      <c r="AK649" s="121"/>
      <c r="AL649" s="121"/>
      <c r="AM649" s="121"/>
      <c r="AN649" s="121"/>
    </row>
    <row r="650" spans="4:40" s="101" customFormat="1">
      <c r="D650" s="709"/>
      <c r="AA650" s="578"/>
      <c r="AG650" s="120"/>
      <c r="AH650" s="121"/>
      <c r="AI650" s="121"/>
      <c r="AJ650" s="121"/>
      <c r="AK650" s="121"/>
      <c r="AL650" s="121"/>
      <c r="AM650" s="121"/>
      <c r="AN650" s="121"/>
    </row>
    <row r="651" spans="4:40" s="101" customFormat="1">
      <c r="D651" s="709"/>
      <c r="AA651" s="578"/>
      <c r="AG651" s="120"/>
      <c r="AH651" s="121"/>
      <c r="AI651" s="121"/>
      <c r="AJ651" s="121"/>
      <c r="AK651" s="121"/>
      <c r="AL651" s="121"/>
      <c r="AM651" s="121"/>
      <c r="AN651" s="121"/>
    </row>
    <row r="652" spans="4:40" s="101" customFormat="1">
      <c r="D652" s="709"/>
      <c r="AA652" s="578"/>
      <c r="AG652" s="120"/>
      <c r="AH652" s="121"/>
      <c r="AI652" s="121"/>
      <c r="AJ652" s="121"/>
      <c r="AK652" s="121"/>
      <c r="AL652" s="121"/>
      <c r="AM652" s="121"/>
      <c r="AN652" s="121"/>
    </row>
    <row r="653" spans="4:40" s="101" customFormat="1">
      <c r="D653" s="709"/>
      <c r="AA653" s="578"/>
      <c r="AG653" s="120"/>
      <c r="AH653" s="121"/>
      <c r="AI653" s="121"/>
      <c r="AJ653" s="121"/>
      <c r="AK653" s="121"/>
      <c r="AL653" s="121"/>
      <c r="AM653" s="121"/>
      <c r="AN653" s="121"/>
    </row>
    <row r="654" spans="4:40" s="101" customFormat="1">
      <c r="D654" s="709"/>
      <c r="AA654" s="578"/>
      <c r="AG654" s="120"/>
      <c r="AH654" s="121"/>
      <c r="AI654" s="121"/>
      <c r="AJ654" s="121"/>
      <c r="AK654" s="121"/>
      <c r="AL654" s="121"/>
      <c r="AM654" s="121"/>
      <c r="AN654" s="121"/>
    </row>
    <row r="655" spans="4:40" s="101" customFormat="1">
      <c r="D655" s="709"/>
      <c r="AA655" s="578"/>
      <c r="AG655" s="120"/>
      <c r="AH655" s="121"/>
      <c r="AI655" s="121"/>
      <c r="AJ655" s="121"/>
      <c r="AK655" s="121"/>
      <c r="AL655" s="121"/>
      <c r="AM655" s="121"/>
      <c r="AN655" s="121"/>
    </row>
    <row r="656" spans="4:40" s="101" customFormat="1">
      <c r="D656" s="709"/>
      <c r="AA656" s="578"/>
      <c r="AG656" s="120"/>
      <c r="AH656" s="121"/>
      <c r="AI656" s="121"/>
      <c r="AJ656" s="121"/>
      <c r="AK656" s="121"/>
      <c r="AL656" s="121"/>
      <c r="AM656" s="121"/>
      <c r="AN656" s="121"/>
    </row>
    <row r="657" spans="4:40" s="101" customFormat="1">
      <c r="D657" s="709"/>
      <c r="AA657" s="578"/>
      <c r="AG657" s="120"/>
      <c r="AH657" s="121"/>
      <c r="AI657" s="121"/>
      <c r="AJ657" s="121"/>
      <c r="AK657" s="121"/>
      <c r="AL657" s="121"/>
      <c r="AM657" s="121"/>
      <c r="AN657" s="121"/>
    </row>
    <row r="658" spans="4:40" s="101" customFormat="1">
      <c r="D658" s="709"/>
      <c r="AA658" s="578"/>
      <c r="AG658" s="120"/>
      <c r="AH658" s="121"/>
      <c r="AI658" s="121"/>
      <c r="AJ658" s="121"/>
      <c r="AK658" s="121"/>
      <c r="AL658" s="121"/>
      <c r="AM658" s="121"/>
      <c r="AN658" s="121"/>
    </row>
    <row r="659" spans="4:40" s="101" customFormat="1">
      <c r="D659" s="709"/>
      <c r="AA659" s="578"/>
      <c r="AG659" s="120"/>
      <c r="AH659" s="121"/>
      <c r="AI659" s="121"/>
      <c r="AJ659" s="121"/>
      <c r="AK659" s="121"/>
      <c r="AL659" s="121"/>
      <c r="AM659" s="121"/>
      <c r="AN659" s="121"/>
    </row>
    <row r="660" spans="4:40" s="101" customFormat="1">
      <c r="D660" s="709"/>
      <c r="AA660" s="578"/>
      <c r="AG660" s="120"/>
      <c r="AH660" s="121"/>
      <c r="AI660" s="121"/>
      <c r="AJ660" s="121"/>
      <c r="AK660" s="121"/>
      <c r="AL660" s="121"/>
      <c r="AM660" s="121"/>
      <c r="AN660" s="121"/>
    </row>
    <row r="661" spans="4:40" s="101" customFormat="1">
      <c r="D661" s="709"/>
      <c r="AA661" s="578"/>
      <c r="AG661" s="120"/>
      <c r="AH661" s="121"/>
      <c r="AI661" s="121"/>
      <c r="AJ661" s="121"/>
      <c r="AK661" s="121"/>
      <c r="AL661" s="121"/>
      <c r="AM661" s="121"/>
      <c r="AN661" s="121"/>
    </row>
    <row r="662" spans="4:40" s="101" customFormat="1">
      <c r="D662" s="709"/>
      <c r="AA662" s="578"/>
      <c r="AG662" s="120"/>
      <c r="AH662" s="121"/>
      <c r="AI662" s="121"/>
      <c r="AJ662" s="121"/>
      <c r="AK662" s="121"/>
      <c r="AL662" s="121"/>
      <c r="AM662" s="121"/>
      <c r="AN662" s="121"/>
    </row>
    <row r="663" spans="4:40" s="101" customFormat="1">
      <c r="D663" s="709"/>
      <c r="AA663" s="578"/>
      <c r="AG663" s="120"/>
      <c r="AH663" s="121"/>
      <c r="AI663" s="121"/>
      <c r="AJ663" s="121"/>
      <c r="AK663" s="121"/>
      <c r="AL663" s="121"/>
      <c r="AM663" s="121"/>
      <c r="AN663" s="121"/>
    </row>
    <row r="664" spans="4:40" s="101" customFormat="1">
      <c r="D664" s="709"/>
      <c r="AA664" s="578"/>
      <c r="AG664" s="120"/>
      <c r="AH664" s="121"/>
      <c r="AI664" s="121"/>
      <c r="AJ664" s="121"/>
      <c r="AK664" s="121"/>
      <c r="AL664" s="121"/>
      <c r="AM664" s="121"/>
      <c r="AN664" s="121"/>
    </row>
    <row r="665" spans="4:40" s="101" customFormat="1">
      <c r="D665" s="709"/>
      <c r="AA665" s="578"/>
      <c r="AG665" s="120"/>
      <c r="AH665" s="121"/>
      <c r="AI665" s="121"/>
      <c r="AJ665" s="121"/>
      <c r="AK665" s="121"/>
      <c r="AL665" s="121"/>
      <c r="AM665" s="121"/>
      <c r="AN665" s="121"/>
    </row>
    <row r="666" spans="4:40" s="101" customFormat="1">
      <c r="D666" s="709"/>
      <c r="AA666" s="578"/>
      <c r="AG666" s="120"/>
      <c r="AH666" s="121"/>
      <c r="AI666" s="121"/>
      <c r="AJ666" s="121"/>
      <c r="AK666" s="121"/>
      <c r="AL666" s="121"/>
      <c r="AM666" s="121"/>
      <c r="AN666" s="121"/>
    </row>
    <row r="667" spans="4:40" s="101" customFormat="1">
      <c r="D667" s="709"/>
      <c r="AA667" s="578"/>
      <c r="AG667" s="120"/>
      <c r="AH667" s="121"/>
      <c r="AI667" s="121"/>
      <c r="AJ667" s="121"/>
      <c r="AK667" s="121"/>
      <c r="AL667" s="121"/>
      <c r="AM667" s="121"/>
      <c r="AN667" s="121"/>
    </row>
    <row r="668" spans="4:40" s="101" customFormat="1">
      <c r="D668" s="709"/>
      <c r="AA668" s="578"/>
      <c r="AG668" s="120"/>
      <c r="AH668" s="121"/>
      <c r="AI668" s="121"/>
      <c r="AJ668" s="121"/>
      <c r="AK668" s="121"/>
      <c r="AL668" s="121"/>
      <c r="AM668" s="121"/>
      <c r="AN668" s="121"/>
    </row>
    <row r="669" spans="4:40" s="101" customFormat="1">
      <c r="D669" s="709"/>
      <c r="AA669" s="578"/>
      <c r="AG669" s="120"/>
      <c r="AH669" s="121"/>
      <c r="AI669" s="121"/>
      <c r="AJ669" s="121"/>
      <c r="AK669" s="121"/>
      <c r="AL669" s="121"/>
      <c r="AM669" s="121"/>
      <c r="AN669" s="121"/>
    </row>
    <row r="670" spans="4:40" s="101" customFormat="1">
      <c r="D670" s="709"/>
      <c r="AA670" s="578"/>
      <c r="AG670" s="120"/>
      <c r="AH670" s="121"/>
      <c r="AI670" s="121"/>
      <c r="AJ670" s="121"/>
      <c r="AK670" s="121"/>
      <c r="AL670" s="121"/>
      <c r="AM670" s="121"/>
      <c r="AN670" s="121"/>
    </row>
    <row r="671" spans="4:40" s="101" customFormat="1">
      <c r="D671" s="709"/>
      <c r="AA671" s="578"/>
      <c r="AG671" s="120"/>
      <c r="AH671" s="121"/>
      <c r="AI671" s="121"/>
      <c r="AJ671" s="121"/>
      <c r="AK671" s="121"/>
      <c r="AL671" s="121"/>
      <c r="AM671" s="121"/>
      <c r="AN671" s="121"/>
    </row>
    <row r="672" spans="4:40" s="101" customFormat="1">
      <c r="D672" s="709"/>
      <c r="AA672" s="578"/>
      <c r="AG672" s="120"/>
      <c r="AH672" s="121"/>
      <c r="AI672" s="121"/>
      <c r="AJ672" s="121"/>
      <c r="AK672" s="121"/>
      <c r="AL672" s="121"/>
      <c r="AM672" s="121"/>
      <c r="AN672" s="121"/>
    </row>
    <row r="673" spans="4:40" s="101" customFormat="1">
      <c r="D673" s="709"/>
      <c r="AA673" s="578"/>
      <c r="AG673" s="120"/>
      <c r="AH673" s="121"/>
      <c r="AI673" s="121"/>
      <c r="AJ673" s="121"/>
      <c r="AK673" s="121"/>
      <c r="AL673" s="121"/>
      <c r="AM673" s="121"/>
      <c r="AN673" s="121"/>
    </row>
    <row r="674" spans="4:40" s="101" customFormat="1">
      <c r="D674" s="709"/>
      <c r="AA674" s="578"/>
      <c r="AG674" s="120"/>
      <c r="AH674" s="121"/>
      <c r="AI674" s="121"/>
      <c r="AJ674" s="121"/>
      <c r="AK674" s="121"/>
      <c r="AL674" s="121"/>
      <c r="AM674" s="121"/>
      <c r="AN674" s="121"/>
    </row>
    <row r="675" spans="4:40" s="101" customFormat="1">
      <c r="D675" s="709"/>
      <c r="AA675" s="578"/>
      <c r="AG675" s="120"/>
      <c r="AH675" s="121"/>
      <c r="AI675" s="121"/>
      <c r="AJ675" s="121"/>
      <c r="AK675" s="121"/>
      <c r="AL675" s="121"/>
      <c r="AM675" s="121"/>
      <c r="AN675" s="121"/>
    </row>
    <row r="676" spans="4:40" s="101" customFormat="1">
      <c r="D676" s="709"/>
      <c r="AA676" s="578"/>
      <c r="AG676" s="120"/>
      <c r="AH676" s="121"/>
      <c r="AI676" s="121"/>
      <c r="AJ676" s="121"/>
      <c r="AK676" s="121"/>
      <c r="AL676" s="121"/>
      <c r="AM676" s="121"/>
      <c r="AN676" s="121"/>
    </row>
    <row r="677" spans="4:40" s="101" customFormat="1">
      <c r="D677" s="709"/>
      <c r="AA677" s="578"/>
      <c r="AG677" s="120"/>
      <c r="AH677" s="121"/>
      <c r="AI677" s="121"/>
      <c r="AJ677" s="121"/>
      <c r="AK677" s="121"/>
      <c r="AL677" s="121"/>
      <c r="AM677" s="121"/>
      <c r="AN677" s="121"/>
    </row>
    <row r="678" spans="4:40" s="101" customFormat="1">
      <c r="D678" s="709"/>
      <c r="AA678" s="578"/>
      <c r="AG678" s="120"/>
      <c r="AH678" s="121"/>
      <c r="AI678" s="121"/>
      <c r="AJ678" s="121"/>
      <c r="AK678" s="121"/>
      <c r="AL678" s="121"/>
      <c r="AM678" s="121"/>
      <c r="AN678" s="121"/>
    </row>
    <row r="679" spans="4:40" s="101" customFormat="1">
      <c r="D679" s="709"/>
      <c r="AA679" s="578"/>
      <c r="AG679" s="120"/>
      <c r="AH679" s="121"/>
      <c r="AI679" s="121"/>
      <c r="AJ679" s="121"/>
      <c r="AK679" s="121"/>
      <c r="AL679" s="121"/>
      <c r="AM679" s="121"/>
      <c r="AN679" s="121"/>
    </row>
    <row r="680" spans="4:40" s="101" customFormat="1">
      <c r="D680" s="709"/>
      <c r="AA680" s="578"/>
      <c r="AG680" s="120"/>
      <c r="AH680" s="121"/>
      <c r="AI680" s="121"/>
      <c r="AJ680" s="121"/>
      <c r="AK680" s="121"/>
      <c r="AL680" s="121"/>
      <c r="AM680" s="121"/>
      <c r="AN680" s="121"/>
    </row>
    <row r="681" spans="4:40" s="101" customFormat="1">
      <c r="D681" s="709"/>
      <c r="AA681" s="578"/>
      <c r="AG681" s="120"/>
      <c r="AH681" s="121"/>
      <c r="AI681" s="121"/>
      <c r="AJ681" s="121"/>
      <c r="AK681" s="121"/>
      <c r="AL681" s="121"/>
      <c r="AM681" s="121"/>
      <c r="AN681" s="121"/>
    </row>
    <row r="682" spans="4:40" s="101" customFormat="1">
      <c r="D682" s="709"/>
      <c r="AA682" s="578"/>
      <c r="AG682" s="120"/>
      <c r="AH682" s="121"/>
      <c r="AI682" s="121"/>
      <c r="AJ682" s="121"/>
      <c r="AK682" s="121"/>
      <c r="AL682" s="121"/>
      <c r="AM682" s="121"/>
      <c r="AN682" s="121"/>
    </row>
    <row r="683" spans="4:40" s="101" customFormat="1">
      <c r="D683" s="709"/>
      <c r="AA683" s="578"/>
      <c r="AG683" s="120"/>
      <c r="AH683" s="121"/>
      <c r="AI683" s="121"/>
      <c r="AJ683" s="121"/>
      <c r="AK683" s="121"/>
      <c r="AL683" s="121"/>
      <c r="AM683" s="121"/>
      <c r="AN683" s="121"/>
    </row>
    <row r="684" spans="4:40" s="101" customFormat="1">
      <c r="D684" s="709"/>
      <c r="AA684" s="578"/>
      <c r="AG684" s="120"/>
      <c r="AH684" s="121"/>
      <c r="AI684" s="121"/>
      <c r="AJ684" s="121"/>
      <c r="AK684" s="121"/>
      <c r="AL684" s="121"/>
      <c r="AM684" s="121"/>
      <c r="AN684" s="121"/>
    </row>
    <row r="685" spans="4:40" s="101" customFormat="1">
      <c r="D685" s="709"/>
      <c r="AA685" s="578"/>
      <c r="AG685" s="120"/>
      <c r="AH685" s="121"/>
      <c r="AI685" s="121"/>
      <c r="AJ685" s="121"/>
      <c r="AK685" s="121"/>
      <c r="AL685" s="121"/>
      <c r="AM685" s="121"/>
      <c r="AN685" s="121"/>
    </row>
    <row r="686" spans="4:40" s="101" customFormat="1">
      <c r="D686" s="709"/>
      <c r="AA686" s="578"/>
      <c r="AG686" s="120"/>
      <c r="AH686" s="121"/>
      <c r="AI686" s="121"/>
      <c r="AJ686" s="121"/>
      <c r="AK686" s="121"/>
      <c r="AL686" s="121"/>
      <c r="AM686" s="121"/>
      <c r="AN686" s="121"/>
    </row>
    <row r="687" spans="4:40" s="101" customFormat="1">
      <c r="D687" s="709"/>
      <c r="AA687" s="578"/>
      <c r="AG687" s="120"/>
      <c r="AH687" s="121"/>
      <c r="AI687" s="121"/>
      <c r="AJ687" s="121"/>
      <c r="AK687" s="121"/>
      <c r="AL687" s="121"/>
      <c r="AM687" s="121"/>
      <c r="AN687" s="121"/>
    </row>
    <row r="688" spans="4:40" s="101" customFormat="1">
      <c r="D688" s="709"/>
      <c r="AA688" s="578"/>
      <c r="AG688" s="120"/>
      <c r="AH688" s="121"/>
      <c r="AI688" s="121"/>
      <c r="AJ688" s="121"/>
      <c r="AK688" s="121"/>
      <c r="AL688" s="121"/>
      <c r="AM688" s="121"/>
      <c r="AN688" s="121"/>
    </row>
    <row r="689" spans="4:40" s="101" customFormat="1">
      <c r="D689" s="709"/>
      <c r="AA689" s="578"/>
      <c r="AG689" s="120"/>
      <c r="AH689" s="121"/>
      <c r="AI689" s="121"/>
      <c r="AJ689" s="121"/>
      <c r="AK689" s="121"/>
      <c r="AL689" s="121"/>
      <c r="AM689" s="121"/>
      <c r="AN689" s="121"/>
    </row>
    <row r="690" spans="4:40" s="101" customFormat="1">
      <c r="D690" s="709"/>
      <c r="AA690" s="578"/>
      <c r="AG690" s="120"/>
      <c r="AH690" s="121"/>
      <c r="AI690" s="121"/>
      <c r="AJ690" s="121"/>
      <c r="AK690" s="121"/>
      <c r="AL690" s="121"/>
      <c r="AM690" s="121"/>
      <c r="AN690" s="121"/>
    </row>
    <row r="691" spans="4:40" s="101" customFormat="1">
      <c r="D691" s="709"/>
      <c r="AA691" s="578"/>
      <c r="AG691" s="120"/>
      <c r="AH691" s="121"/>
      <c r="AI691" s="121"/>
      <c r="AJ691" s="121"/>
      <c r="AK691" s="121"/>
      <c r="AL691" s="121"/>
      <c r="AM691" s="121"/>
      <c r="AN691" s="121"/>
    </row>
    <row r="692" spans="4:40" s="101" customFormat="1">
      <c r="D692" s="709"/>
      <c r="AA692" s="578"/>
      <c r="AG692" s="120"/>
      <c r="AH692" s="121"/>
      <c r="AI692" s="121"/>
      <c r="AJ692" s="121"/>
      <c r="AK692" s="121"/>
      <c r="AL692" s="121"/>
      <c r="AM692" s="121"/>
      <c r="AN692" s="121"/>
    </row>
    <row r="693" spans="4:40" s="101" customFormat="1">
      <c r="D693" s="709"/>
      <c r="AA693" s="578"/>
      <c r="AG693" s="120"/>
      <c r="AH693" s="121"/>
      <c r="AI693" s="121"/>
      <c r="AJ693" s="121"/>
      <c r="AK693" s="121"/>
      <c r="AL693" s="121"/>
      <c r="AM693" s="121"/>
      <c r="AN693" s="121"/>
    </row>
    <row r="694" spans="4:40" s="101" customFormat="1">
      <c r="D694" s="709"/>
      <c r="AA694" s="578"/>
      <c r="AG694" s="120"/>
      <c r="AH694" s="121"/>
      <c r="AI694" s="121"/>
      <c r="AJ694" s="121"/>
      <c r="AK694" s="121"/>
      <c r="AL694" s="121"/>
      <c r="AM694" s="121"/>
      <c r="AN694" s="121"/>
    </row>
    <row r="695" spans="4:40" s="101" customFormat="1">
      <c r="D695" s="709"/>
      <c r="AA695" s="578"/>
      <c r="AG695" s="120"/>
      <c r="AH695" s="121"/>
      <c r="AI695" s="121"/>
      <c r="AJ695" s="121"/>
      <c r="AK695" s="121"/>
      <c r="AL695" s="121"/>
      <c r="AM695" s="121"/>
      <c r="AN695" s="121"/>
    </row>
    <row r="696" spans="4:40" s="101" customFormat="1">
      <c r="D696" s="709"/>
      <c r="AA696" s="578"/>
      <c r="AG696" s="120"/>
      <c r="AH696" s="121"/>
      <c r="AI696" s="121"/>
      <c r="AJ696" s="121"/>
      <c r="AK696" s="121"/>
      <c r="AL696" s="121"/>
      <c r="AM696" s="121"/>
      <c r="AN696" s="121"/>
    </row>
    <row r="697" spans="4:40" s="101" customFormat="1">
      <c r="D697" s="709"/>
      <c r="AA697" s="578"/>
      <c r="AG697" s="120"/>
      <c r="AH697" s="121"/>
      <c r="AI697" s="121"/>
      <c r="AJ697" s="121"/>
      <c r="AK697" s="121"/>
      <c r="AL697" s="121"/>
      <c r="AM697" s="121"/>
      <c r="AN697" s="121"/>
    </row>
    <row r="698" spans="4:40" s="101" customFormat="1">
      <c r="D698" s="709"/>
      <c r="AA698" s="578"/>
      <c r="AG698" s="120"/>
      <c r="AH698" s="121"/>
      <c r="AI698" s="121"/>
      <c r="AJ698" s="121"/>
      <c r="AK698" s="121"/>
      <c r="AL698" s="121"/>
      <c r="AM698" s="121"/>
      <c r="AN698" s="121"/>
    </row>
    <row r="699" spans="4:40" s="101" customFormat="1">
      <c r="D699" s="709"/>
      <c r="AA699" s="578"/>
      <c r="AG699" s="120"/>
      <c r="AH699" s="121"/>
      <c r="AI699" s="121"/>
      <c r="AJ699" s="121"/>
      <c r="AK699" s="121"/>
      <c r="AL699" s="121"/>
      <c r="AM699" s="121"/>
      <c r="AN699" s="121"/>
    </row>
    <row r="700" spans="4:40" s="101" customFormat="1">
      <c r="D700" s="709"/>
      <c r="AA700" s="578"/>
      <c r="AG700" s="120"/>
      <c r="AH700" s="121"/>
      <c r="AI700" s="121"/>
      <c r="AJ700" s="121"/>
      <c r="AK700" s="121"/>
      <c r="AL700" s="121"/>
      <c r="AM700" s="121"/>
      <c r="AN700" s="121"/>
    </row>
    <row r="701" spans="4:40" s="101" customFormat="1">
      <c r="D701" s="709"/>
      <c r="AA701" s="578"/>
      <c r="AG701" s="120"/>
      <c r="AH701" s="121"/>
      <c r="AI701" s="121"/>
      <c r="AJ701" s="121"/>
      <c r="AK701" s="121"/>
      <c r="AL701" s="121"/>
      <c r="AM701" s="121"/>
      <c r="AN701" s="121"/>
    </row>
    <row r="702" spans="4:40" s="101" customFormat="1">
      <c r="D702" s="709"/>
      <c r="AA702" s="578"/>
      <c r="AG702" s="120"/>
      <c r="AH702" s="121"/>
      <c r="AI702" s="121"/>
      <c r="AJ702" s="121"/>
      <c r="AK702" s="121"/>
      <c r="AL702" s="121"/>
      <c r="AM702" s="121"/>
      <c r="AN702" s="121"/>
    </row>
    <row r="703" spans="4:40" s="101" customFormat="1">
      <c r="D703" s="709"/>
      <c r="AA703" s="578"/>
      <c r="AG703" s="120"/>
      <c r="AH703" s="121"/>
      <c r="AI703" s="121"/>
      <c r="AJ703" s="121"/>
      <c r="AK703" s="121"/>
      <c r="AL703" s="121"/>
      <c r="AM703" s="121"/>
      <c r="AN703" s="121"/>
    </row>
    <row r="704" spans="4:40" s="101" customFormat="1">
      <c r="D704" s="709"/>
      <c r="AA704" s="578"/>
      <c r="AG704" s="120"/>
      <c r="AH704" s="121"/>
      <c r="AI704" s="121"/>
      <c r="AJ704" s="121"/>
      <c r="AK704" s="121"/>
      <c r="AL704" s="121"/>
      <c r="AM704" s="121"/>
      <c r="AN704" s="121"/>
    </row>
    <row r="705" spans="4:40" s="101" customFormat="1">
      <c r="D705" s="709"/>
      <c r="AA705" s="578"/>
      <c r="AG705" s="120"/>
      <c r="AH705" s="121"/>
      <c r="AI705" s="121"/>
      <c r="AJ705" s="121"/>
      <c r="AK705" s="121"/>
      <c r="AL705" s="121"/>
      <c r="AM705" s="121"/>
      <c r="AN705" s="121"/>
    </row>
    <row r="706" spans="4:40" s="101" customFormat="1">
      <c r="D706" s="709"/>
      <c r="AA706" s="578"/>
      <c r="AG706" s="120"/>
      <c r="AH706" s="121"/>
      <c r="AI706" s="121"/>
      <c r="AJ706" s="121"/>
      <c r="AK706" s="121"/>
      <c r="AL706" s="121"/>
      <c r="AM706" s="121"/>
      <c r="AN706" s="121"/>
    </row>
    <row r="707" spans="4:40" s="101" customFormat="1">
      <c r="D707" s="709"/>
      <c r="AA707" s="578"/>
      <c r="AG707" s="120"/>
      <c r="AH707" s="121"/>
      <c r="AI707" s="121"/>
      <c r="AJ707" s="121"/>
      <c r="AK707" s="121"/>
      <c r="AL707" s="121"/>
      <c r="AM707" s="121"/>
      <c r="AN707" s="121"/>
    </row>
    <row r="708" spans="4:40" s="101" customFormat="1">
      <c r="D708" s="709"/>
      <c r="AA708" s="578"/>
      <c r="AG708" s="120"/>
      <c r="AH708" s="121"/>
      <c r="AI708" s="121"/>
      <c r="AJ708" s="121"/>
      <c r="AK708" s="121"/>
      <c r="AL708" s="121"/>
      <c r="AM708" s="121"/>
      <c r="AN708" s="121"/>
    </row>
    <row r="709" spans="4:40">
      <c r="AG709" s="122"/>
    </row>
    <row r="710" spans="4:40">
      <c r="AG710" s="122"/>
    </row>
    <row r="711" spans="4:40">
      <c r="AG711" s="122"/>
    </row>
    <row r="712" spans="4:40">
      <c r="AG712" s="122"/>
    </row>
    <row r="713" spans="4:40">
      <c r="AG713" s="122"/>
    </row>
    <row r="714" spans="4:40">
      <c r="AG714" s="122"/>
    </row>
    <row r="715" spans="4:40">
      <c r="AG715" s="122"/>
    </row>
    <row r="716" spans="4:40">
      <c r="AG716" s="122"/>
    </row>
    <row r="717" spans="4:40">
      <c r="AG717" s="122"/>
    </row>
    <row r="718" spans="4:40">
      <c r="AG718" s="122"/>
    </row>
    <row r="719" spans="4:40">
      <c r="AG719" s="122"/>
    </row>
    <row r="720" spans="4:40">
      <c r="AG720" s="122"/>
    </row>
    <row r="721" spans="33:33">
      <c r="AG721" s="122"/>
    </row>
    <row r="722" spans="33:33">
      <c r="AG722" s="122"/>
    </row>
    <row r="723" spans="33:33">
      <c r="AG723" s="122"/>
    </row>
    <row r="724" spans="33:33">
      <c r="AG724" s="122"/>
    </row>
    <row r="725" spans="33:33">
      <c r="AG725" s="122"/>
    </row>
    <row r="726" spans="33:33">
      <c r="AG726" s="122"/>
    </row>
    <row r="727" spans="33:33">
      <c r="AG727" s="122"/>
    </row>
    <row r="728" spans="33:33">
      <c r="AG728" s="122"/>
    </row>
    <row r="729" spans="33:33">
      <c r="AG729" s="122"/>
    </row>
    <row r="730" spans="33:33">
      <c r="AG730" s="122"/>
    </row>
    <row r="731" spans="33:33">
      <c r="AG731" s="122"/>
    </row>
    <row r="732" spans="33:33">
      <c r="AG732" s="122"/>
    </row>
    <row r="733" spans="33:33">
      <c r="AG733" s="122"/>
    </row>
    <row r="734" spans="33:33">
      <c r="AG734" s="122"/>
    </row>
    <row r="735" spans="33:33">
      <c r="AG735" s="122"/>
    </row>
    <row r="736" spans="33:33">
      <c r="AG736" s="122"/>
    </row>
    <row r="737" spans="33:33">
      <c r="AG737" s="122"/>
    </row>
    <row r="738" spans="33:33">
      <c r="AG738" s="122"/>
    </row>
    <row r="739" spans="33:33">
      <c r="AG739" s="122"/>
    </row>
    <row r="740" spans="33:33">
      <c r="AG740" s="122"/>
    </row>
    <row r="741" spans="33:33">
      <c r="AG741" s="122"/>
    </row>
    <row r="742" spans="33:33">
      <c r="AG742" s="122"/>
    </row>
    <row r="743" spans="33:33">
      <c r="AG743" s="122"/>
    </row>
    <row r="744" spans="33:33">
      <c r="AG744" s="122"/>
    </row>
    <row r="745" spans="33:33">
      <c r="AG745" s="122"/>
    </row>
    <row r="746" spans="33:33">
      <c r="AG746" s="122"/>
    </row>
    <row r="747" spans="33:33">
      <c r="AG747" s="122"/>
    </row>
    <row r="748" spans="33:33">
      <c r="AG748" s="122"/>
    </row>
    <row r="749" spans="33:33">
      <c r="AG749" s="122"/>
    </row>
    <row r="750" spans="33:33">
      <c r="AG750" s="122"/>
    </row>
    <row r="751" spans="33:33">
      <c r="AG751" s="122"/>
    </row>
    <row r="752" spans="33:33">
      <c r="AG752" s="122"/>
    </row>
    <row r="753" spans="33:33">
      <c r="AG753" s="122"/>
    </row>
    <row r="754" spans="33:33">
      <c r="AG754" s="122"/>
    </row>
    <row r="755" spans="33:33">
      <c r="AG755" s="122"/>
    </row>
    <row r="756" spans="33:33">
      <c r="AG756" s="122"/>
    </row>
    <row r="757" spans="33:33">
      <c r="AG757" s="122"/>
    </row>
    <row r="758" spans="33:33">
      <c r="AG758" s="122"/>
    </row>
    <row r="759" spans="33:33">
      <c r="AG759" s="122"/>
    </row>
    <row r="760" spans="33:33">
      <c r="AG760" s="122"/>
    </row>
    <row r="761" spans="33:33">
      <c r="AG761" s="122"/>
    </row>
    <row r="762" spans="33:33">
      <c r="AG762" s="122"/>
    </row>
    <row r="763" spans="33:33">
      <c r="AG763" s="122"/>
    </row>
    <row r="764" spans="33:33">
      <c r="AG764" s="122"/>
    </row>
    <row r="765" spans="33:33">
      <c r="AG765" s="122"/>
    </row>
    <row r="766" spans="33:33">
      <c r="AG766" s="122"/>
    </row>
    <row r="767" spans="33:33">
      <c r="AG767" s="122"/>
    </row>
    <row r="768" spans="33:33">
      <c r="AG768" s="122"/>
    </row>
    <row r="769" spans="33:33">
      <c r="AG769" s="122"/>
    </row>
    <row r="770" spans="33:33">
      <c r="AG770" s="122"/>
    </row>
    <row r="771" spans="33:33">
      <c r="AG771" s="122"/>
    </row>
    <row r="772" spans="33:33">
      <c r="AG772" s="122"/>
    </row>
    <row r="773" spans="33:33">
      <c r="AG773" s="122"/>
    </row>
    <row r="774" spans="33:33">
      <c r="AG774" s="122"/>
    </row>
    <row r="775" spans="33:33">
      <c r="AG775" s="122"/>
    </row>
    <row r="776" spans="33:33">
      <c r="AG776" s="122"/>
    </row>
    <row r="777" spans="33:33">
      <c r="AG777" s="122"/>
    </row>
    <row r="778" spans="33:33">
      <c r="AG778" s="122"/>
    </row>
    <row r="779" spans="33:33">
      <c r="AG779" s="122"/>
    </row>
    <row r="780" spans="33:33">
      <c r="AG780" s="122"/>
    </row>
    <row r="781" spans="33:33">
      <c r="AG781" s="122"/>
    </row>
    <row r="782" spans="33:33">
      <c r="AG782" s="122"/>
    </row>
    <row r="783" spans="33:33">
      <c r="AG783" s="122"/>
    </row>
    <row r="784" spans="33:33">
      <c r="AG784" s="122"/>
    </row>
    <row r="785" spans="33:33">
      <c r="AG785" s="122"/>
    </row>
    <row r="786" spans="33:33">
      <c r="AG786" s="122"/>
    </row>
    <row r="787" spans="33:33">
      <c r="AG787" s="122"/>
    </row>
    <row r="788" spans="33:33">
      <c r="AG788" s="122"/>
    </row>
    <row r="789" spans="33:33">
      <c r="AG789" s="122"/>
    </row>
    <row r="790" spans="33:33">
      <c r="AG790" s="122"/>
    </row>
    <row r="791" spans="33:33">
      <c r="AG791" s="122"/>
    </row>
    <row r="792" spans="33:33">
      <c r="AG792" s="122"/>
    </row>
    <row r="793" spans="33:33">
      <c r="AG793" s="122"/>
    </row>
    <row r="794" spans="33:33">
      <c r="AG794" s="122"/>
    </row>
    <row r="795" spans="33:33">
      <c r="AG795" s="122"/>
    </row>
    <row r="796" spans="33:33">
      <c r="AG796" s="122"/>
    </row>
    <row r="797" spans="33:33">
      <c r="AG797" s="122"/>
    </row>
    <row r="798" spans="33:33">
      <c r="AG798" s="122"/>
    </row>
    <row r="799" spans="33:33">
      <c r="AG799" s="122"/>
    </row>
    <row r="800" spans="33:33">
      <c r="AG800" s="122"/>
    </row>
    <row r="801" spans="33:33">
      <c r="AG801" s="122"/>
    </row>
    <row r="802" spans="33:33">
      <c r="AG802" s="122"/>
    </row>
    <row r="803" spans="33:33">
      <c r="AG803" s="122"/>
    </row>
    <row r="804" spans="33:33">
      <c r="AG804" s="122"/>
    </row>
    <row r="805" spans="33:33">
      <c r="AG805" s="122"/>
    </row>
    <row r="806" spans="33:33">
      <c r="AG806" s="122"/>
    </row>
    <row r="807" spans="33:33">
      <c r="AG807" s="122"/>
    </row>
    <row r="808" spans="33:33">
      <c r="AG808" s="122"/>
    </row>
    <row r="809" spans="33:33">
      <c r="AG809" s="122"/>
    </row>
    <row r="810" spans="33:33">
      <c r="AG810" s="122"/>
    </row>
    <row r="811" spans="33:33">
      <c r="AG811" s="122"/>
    </row>
    <row r="812" spans="33:33">
      <c r="AG812" s="122"/>
    </row>
    <row r="813" spans="33:33">
      <c r="AG813" s="122"/>
    </row>
    <row r="814" spans="33:33">
      <c r="AG814" s="122"/>
    </row>
    <row r="815" spans="33:33">
      <c r="AG815" s="122"/>
    </row>
    <row r="816" spans="33:33">
      <c r="AG816" s="122"/>
    </row>
    <row r="817" spans="33:33">
      <c r="AG817" s="122"/>
    </row>
    <row r="818" spans="33:33">
      <c r="AG818" s="122"/>
    </row>
    <row r="819" spans="33:33">
      <c r="AG819" s="122"/>
    </row>
    <row r="820" spans="33:33">
      <c r="AG820" s="122"/>
    </row>
    <row r="821" spans="33:33">
      <c r="AG821" s="122"/>
    </row>
    <row r="822" spans="33:33">
      <c r="AG822" s="122"/>
    </row>
    <row r="823" spans="33:33">
      <c r="AG823" s="122"/>
    </row>
    <row r="824" spans="33:33">
      <c r="AG824" s="122"/>
    </row>
    <row r="825" spans="33:33">
      <c r="AG825" s="122"/>
    </row>
    <row r="826" spans="33:33">
      <c r="AG826" s="122"/>
    </row>
    <row r="827" spans="33:33">
      <c r="AG827" s="122"/>
    </row>
    <row r="828" spans="33:33">
      <c r="AG828" s="122"/>
    </row>
    <row r="829" spans="33:33">
      <c r="AG829" s="122"/>
    </row>
    <row r="830" spans="33:33">
      <c r="AG830" s="122"/>
    </row>
    <row r="831" spans="33:33">
      <c r="AG831" s="122"/>
    </row>
    <row r="832" spans="33:33">
      <c r="AG832" s="122"/>
    </row>
    <row r="833" spans="33:33">
      <c r="AG833" s="122"/>
    </row>
    <row r="834" spans="33:33">
      <c r="AG834" s="122"/>
    </row>
    <row r="835" spans="33:33">
      <c r="AG835" s="122"/>
    </row>
    <row r="836" spans="33:33">
      <c r="AG836" s="122"/>
    </row>
    <row r="837" spans="33:33">
      <c r="AG837" s="122"/>
    </row>
    <row r="838" spans="33:33">
      <c r="AG838" s="122"/>
    </row>
    <row r="839" spans="33:33">
      <c r="AG839" s="122"/>
    </row>
    <row r="840" spans="33:33">
      <c r="AG840" s="122"/>
    </row>
    <row r="841" spans="33:33">
      <c r="AG841" s="122"/>
    </row>
    <row r="842" spans="33:33">
      <c r="AG842" s="122"/>
    </row>
    <row r="843" spans="33:33">
      <c r="AG843" s="122"/>
    </row>
    <row r="844" spans="33:33">
      <c r="AG844" s="122"/>
    </row>
    <row r="845" spans="33:33">
      <c r="AG845" s="122"/>
    </row>
    <row r="846" spans="33:33">
      <c r="AG846" s="122"/>
    </row>
    <row r="847" spans="33:33">
      <c r="AG847" s="122"/>
    </row>
    <row r="848" spans="33:33">
      <c r="AG848" s="122"/>
    </row>
    <row r="849" spans="33:33">
      <c r="AG849" s="122"/>
    </row>
    <row r="850" spans="33:33">
      <c r="AG850" s="122"/>
    </row>
    <row r="851" spans="33:33">
      <c r="AG851" s="122"/>
    </row>
    <row r="852" spans="33:33">
      <c r="AG852" s="122"/>
    </row>
    <row r="853" spans="33:33">
      <c r="AG853" s="122"/>
    </row>
    <row r="854" spans="33:33">
      <c r="AG854" s="122"/>
    </row>
    <row r="855" spans="33:33">
      <c r="AG855" s="122"/>
    </row>
    <row r="856" spans="33:33">
      <c r="AG856" s="122"/>
    </row>
    <row r="857" spans="33:33">
      <c r="AG857" s="122"/>
    </row>
    <row r="858" spans="33:33">
      <c r="AG858" s="122"/>
    </row>
    <row r="859" spans="33:33">
      <c r="AG859" s="122"/>
    </row>
    <row r="860" spans="33:33">
      <c r="AG860" s="122"/>
    </row>
    <row r="861" spans="33:33">
      <c r="AG861" s="122"/>
    </row>
    <row r="862" spans="33:33">
      <c r="AG862" s="122"/>
    </row>
    <row r="863" spans="33:33">
      <c r="AG863" s="122"/>
    </row>
    <row r="864" spans="33:33">
      <c r="AG864" s="122"/>
    </row>
    <row r="865" spans="33:33">
      <c r="AG865" s="122"/>
    </row>
    <row r="866" spans="33:33">
      <c r="AG866" s="122"/>
    </row>
    <row r="867" spans="33:33">
      <c r="AG867" s="122"/>
    </row>
    <row r="868" spans="33:33">
      <c r="AG868" s="122"/>
    </row>
    <row r="869" spans="33:33">
      <c r="AG869" s="122"/>
    </row>
    <row r="870" spans="33:33">
      <c r="AG870" s="122"/>
    </row>
    <row r="871" spans="33:33">
      <c r="AG871" s="122"/>
    </row>
    <row r="872" spans="33:33">
      <c r="AG872" s="122"/>
    </row>
    <row r="873" spans="33:33">
      <c r="AG873" s="122"/>
    </row>
    <row r="874" spans="33:33">
      <c r="AG874" s="122"/>
    </row>
    <row r="875" spans="33:33">
      <c r="AG875" s="122"/>
    </row>
    <row r="876" spans="33:33">
      <c r="AG876" s="122"/>
    </row>
    <row r="877" spans="33:33">
      <c r="AG877" s="122"/>
    </row>
    <row r="878" spans="33:33">
      <c r="AG878" s="122"/>
    </row>
    <row r="879" spans="33:33">
      <c r="AG879" s="122"/>
    </row>
    <row r="880" spans="33:33">
      <c r="AG880" s="122"/>
    </row>
    <row r="881" spans="33:33">
      <c r="AG881" s="122"/>
    </row>
    <row r="882" spans="33:33">
      <c r="AG882" s="122"/>
    </row>
    <row r="883" spans="33:33">
      <c r="AG883" s="122"/>
    </row>
    <row r="884" spans="33:33">
      <c r="AG884" s="122"/>
    </row>
    <row r="885" spans="33:33">
      <c r="AG885" s="122"/>
    </row>
    <row r="886" spans="33:33">
      <c r="AG886" s="122"/>
    </row>
    <row r="887" spans="33:33">
      <c r="AG887" s="122"/>
    </row>
    <row r="888" spans="33:33">
      <c r="AG888" s="122"/>
    </row>
    <row r="889" spans="33:33">
      <c r="AG889" s="122"/>
    </row>
    <row r="890" spans="33:33">
      <c r="AG890" s="122"/>
    </row>
    <row r="891" spans="33:33">
      <c r="AG891" s="122"/>
    </row>
    <row r="892" spans="33:33">
      <c r="AG892" s="122"/>
    </row>
    <row r="893" spans="33:33">
      <c r="AG893" s="122"/>
    </row>
    <row r="894" spans="33:33">
      <c r="AG894" s="122"/>
    </row>
    <row r="895" spans="33:33">
      <c r="AG895" s="122"/>
    </row>
    <row r="896" spans="33:33">
      <c r="AG896" s="122"/>
    </row>
    <row r="897" spans="33:33">
      <c r="AG897" s="122"/>
    </row>
    <row r="898" spans="33:33">
      <c r="AG898" s="122"/>
    </row>
    <row r="899" spans="33:33">
      <c r="AG899" s="122"/>
    </row>
    <row r="900" spans="33:33">
      <c r="AG900" s="122"/>
    </row>
    <row r="901" spans="33:33">
      <c r="AG901" s="122"/>
    </row>
    <row r="902" spans="33:33">
      <c r="AG902" s="122"/>
    </row>
    <row r="903" spans="33:33">
      <c r="AG903" s="122"/>
    </row>
    <row r="904" spans="33:33">
      <c r="AG904" s="122"/>
    </row>
    <row r="905" spans="33:33">
      <c r="AG905" s="122"/>
    </row>
    <row r="906" spans="33:33">
      <c r="AG906" s="122"/>
    </row>
    <row r="907" spans="33:33">
      <c r="AG907" s="122"/>
    </row>
    <row r="908" spans="33:33">
      <c r="AG908" s="122"/>
    </row>
    <row r="909" spans="33:33">
      <c r="AG909" s="122"/>
    </row>
    <row r="910" spans="33:33">
      <c r="AG910" s="122"/>
    </row>
    <row r="911" spans="33:33">
      <c r="AG911" s="122"/>
    </row>
    <row r="912" spans="33:33">
      <c r="AG912" s="122"/>
    </row>
    <row r="913" spans="33:33">
      <c r="AG913" s="122"/>
    </row>
    <row r="914" spans="33:33">
      <c r="AG914" s="122"/>
    </row>
    <row r="915" spans="33:33">
      <c r="AG915" s="122"/>
    </row>
    <row r="916" spans="33:33">
      <c r="AG916" s="122"/>
    </row>
    <row r="917" spans="33:33">
      <c r="AG917" s="122"/>
    </row>
    <row r="918" spans="33:33">
      <c r="AG918" s="122"/>
    </row>
    <row r="919" spans="33:33">
      <c r="AG919" s="122"/>
    </row>
    <row r="920" spans="33:33">
      <c r="AG920" s="122"/>
    </row>
    <row r="921" spans="33:33">
      <c r="AG921" s="122"/>
    </row>
    <row r="922" spans="33:33">
      <c r="AG922" s="122"/>
    </row>
    <row r="923" spans="33:33">
      <c r="AG923" s="122"/>
    </row>
    <row r="924" spans="33:33">
      <c r="AG924" s="122"/>
    </row>
    <row r="925" spans="33:33">
      <c r="AG925" s="122"/>
    </row>
    <row r="926" spans="33:33">
      <c r="AG926" s="122"/>
    </row>
    <row r="927" spans="33:33">
      <c r="AG927" s="122"/>
    </row>
    <row r="928" spans="33:33">
      <c r="AG928" s="122"/>
    </row>
    <row r="929" spans="33:33">
      <c r="AG929" s="122"/>
    </row>
    <row r="930" spans="33:33">
      <c r="AG930" s="122"/>
    </row>
    <row r="931" spans="33:33">
      <c r="AG931" s="122"/>
    </row>
    <row r="932" spans="33:33">
      <c r="AG932" s="122"/>
    </row>
    <row r="933" spans="33:33">
      <c r="AG933" s="122"/>
    </row>
    <row r="934" spans="33:33">
      <c r="AG934" s="122"/>
    </row>
    <row r="935" spans="33:33">
      <c r="AG935" s="122"/>
    </row>
    <row r="936" spans="33:33">
      <c r="AG936" s="122"/>
    </row>
    <row r="937" spans="33:33">
      <c r="AG937" s="122"/>
    </row>
    <row r="938" spans="33:33">
      <c r="AG938" s="122"/>
    </row>
    <row r="939" spans="33:33">
      <c r="AG939" s="122"/>
    </row>
    <row r="940" spans="33:33">
      <c r="AG940" s="122"/>
    </row>
    <row r="941" spans="33:33">
      <c r="AG941" s="122"/>
    </row>
    <row r="942" spans="33:33">
      <c r="AG942" s="122"/>
    </row>
    <row r="943" spans="33:33">
      <c r="AG943" s="122"/>
    </row>
    <row r="944" spans="33:33">
      <c r="AG944" s="122"/>
    </row>
    <row r="945" spans="33:33">
      <c r="AG945" s="122"/>
    </row>
    <row r="946" spans="33:33">
      <c r="AG946" s="122"/>
    </row>
    <row r="947" spans="33:33">
      <c r="AG947" s="122"/>
    </row>
    <row r="948" spans="33:33">
      <c r="AG948" s="122"/>
    </row>
    <row r="949" spans="33:33">
      <c r="AG949" s="122"/>
    </row>
    <row r="950" spans="33:33">
      <c r="AG950" s="122"/>
    </row>
    <row r="951" spans="33:33">
      <c r="AG951" s="122"/>
    </row>
    <row r="952" spans="33:33">
      <c r="AG952" s="122"/>
    </row>
    <row r="953" spans="33:33">
      <c r="AG953" s="122"/>
    </row>
    <row r="954" spans="33:33">
      <c r="AG954" s="122"/>
    </row>
    <row r="955" spans="33:33">
      <c r="AG955" s="122"/>
    </row>
    <row r="956" spans="33:33">
      <c r="AG956" s="122"/>
    </row>
    <row r="957" spans="33:33">
      <c r="AG957" s="122"/>
    </row>
    <row r="958" spans="33:33">
      <c r="AG958" s="122"/>
    </row>
    <row r="959" spans="33:33">
      <c r="AG959" s="122"/>
    </row>
    <row r="960" spans="33:33">
      <c r="AG960" s="122"/>
    </row>
    <row r="961" spans="33:33">
      <c r="AG961" s="122"/>
    </row>
    <row r="962" spans="33:33">
      <c r="AG962" s="122"/>
    </row>
    <row r="963" spans="33:33">
      <c r="AG963" s="122"/>
    </row>
    <row r="964" spans="33:33">
      <c r="AG964" s="122"/>
    </row>
    <row r="965" spans="33:33">
      <c r="AG965" s="122"/>
    </row>
    <row r="966" spans="33:33">
      <c r="AG966" s="122"/>
    </row>
    <row r="967" spans="33:33">
      <c r="AG967" s="122"/>
    </row>
    <row r="968" spans="33:33">
      <c r="AG968" s="122"/>
    </row>
    <row r="969" spans="33:33">
      <c r="AG969" s="122"/>
    </row>
    <row r="970" spans="33:33">
      <c r="AG970" s="122"/>
    </row>
    <row r="971" spans="33:33">
      <c r="AG971" s="122"/>
    </row>
    <row r="972" spans="33:33">
      <c r="AG972" s="122"/>
    </row>
    <row r="973" spans="33:33">
      <c r="AG973" s="122"/>
    </row>
    <row r="974" spans="33:33">
      <c r="AG974" s="122"/>
    </row>
    <row r="975" spans="33:33">
      <c r="AG975" s="122"/>
    </row>
    <row r="976" spans="33:33">
      <c r="AG976" s="122"/>
    </row>
    <row r="977" spans="33:33">
      <c r="AG977" s="122"/>
    </row>
    <row r="978" spans="33:33">
      <c r="AG978" s="122"/>
    </row>
    <row r="979" spans="33:33">
      <c r="AG979" s="122"/>
    </row>
    <row r="980" spans="33:33">
      <c r="AG980" s="122"/>
    </row>
    <row r="981" spans="33:33">
      <c r="AG981" s="122"/>
    </row>
    <row r="982" spans="33:33">
      <c r="AG982" s="122"/>
    </row>
    <row r="983" spans="33:33">
      <c r="AG983" s="122"/>
    </row>
    <row r="984" spans="33:33">
      <c r="AG984" s="122"/>
    </row>
    <row r="985" spans="33:33">
      <c r="AG985" s="122"/>
    </row>
    <row r="986" spans="33:33">
      <c r="AG986" s="122"/>
    </row>
    <row r="987" spans="33:33">
      <c r="AG987" s="122"/>
    </row>
    <row r="988" spans="33:33">
      <c r="AG988" s="122"/>
    </row>
    <row r="989" spans="33:33">
      <c r="AG989" s="122"/>
    </row>
    <row r="990" spans="33:33">
      <c r="AG990" s="122"/>
    </row>
    <row r="991" spans="33:33">
      <c r="AG991" s="122"/>
    </row>
    <row r="992" spans="33:33">
      <c r="AG992" s="122"/>
    </row>
    <row r="993" spans="33:33">
      <c r="AG993" s="122"/>
    </row>
    <row r="994" spans="33:33">
      <c r="AG994" s="122"/>
    </row>
    <row r="995" spans="33:33">
      <c r="AG995" s="122"/>
    </row>
    <row r="996" spans="33:33">
      <c r="AG996" s="122"/>
    </row>
    <row r="997" spans="33:33">
      <c r="AG997" s="122"/>
    </row>
    <row r="998" spans="33:33">
      <c r="AG998" s="122"/>
    </row>
    <row r="999" spans="33:33">
      <c r="AG999" s="122"/>
    </row>
    <row r="1000" spans="33:33">
      <c r="AG1000" s="122"/>
    </row>
    <row r="1001" spans="33:33">
      <c r="AG1001" s="122"/>
    </row>
    <row r="1002" spans="33:33">
      <c r="AG1002" s="122"/>
    </row>
    <row r="1003" spans="33:33">
      <c r="AG1003" s="122"/>
    </row>
    <row r="1004" spans="33:33">
      <c r="AG1004" s="122"/>
    </row>
    <row r="1005" spans="33:33">
      <c r="AG1005" s="122"/>
    </row>
    <row r="1006" spans="33:33">
      <c r="AG1006" s="122"/>
    </row>
    <row r="1007" spans="33:33">
      <c r="AG1007" s="122"/>
    </row>
    <row r="1008" spans="33:33">
      <c r="AG1008" s="122"/>
    </row>
    <row r="1009" spans="33:33">
      <c r="AG1009" s="122"/>
    </row>
    <row r="1010" spans="33:33">
      <c r="AG1010" s="122"/>
    </row>
    <row r="1011" spans="33:33">
      <c r="AG1011" s="122"/>
    </row>
    <row r="1012" spans="33:33">
      <c r="AG1012" s="122"/>
    </row>
    <row r="1013" spans="33:33">
      <c r="AG1013" s="122"/>
    </row>
    <row r="1014" spans="33:33">
      <c r="AG1014" s="122"/>
    </row>
    <row r="1015" spans="33:33">
      <c r="AG1015" s="122"/>
    </row>
    <row r="1016" spans="33:33">
      <c r="AG1016" s="122"/>
    </row>
    <row r="1017" spans="33:33">
      <c r="AG1017" s="122"/>
    </row>
    <row r="1018" spans="33:33">
      <c r="AG1018" s="122"/>
    </row>
    <row r="1019" spans="33:33">
      <c r="AG1019" s="122"/>
    </row>
    <row r="1020" spans="33:33">
      <c r="AG1020" s="122"/>
    </row>
    <row r="1021" spans="33:33">
      <c r="AG1021" s="122"/>
    </row>
    <row r="1022" spans="33:33">
      <c r="AG1022" s="122"/>
    </row>
    <row r="1023" spans="33:33">
      <c r="AG1023" s="122"/>
    </row>
    <row r="1024" spans="33:33">
      <c r="AG1024" s="122"/>
    </row>
    <row r="1025" spans="33:33">
      <c r="AG1025" s="122"/>
    </row>
    <row r="1026" spans="33:33">
      <c r="AG1026" s="122"/>
    </row>
    <row r="1027" spans="33:33">
      <c r="AG1027" s="122"/>
    </row>
    <row r="1028" spans="33:33">
      <c r="AG1028" s="122"/>
    </row>
    <row r="1029" spans="33:33">
      <c r="AG1029" s="122"/>
    </row>
    <row r="1030" spans="33:33">
      <c r="AG1030" s="122"/>
    </row>
    <row r="1031" spans="33:33">
      <c r="AG1031" s="122"/>
    </row>
    <row r="1032" spans="33:33">
      <c r="AG1032" s="122"/>
    </row>
    <row r="1033" spans="33:33">
      <c r="AG1033" s="122"/>
    </row>
    <row r="1034" spans="33:33">
      <c r="AG1034" s="122"/>
    </row>
    <row r="1035" spans="33:33">
      <c r="AG1035" s="122"/>
    </row>
    <row r="1036" spans="33:33">
      <c r="AG1036" s="122"/>
    </row>
    <row r="1037" spans="33:33">
      <c r="AG1037" s="122"/>
    </row>
    <row r="1038" spans="33:33">
      <c r="AG1038" s="122"/>
    </row>
    <row r="1039" spans="33:33">
      <c r="AG1039" s="122"/>
    </row>
    <row r="1040" spans="33:33">
      <c r="AG1040" s="122"/>
    </row>
    <row r="1041" spans="33:33">
      <c r="AG1041" s="122"/>
    </row>
    <row r="1042" spans="33:33">
      <c r="AG1042" s="122"/>
    </row>
    <row r="1043" spans="33:33">
      <c r="AG1043" s="122"/>
    </row>
    <row r="1044" spans="33:33">
      <c r="AG1044" s="122"/>
    </row>
    <row r="1045" spans="33:33">
      <c r="AG1045" s="122"/>
    </row>
    <row r="1046" spans="33:33">
      <c r="AG1046" s="122"/>
    </row>
    <row r="1047" spans="33:33">
      <c r="AG1047" s="122"/>
    </row>
    <row r="1048" spans="33:33">
      <c r="AG1048" s="122"/>
    </row>
    <row r="1049" spans="33:33">
      <c r="AG1049" s="122"/>
    </row>
    <row r="1050" spans="33:33">
      <c r="AG1050" s="122"/>
    </row>
    <row r="1051" spans="33:33">
      <c r="AG1051" s="122"/>
    </row>
    <row r="1052" spans="33:33">
      <c r="AG1052" s="122"/>
    </row>
    <row r="1053" spans="33:33">
      <c r="AG1053" s="122"/>
    </row>
    <row r="1054" spans="33:33">
      <c r="AG1054" s="122"/>
    </row>
    <row r="1055" spans="33:33">
      <c r="AG1055" s="122"/>
    </row>
    <row r="1056" spans="33:33">
      <c r="AG1056" s="122"/>
    </row>
    <row r="1057" spans="33:33">
      <c r="AG1057" s="122"/>
    </row>
    <row r="1058" spans="33:33">
      <c r="AG1058" s="122"/>
    </row>
    <row r="1059" spans="33:33">
      <c r="AG1059" s="122"/>
    </row>
    <row r="1060" spans="33:33">
      <c r="AG1060" s="122"/>
    </row>
    <row r="1061" spans="33:33">
      <c r="AG1061" s="122"/>
    </row>
    <row r="1062" spans="33:33">
      <c r="AG1062" s="122"/>
    </row>
    <row r="1063" spans="33:33">
      <c r="AG1063" s="122"/>
    </row>
    <row r="1064" spans="33:33">
      <c r="AG1064" s="122"/>
    </row>
    <row r="1065" spans="33:33">
      <c r="AG1065" s="122"/>
    </row>
    <row r="1066" spans="33:33">
      <c r="AG1066" s="122"/>
    </row>
    <row r="1067" spans="33:33">
      <c r="AG1067" s="122"/>
    </row>
    <row r="1068" spans="33:33">
      <c r="AG1068" s="122"/>
    </row>
    <row r="1069" spans="33:33">
      <c r="AG1069" s="122"/>
    </row>
    <row r="1070" spans="33:33">
      <c r="AG1070" s="122"/>
    </row>
    <row r="1071" spans="33:33">
      <c r="AG1071" s="122"/>
    </row>
    <row r="1072" spans="33:33">
      <c r="AG1072" s="122"/>
    </row>
    <row r="1073" spans="33:33">
      <c r="AG1073" s="122"/>
    </row>
    <row r="1074" spans="33:33">
      <c r="AG1074" s="122"/>
    </row>
    <row r="1075" spans="33:33">
      <c r="AG1075" s="122"/>
    </row>
    <row r="1076" spans="33:33">
      <c r="AG1076" s="122"/>
    </row>
    <row r="1077" spans="33:33">
      <c r="AG1077" s="122"/>
    </row>
    <row r="1078" spans="33:33">
      <c r="AG1078" s="122"/>
    </row>
    <row r="1079" spans="33:33">
      <c r="AG1079" s="122"/>
    </row>
    <row r="1080" spans="33:33">
      <c r="AG1080" s="122"/>
    </row>
    <row r="1081" spans="33:33">
      <c r="AG1081" s="122"/>
    </row>
    <row r="1082" spans="33:33">
      <c r="AG1082" s="122"/>
    </row>
    <row r="1083" spans="33:33">
      <c r="AG1083" s="122"/>
    </row>
    <row r="1084" spans="33:33">
      <c r="AG1084" s="122"/>
    </row>
    <row r="1085" spans="33:33">
      <c r="AG1085" s="122"/>
    </row>
    <row r="1086" spans="33:33">
      <c r="AG1086" s="122"/>
    </row>
    <row r="1087" spans="33:33">
      <c r="AG1087" s="122"/>
    </row>
    <row r="1088" spans="33:33">
      <c r="AG1088" s="122"/>
    </row>
    <row r="1089" spans="33:33">
      <c r="AG1089" s="122"/>
    </row>
    <row r="1090" spans="33:33">
      <c r="AG1090" s="122"/>
    </row>
    <row r="1091" spans="33:33">
      <c r="AG1091" s="122"/>
    </row>
    <row r="1092" spans="33:33">
      <c r="AG1092" s="122"/>
    </row>
    <row r="1093" spans="33:33">
      <c r="AG1093" s="122"/>
    </row>
    <row r="1094" spans="33:33">
      <c r="AG1094" s="122"/>
    </row>
    <row r="1095" spans="33:33">
      <c r="AG1095" s="122"/>
    </row>
    <row r="1096" spans="33:33">
      <c r="AG1096" s="122"/>
    </row>
    <row r="1097" spans="33:33">
      <c r="AG1097" s="122"/>
    </row>
    <row r="1098" spans="33:33">
      <c r="AG1098" s="122"/>
    </row>
    <row r="1099" spans="33:33">
      <c r="AG1099" s="122"/>
    </row>
    <row r="1100" spans="33:33">
      <c r="AG1100" s="122"/>
    </row>
    <row r="1101" spans="33:33">
      <c r="AG1101" s="122"/>
    </row>
    <row r="1102" spans="33:33">
      <c r="AG1102" s="122"/>
    </row>
    <row r="1103" spans="33:33">
      <c r="AG1103" s="122"/>
    </row>
    <row r="1104" spans="33:33">
      <c r="AG1104" s="122"/>
    </row>
    <row r="1105" spans="33:33">
      <c r="AG1105" s="122"/>
    </row>
    <row r="1106" spans="33:33">
      <c r="AG1106" s="122"/>
    </row>
    <row r="1107" spans="33:33">
      <c r="AG1107" s="122"/>
    </row>
    <row r="1108" spans="33:33">
      <c r="AG1108" s="122"/>
    </row>
    <row r="1109" spans="33:33">
      <c r="AG1109" s="122"/>
    </row>
    <row r="1110" spans="33:33">
      <c r="AG1110" s="122"/>
    </row>
    <row r="1111" spans="33:33">
      <c r="AG1111" s="122"/>
    </row>
    <row r="1112" spans="33:33">
      <c r="AG1112" s="122"/>
    </row>
    <row r="1113" spans="33:33">
      <c r="AG1113" s="122"/>
    </row>
    <row r="1114" spans="33:33">
      <c r="AG1114" s="122"/>
    </row>
    <row r="1115" spans="33:33">
      <c r="AG1115" s="122"/>
    </row>
    <row r="1116" spans="33:33">
      <c r="AG1116" s="122"/>
    </row>
    <row r="1117" spans="33:33">
      <c r="AG1117" s="122"/>
    </row>
    <row r="1118" spans="33:33">
      <c r="AG1118" s="122"/>
    </row>
    <row r="1119" spans="33:33">
      <c r="AG1119" s="122"/>
    </row>
    <row r="1120" spans="33:33">
      <c r="AG1120" s="122"/>
    </row>
    <row r="1121" spans="33:33">
      <c r="AG1121" s="122"/>
    </row>
    <row r="1122" spans="33:33">
      <c r="AG1122" s="122"/>
    </row>
    <row r="1123" spans="33:33">
      <c r="AG1123" s="122"/>
    </row>
    <row r="1124" spans="33:33">
      <c r="AG1124" s="122"/>
    </row>
    <row r="1125" spans="33:33">
      <c r="AG1125" s="122"/>
    </row>
    <row r="1126" spans="33:33">
      <c r="AG1126" s="122"/>
    </row>
    <row r="1127" spans="33:33">
      <c r="AG1127" s="122"/>
    </row>
    <row r="1128" spans="33:33">
      <c r="AG1128" s="122"/>
    </row>
    <row r="1129" spans="33:33">
      <c r="AG1129" s="122"/>
    </row>
    <row r="1130" spans="33:33">
      <c r="AG1130" s="122"/>
    </row>
    <row r="1131" spans="33:33">
      <c r="AG1131" s="122"/>
    </row>
    <row r="1132" spans="33:33">
      <c r="AG1132" s="122"/>
    </row>
    <row r="1133" spans="33:33">
      <c r="AG1133" s="122"/>
    </row>
    <row r="1134" spans="33:33">
      <c r="AG1134" s="122"/>
    </row>
    <row r="1135" spans="33:33">
      <c r="AG1135" s="122"/>
    </row>
    <row r="1136" spans="33:33">
      <c r="AG1136" s="122"/>
    </row>
    <row r="1137" spans="33:33">
      <c r="AG1137" s="122"/>
    </row>
    <row r="1138" spans="33:33">
      <c r="AG1138" s="122"/>
    </row>
    <row r="1139" spans="33:33">
      <c r="AG1139" s="122"/>
    </row>
    <row r="1140" spans="33:33">
      <c r="AG1140" s="122"/>
    </row>
    <row r="1141" spans="33:33">
      <c r="AG1141" s="122"/>
    </row>
    <row r="1142" spans="33:33">
      <c r="AG1142" s="122"/>
    </row>
    <row r="1143" spans="33:33">
      <c r="AG1143" s="122"/>
    </row>
    <row r="1144" spans="33:33">
      <c r="AG1144" s="122"/>
    </row>
    <row r="1145" spans="33:33">
      <c r="AG1145" s="122"/>
    </row>
    <row r="1146" spans="33:33">
      <c r="AG1146" s="122"/>
    </row>
    <row r="1147" spans="33:33">
      <c r="AG1147" s="122"/>
    </row>
    <row r="1148" spans="33:33">
      <c r="AG1148" s="122"/>
    </row>
    <row r="1149" spans="33:33">
      <c r="AG1149" s="122"/>
    </row>
    <row r="1150" spans="33:33">
      <c r="AG1150" s="122"/>
    </row>
    <row r="1151" spans="33:33">
      <c r="AG1151" s="122"/>
    </row>
    <row r="1152" spans="33:33">
      <c r="AG1152" s="122"/>
    </row>
    <row r="1153" spans="33:33">
      <c r="AG1153" s="122"/>
    </row>
    <row r="1154" spans="33:33">
      <c r="AG1154" s="122"/>
    </row>
    <row r="1155" spans="33:33">
      <c r="AG1155" s="122"/>
    </row>
    <row r="1156" spans="33:33">
      <c r="AG1156" s="122"/>
    </row>
    <row r="1157" spans="33:33">
      <c r="AG1157" s="122"/>
    </row>
    <row r="1158" spans="33:33">
      <c r="AG1158" s="122"/>
    </row>
    <row r="1159" spans="33:33">
      <c r="AG1159" s="122"/>
    </row>
    <row r="1160" spans="33:33">
      <c r="AG1160" s="122"/>
    </row>
    <row r="1161" spans="33:33">
      <c r="AG1161" s="122"/>
    </row>
    <row r="1162" spans="33:33">
      <c r="AG1162" s="122"/>
    </row>
    <row r="1163" spans="33:33">
      <c r="AG1163" s="122"/>
    </row>
    <row r="1164" spans="33:33">
      <c r="AG1164" s="122"/>
    </row>
    <row r="1165" spans="33:33">
      <c r="AG1165" s="122"/>
    </row>
    <row r="1166" spans="33:33">
      <c r="AG1166" s="122"/>
    </row>
    <row r="1167" spans="33:33">
      <c r="AG1167" s="122"/>
    </row>
    <row r="1168" spans="33:33">
      <c r="AG1168" s="122"/>
    </row>
    <row r="1169" spans="33:33">
      <c r="AG1169" s="122"/>
    </row>
    <row r="1170" spans="33:33">
      <c r="AG1170" s="122"/>
    </row>
    <row r="1171" spans="33:33">
      <c r="AG1171" s="122"/>
    </row>
    <row r="1172" spans="33:33">
      <c r="AG1172" s="122"/>
    </row>
    <row r="1173" spans="33:33">
      <c r="AG1173" s="122"/>
    </row>
    <row r="1174" spans="33:33">
      <c r="AG1174" s="122"/>
    </row>
    <row r="1175" spans="33:33">
      <c r="AG1175" s="122"/>
    </row>
    <row r="1176" spans="33:33">
      <c r="AG1176" s="122"/>
    </row>
    <row r="1177" spans="33:33">
      <c r="AG1177" s="122"/>
    </row>
    <row r="1178" spans="33:33">
      <c r="AG1178" s="122"/>
    </row>
    <row r="1179" spans="33:33">
      <c r="AG1179" s="122"/>
    </row>
    <row r="1180" spans="33:33">
      <c r="AG1180" s="122"/>
    </row>
    <row r="1181" spans="33:33">
      <c r="AG1181" s="122"/>
    </row>
    <row r="1182" spans="33:33">
      <c r="AG1182" s="122"/>
    </row>
    <row r="1183" spans="33:33">
      <c r="AG1183" s="122"/>
    </row>
    <row r="1184" spans="33:33">
      <c r="AG1184" s="122"/>
    </row>
    <row r="1185" spans="33:33">
      <c r="AG1185" s="122"/>
    </row>
    <row r="1186" spans="33:33">
      <c r="AG1186" s="122"/>
    </row>
    <row r="1187" spans="33:33">
      <c r="AG1187" s="122"/>
    </row>
    <row r="1188" spans="33:33">
      <c r="AG1188" s="122"/>
    </row>
    <row r="1189" spans="33:33">
      <c r="AG1189" s="122"/>
    </row>
    <row r="1190" spans="33:33">
      <c r="AG1190" s="122"/>
    </row>
    <row r="1191" spans="33:33">
      <c r="AG1191" s="122"/>
    </row>
    <row r="1192" spans="33:33">
      <c r="AG1192" s="122"/>
    </row>
    <row r="1193" spans="33:33">
      <c r="AG1193" s="122"/>
    </row>
    <row r="1194" spans="33:33">
      <c r="AG1194" s="122"/>
    </row>
    <row r="1195" spans="33:33">
      <c r="AG1195" s="122"/>
    </row>
    <row r="1196" spans="33:33">
      <c r="AG1196" s="122"/>
    </row>
    <row r="1197" spans="33:33">
      <c r="AG1197" s="122"/>
    </row>
    <row r="1198" spans="33:33">
      <c r="AG1198" s="122"/>
    </row>
    <row r="1199" spans="33:33">
      <c r="AG1199" s="122"/>
    </row>
    <row r="1200" spans="33:33">
      <c r="AG1200" s="122"/>
    </row>
    <row r="1201" spans="33:33">
      <c r="AG1201" s="122"/>
    </row>
    <row r="1202" spans="33:33">
      <c r="AG1202" s="122"/>
    </row>
    <row r="1203" spans="33:33">
      <c r="AG1203" s="122"/>
    </row>
    <row r="1204" spans="33:33">
      <c r="AG1204" s="122"/>
    </row>
    <row r="1205" spans="33:33">
      <c r="AG1205" s="122"/>
    </row>
    <row r="1206" spans="33:33">
      <c r="AG1206" s="122"/>
    </row>
    <row r="1207" spans="33:33">
      <c r="AG1207" s="122"/>
    </row>
    <row r="1208" spans="33:33">
      <c r="AG1208" s="122"/>
    </row>
    <row r="1209" spans="33:33">
      <c r="AG1209" s="122"/>
    </row>
    <row r="1210" spans="33:33">
      <c r="AG1210" s="122"/>
    </row>
    <row r="1211" spans="33:33">
      <c r="AG1211" s="122"/>
    </row>
    <row r="1212" spans="33:33">
      <c r="AG1212" s="122"/>
    </row>
    <row r="1213" spans="33:33">
      <c r="AG1213" s="122"/>
    </row>
    <row r="1214" spans="33:33">
      <c r="AG1214" s="122"/>
    </row>
    <row r="1215" spans="33:33">
      <c r="AG1215" s="122"/>
    </row>
    <row r="1216" spans="33:33">
      <c r="AG1216" s="122"/>
    </row>
    <row r="1217" spans="33:33">
      <c r="AG1217" s="122"/>
    </row>
    <row r="1218" spans="33:33">
      <c r="AG1218" s="122"/>
    </row>
    <row r="1219" spans="33:33">
      <c r="AG1219" s="122"/>
    </row>
    <row r="1220" spans="33:33">
      <c r="AG1220" s="122"/>
    </row>
    <row r="1221" spans="33:33">
      <c r="AG1221" s="122"/>
    </row>
  </sheetData>
  <sheetProtection algorithmName="SHA-512" hashValue="AN8g1hGso9witJxAA4EcOAKTn8r9NB8dR5ZJcVpTaLLKXpA/k7Oi7eDc2EB4Yw4roYCbEi6BItcgDk8lDH2Hyw==" saltValue="rt1FDtfDTXct5maMyA4Jxw==" spinCount="100000" sheet="1" objects="1" scenarios="1"/>
  <autoFilter ref="A4:AG16" xr:uid="{BB42CB99-D133-4579-B08F-B20BE1E85EC3}">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32">
    <mergeCell ref="AE4:AE6"/>
    <mergeCell ref="K4:K6"/>
    <mergeCell ref="L4:L6"/>
    <mergeCell ref="M4:M6"/>
    <mergeCell ref="N4:N6"/>
    <mergeCell ref="O4:Z4"/>
    <mergeCell ref="AD4:AD6"/>
    <mergeCell ref="A14:A15"/>
    <mergeCell ref="B14:B15"/>
    <mergeCell ref="C14:C15"/>
    <mergeCell ref="D14:D15"/>
    <mergeCell ref="U5:W5"/>
    <mergeCell ref="X5:Z5"/>
    <mergeCell ref="AA4:AA6"/>
    <mergeCell ref="AB4:AB6"/>
    <mergeCell ref="AC4:AC6"/>
    <mergeCell ref="AC2:AG2"/>
    <mergeCell ref="A4:B4"/>
    <mergeCell ref="C4:C6"/>
    <mergeCell ref="D4:D6"/>
    <mergeCell ref="E4:E6"/>
    <mergeCell ref="F4:F6"/>
    <mergeCell ref="G4:G6"/>
    <mergeCell ref="H4:H6"/>
    <mergeCell ref="I4:I6"/>
    <mergeCell ref="J4:J6"/>
    <mergeCell ref="AF4:AF6"/>
    <mergeCell ref="AG4:AG6"/>
    <mergeCell ref="A5:A6"/>
    <mergeCell ref="B5:B6"/>
    <mergeCell ref="O5:Q5"/>
    <mergeCell ref="R5:T5"/>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B1E0FAED-0239-41AA-B87D-00455C3E4CFD}">
          <x14:formula1>
            <xm:f>'P:\2-Gerencia de Planificacion y Presupuesto\3- GERENCIA PLANIFICACION Y PRESUPUESTOS\PLANES OPERATIVOS 2022-EDENORTE\11. OAI\[11. Plan Operativo Anual 2022- Oficina de  Libre Acceso a la Información.xlsx]Valores'!#REF!</xm:f>
          </x14:formula1>
          <xm:sqref>J7:J15</xm:sqref>
        </x14:dataValidation>
        <x14:dataValidation type="list" allowBlank="1" showInputMessage="1" showErrorMessage="1" xr:uid="{9CA95C06-3952-42B7-B59E-1D60EA4E5727}">
          <x14:formula1>
            <xm:f>'P:\2-Gerencia de Planificacion y Presupuesto\3- GERENCIA PLANIFICACION Y PRESUPUESTOS\PLANES OPERATIVOS 2022-EDENORTE\11. OAI\[11. Plan Operativo Anual 2022- Oficina de  Libre Acceso a la Información.xlsx]Valores'!#REF!</xm:f>
          </x14:formula1>
          <xm:sqref>H7:H15 M16:M1219 B16:B300 A16:A1221 A7:B14 G7:G14 K7:L15</xm:sqref>
        </x14:dataValidation>
        <x14:dataValidation type="list" allowBlank="1" showInputMessage="1" showErrorMessage="1" xr:uid="{EF040504-E455-49BB-8EC2-DA39070E246B}">
          <x14:formula1>
            <xm:f>'C:\Users\eperezc\Desktop\[Plan Operativo 2019 - OAI.xlsx]Hoja1'!#REF!</xm:f>
          </x14:formula1>
          <xm:sqref>M7:M15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5E54-754B-4E0C-ACDC-C22D0281B6EC}">
  <sheetPr codeName="Hoja12">
    <tabColor rgb="FFFF0000"/>
  </sheetPr>
  <dimension ref="A1:AN1241"/>
  <sheetViews>
    <sheetView showGridLines="0" topLeftCell="R1" zoomScale="50" zoomScaleNormal="50" zoomScaleSheetLayoutView="40" zoomScalePageLayoutView="30" workbookViewId="0">
      <selection activeCell="AC9" sqref="AC9"/>
    </sheetView>
  </sheetViews>
  <sheetFormatPr baseColWidth="10" defaultColWidth="11.42578125" defaultRowHeight="23.25"/>
  <cols>
    <col min="1" max="1" width="32.42578125" style="772" customWidth="1"/>
    <col min="2" max="2" width="40.7109375" style="772" customWidth="1"/>
    <col min="3" max="3" width="39.140625" style="772" customWidth="1"/>
    <col min="4" max="4" width="36.7109375" style="772" customWidth="1"/>
    <col min="5" max="5" width="56.7109375" style="772" customWidth="1"/>
    <col min="6" max="6" width="80.85546875" style="772" customWidth="1"/>
    <col min="7" max="7" width="26.85546875" style="487" bestFit="1" customWidth="1"/>
    <col min="8" max="8" width="51.140625" style="772" customWidth="1"/>
    <col min="9" max="9" width="48.7109375" style="772" customWidth="1"/>
    <col min="10" max="12" width="25.7109375" style="772" customWidth="1"/>
    <col min="13" max="13" width="25.7109375" style="487" customWidth="1"/>
    <col min="14" max="14" width="25.7109375" style="337" customWidth="1"/>
    <col min="15" max="26" width="13.7109375" style="337" customWidth="1"/>
    <col min="27" max="27" width="26.140625" style="337" hidden="1" customWidth="1"/>
    <col min="28" max="28" width="26.85546875" style="337" hidden="1" customWidth="1"/>
    <col min="29" max="29" width="35.42578125" style="337" customWidth="1"/>
    <col min="30" max="30" width="44.5703125" style="772" customWidth="1"/>
    <col min="31" max="31" width="42.140625" style="337" customWidth="1"/>
    <col min="32" max="32" width="41.7109375" style="337" customWidth="1"/>
    <col min="33" max="33" width="44.5703125" style="337" customWidth="1"/>
    <col min="34" max="34" width="31.85546875" style="374" customWidth="1"/>
    <col min="35" max="40" width="11.42578125" style="238"/>
    <col min="41" max="41" width="5" style="256" customWidth="1"/>
    <col min="42" max="16384" width="11.42578125" style="256"/>
  </cols>
  <sheetData>
    <row r="1" spans="1:40" ht="39.950000000000003" customHeight="1">
      <c r="D1" s="773"/>
      <c r="E1" s="773"/>
      <c r="F1" s="773"/>
      <c r="G1" s="774"/>
      <c r="H1" s="773"/>
      <c r="I1" s="773"/>
      <c r="J1" s="773"/>
      <c r="K1" s="773"/>
      <c r="L1" s="773"/>
      <c r="M1" s="774"/>
      <c r="N1" s="489"/>
      <c r="O1" s="489"/>
      <c r="P1" s="489"/>
      <c r="Q1" s="489"/>
      <c r="R1" s="489"/>
      <c r="S1" s="489"/>
      <c r="T1" s="489"/>
      <c r="U1" s="489"/>
      <c r="V1" s="489"/>
      <c r="W1" s="489"/>
    </row>
    <row r="2" spans="1:40" ht="39.950000000000003" customHeight="1">
      <c r="B2" s="775" t="s">
        <v>0</v>
      </c>
      <c r="C2" s="773"/>
      <c r="D2" s="773"/>
      <c r="E2" s="773"/>
      <c r="F2" s="773"/>
      <c r="G2" s="774"/>
      <c r="H2" s="773"/>
      <c r="I2" s="773"/>
      <c r="J2" s="773"/>
      <c r="K2" s="773"/>
      <c r="L2" s="773"/>
      <c r="M2" s="774"/>
      <c r="N2" s="776" t="s">
        <v>516</v>
      </c>
      <c r="O2" s="489"/>
      <c r="P2" s="489"/>
      <c r="Q2" s="489"/>
      <c r="R2" s="489"/>
      <c r="S2" s="489"/>
      <c r="T2" s="489"/>
      <c r="U2" s="489"/>
      <c r="V2" s="489"/>
      <c r="W2" s="489"/>
    </row>
    <row r="3" spans="1:40" ht="39.950000000000003" customHeight="1">
      <c r="A3" s="777"/>
      <c r="B3" s="778" t="s">
        <v>1816</v>
      </c>
      <c r="D3" s="779"/>
      <c r="E3" s="779"/>
      <c r="F3" s="779"/>
      <c r="G3" s="780"/>
      <c r="H3" s="779"/>
      <c r="I3" s="779"/>
      <c r="J3" s="779"/>
      <c r="K3" s="779"/>
      <c r="L3" s="779"/>
      <c r="M3" s="780"/>
      <c r="N3" s="781">
        <f ca="1">EOMONTH(TODAY(),-1)-30</f>
        <v>44590</v>
      </c>
      <c r="O3" s="767"/>
      <c r="P3" s="767"/>
      <c r="Q3" s="767"/>
      <c r="R3" s="767"/>
      <c r="S3" s="767"/>
      <c r="T3" s="767"/>
      <c r="U3" s="767"/>
      <c r="V3" s="767"/>
      <c r="W3" s="767"/>
      <c r="AC3" s="1503"/>
      <c r="AD3" s="1503"/>
      <c r="AE3" s="1503"/>
      <c r="AF3" s="1503"/>
      <c r="AG3" s="1503"/>
      <c r="AH3" s="1503"/>
    </row>
    <row r="4" spans="1:40" s="337" customFormat="1" ht="57" customHeight="1">
      <c r="A4" s="1553" t="s">
        <v>1</v>
      </c>
      <c r="B4" s="1553"/>
      <c r="C4" s="1553" t="s">
        <v>2</v>
      </c>
      <c r="D4" s="1553" t="s">
        <v>3</v>
      </c>
      <c r="E4" s="1553" t="s">
        <v>4</v>
      </c>
      <c r="F4" s="1553" t="s">
        <v>5</v>
      </c>
      <c r="G4" s="1553" t="s">
        <v>6</v>
      </c>
      <c r="H4" s="1553" t="s">
        <v>18</v>
      </c>
      <c r="I4" s="1553" t="s">
        <v>19</v>
      </c>
      <c r="J4" s="1553" t="s">
        <v>20</v>
      </c>
      <c r="K4" s="1553" t="s">
        <v>7</v>
      </c>
      <c r="L4" s="1553" t="s">
        <v>21</v>
      </c>
      <c r="M4" s="1553" t="s">
        <v>22</v>
      </c>
      <c r="N4" s="1553" t="s">
        <v>8</v>
      </c>
      <c r="O4" s="1553" t="s">
        <v>9</v>
      </c>
      <c r="P4" s="1553"/>
      <c r="Q4" s="1553"/>
      <c r="R4" s="1553"/>
      <c r="S4" s="1553"/>
      <c r="T4" s="1553"/>
      <c r="U4" s="1553"/>
      <c r="V4" s="1553"/>
      <c r="W4" s="1553"/>
      <c r="X4" s="1553"/>
      <c r="Y4" s="1553"/>
      <c r="Z4" s="1553"/>
      <c r="AA4" s="1553" t="s">
        <v>514</v>
      </c>
      <c r="AB4" s="1553" t="s">
        <v>515</v>
      </c>
      <c r="AC4" s="1553" t="s">
        <v>10</v>
      </c>
      <c r="AD4" s="1553" t="s">
        <v>605</v>
      </c>
      <c r="AE4" s="1553" t="s">
        <v>11</v>
      </c>
      <c r="AF4" s="1553" t="s">
        <v>12</v>
      </c>
      <c r="AG4" s="1553" t="s">
        <v>13</v>
      </c>
      <c r="AH4" s="1553" t="s">
        <v>14</v>
      </c>
      <c r="AI4" s="374"/>
      <c r="AJ4" s="374"/>
      <c r="AK4" s="374"/>
      <c r="AL4" s="374"/>
      <c r="AM4" s="374"/>
      <c r="AN4" s="374"/>
    </row>
    <row r="5" spans="1:40" s="337" customFormat="1" ht="31.5" customHeight="1">
      <c r="A5" s="1553" t="s">
        <v>15</v>
      </c>
      <c r="B5" s="1553" t="s">
        <v>16</v>
      </c>
      <c r="C5" s="1553"/>
      <c r="D5" s="1553"/>
      <c r="E5" s="1553"/>
      <c r="F5" s="1553"/>
      <c r="G5" s="1553"/>
      <c r="H5" s="1553"/>
      <c r="I5" s="1553"/>
      <c r="J5" s="1553"/>
      <c r="K5" s="1553"/>
      <c r="L5" s="1553"/>
      <c r="M5" s="1553"/>
      <c r="N5" s="1553"/>
      <c r="O5" s="1553" t="s">
        <v>1817</v>
      </c>
      <c r="P5" s="1553"/>
      <c r="Q5" s="1553"/>
      <c r="R5" s="1553" t="s">
        <v>1818</v>
      </c>
      <c r="S5" s="1553"/>
      <c r="T5" s="1553"/>
      <c r="U5" s="1553" t="s">
        <v>1819</v>
      </c>
      <c r="V5" s="1553"/>
      <c r="W5" s="1553"/>
      <c r="X5" s="1553" t="s">
        <v>1820</v>
      </c>
      <c r="Y5" s="1553"/>
      <c r="Z5" s="1553"/>
      <c r="AA5" s="1553"/>
      <c r="AB5" s="1553"/>
      <c r="AC5" s="1553"/>
      <c r="AD5" s="1553"/>
      <c r="AE5" s="1553"/>
      <c r="AF5" s="1553"/>
      <c r="AG5" s="1553"/>
      <c r="AH5" s="1553"/>
      <c r="AI5" s="374"/>
      <c r="AJ5" s="374"/>
      <c r="AK5" s="374"/>
      <c r="AL5" s="374"/>
      <c r="AM5" s="374"/>
      <c r="AN5" s="374"/>
    </row>
    <row r="6" spans="1:40" s="337" customFormat="1" ht="37.5" customHeight="1">
      <c r="A6" s="1553"/>
      <c r="B6" s="1553"/>
      <c r="C6" s="1553"/>
      <c r="D6" s="1553"/>
      <c r="E6" s="1553"/>
      <c r="F6" s="1553"/>
      <c r="G6" s="1553"/>
      <c r="H6" s="1553"/>
      <c r="I6" s="1553"/>
      <c r="J6" s="1553"/>
      <c r="K6" s="1553"/>
      <c r="L6" s="1553"/>
      <c r="M6" s="1553"/>
      <c r="N6" s="1553"/>
      <c r="O6" s="782">
        <v>44562</v>
      </c>
      <c r="P6" s="782">
        <v>44593</v>
      </c>
      <c r="Q6" s="782">
        <v>44621</v>
      </c>
      <c r="R6" s="782">
        <v>44652</v>
      </c>
      <c r="S6" s="782">
        <v>44682</v>
      </c>
      <c r="T6" s="782">
        <v>44713</v>
      </c>
      <c r="U6" s="782">
        <v>44743</v>
      </c>
      <c r="V6" s="782">
        <v>44774</v>
      </c>
      <c r="W6" s="782">
        <v>44805</v>
      </c>
      <c r="X6" s="782">
        <v>44835</v>
      </c>
      <c r="Y6" s="782">
        <v>44866</v>
      </c>
      <c r="Z6" s="782">
        <v>44896</v>
      </c>
      <c r="AA6" s="1553"/>
      <c r="AB6" s="1553"/>
      <c r="AC6" s="1553"/>
      <c r="AD6" s="1553"/>
      <c r="AE6" s="1556"/>
      <c r="AF6" s="1556"/>
      <c r="AG6" s="1556"/>
      <c r="AH6" s="1556"/>
      <c r="AI6" s="375"/>
      <c r="AJ6" s="374"/>
      <c r="AK6" s="374"/>
      <c r="AL6" s="374"/>
      <c r="AM6" s="374"/>
      <c r="AN6" s="374"/>
    </row>
    <row r="7" spans="1:40" s="337" customFormat="1" ht="108" customHeight="1">
      <c r="A7" s="1429" t="s">
        <v>47</v>
      </c>
      <c r="B7" s="1429" t="s">
        <v>99</v>
      </c>
      <c r="C7" s="1429" t="s">
        <v>1821</v>
      </c>
      <c r="D7" s="584" t="s">
        <v>1822</v>
      </c>
      <c r="E7" s="584" t="s">
        <v>1823</v>
      </c>
      <c r="F7" s="501" t="s">
        <v>1824</v>
      </c>
      <c r="G7" s="581">
        <v>2</v>
      </c>
      <c r="H7" s="584" t="s">
        <v>88</v>
      </c>
      <c r="I7" s="501" t="s">
        <v>1825</v>
      </c>
      <c r="J7" s="378" t="s">
        <v>29</v>
      </c>
      <c r="K7" s="378" t="s">
        <v>30</v>
      </c>
      <c r="L7" s="378" t="s">
        <v>39</v>
      </c>
      <c r="M7" s="214" t="s">
        <v>40</v>
      </c>
      <c r="N7" s="783">
        <v>1</v>
      </c>
      <c r="O7" s="784">
        <v>1</v>
      </c>
      <c r="P7" s="785"/>
      <c r="Q7" s="785"/>
      <c r="R7" s="786"/>
      <c r="S7" s="786"/>
      <c r="T7" s="786"/>
      <c r="U7" s="786"/>
      <c r="V7" s="786"/>
      <c r="W7" s="786"/>
      <c r="X7" s="786"/>
      <c r="Y7" s="786"/>
      <c r="Z7" s="787"/>
      <c r="AA7" s="788" t="e">
        <f>IF(K7="Más es más", MIN(#REF!/#REF!,1),MIN(#REF!/#REF!,1))</f>
        <v>#REF!</v>
      </c>
      <c r="AB7" s="789" t="e">
        <f>+AA7*G7/VLOOKUP(AD7,$AD$102:$AF$102,3)</f>
        <v>#REF!</v>
      </c>
      <c r="AC7" s="161" t="s">
        <v>1826</v>
      </c>
      <c r="AD7" s="584" t="s">
        <v>1827</v>
      </c>
      <c r="AE7" s="95" t="s">
        <v>1827</v>
      </c>
      <c r="AF7" s="95" t="s">
        <v>1828</v>
      </c>
      <c r="AG7" s="95" t="s">
        <v>95</v>
      </c>
      <c r="AH7" s="1555" t="s">
        <v>1829</v>
      </c>
      <c r="AI7" s="374"/>
      <c r="AJ7" s="374"/>
      <c r="AK7" s="374"/>
      <c r="AL7" s="374"/>
      <c r="AM7" s="374"/>
      <c r="AN7" s="374"/>
    </row>
    <row r="8" spans="1:40" s="337" customFormat="1" ht="90" customHeight="1">
      <c r="A8" s="1554"/>
      <c r="B8" s="1554"/>
      <c r="C8" s="1554"/>
      <c r="D8" s="584" t="s">
        <v>1830</v>
      </c>
      <c r="E8" s="584" t="s">
        <v>1831</v>
      </c>
      <c r="F8" s="501" t="s">
        <v>1832</v>
      </c>
      <c r="G8" s="75">
        <v>2</v>
      </c>
      <c r="H8" s="72" t="s">
        <v>88</v>
      </c>
      <c r="I8" s="59" t="s">
        <v>1833</v>
      </c>
      <c r="J8" s="378" t="s">
        <v>29</v>
      </c>
      <c r="K8" s="378" t="s">
        <v>30</v>
      </c>
      <c r="L8" s="378" t="s">
        <v>39</v>
      </c>
      <c r="M8" s="214" t="s">
        <v>40</v>
      </c>
      <c r="N8" s="783">
        <v>1</v>
      </c>
      <c r="O8" s="784"/>
      <c r="P8" s="785">
        <v>1</v>
      </c>
      <c r="Q8" s="785"/>
      <c r="R8" s="786"/>
      <c r="S8" s="786"/>
      <c r="T8" s="786"/>
      <c r="U8" s="786"/>
      <c r="V8" s="786"/>
      <c r="W8" s="786"/>
      <c r="X8" s="786"/>
      <c r="Y8" s="786"/>
      <c r="Z8" s="787"/>
      <c r="AA8" s="788"/>
      <c r="AB8" s="791"/>
      <c r="AC8" s="95" t="s">
        <v>1834</v>
      </c>
      <c r="AD8" s="72" t="s">
        <v>1827</v>
      </c>
      <c r="AE8" s="95" t="s">
        <v>1827</v>
      </c>
      <c r="AF8" s="95" t="s">
        <v>1828</v>
      </c>
      <c r="AG8" s="95" t="s">
        <v>95</v>
      </c>
      <c r="AH8" s="1555"/>
      <c r="AI8" s="374"/>
      <c r="AJ8" s="374"/>
      <c r="AK8" s="374"/>
      <c r="AL8" s="374"/>
      <c r="AM8" s="374"/>
      <c r="AN8" s="374"/>
    </row>
    <row r="9" spans="1:40" s="337" customFormat="1" ht="154.5" customHeight="1">
      <c r="A9" s="1554"/>
      <c r="B9" s="1554"/>
      <c r="C9" s="1554"/>
      <c r="D9" s="584" t="s">
        <v>1835</v>
      </c>
      <c r="E9" s="584" t="s">
        <v>1836</v>
      </c>
      <c r="F9" s="501" t="s">
        <v>1837</v>
      </c>
      <c r="G9" s="75">
        <v>2</v>
      </c>
      <c r="H9" s="72" t="s">
        <v>88</v>
      </c>
      <c r="I9" s="59" t="s">
        <v>1257</v>
      </c>
      <c r="J9" s="378" t="s">
        <v>29</v>
      </c>
      <c r="K9" s="378" t="s">
        <v>30</v>
      </c>
      <c r="L9" s="378" t="s">
        <v>39</v>
      </c>
      <c r="M9" s="214" t="s">
        <v>40</v>
      </c>
      <c r="N9" s="783">
        <v>1</v>
      </c>
      <c r="O9" s="784"/>
      <c r="P9" s="785">
        <v>1</v>
      </c>
      <c r="Q9" s="785"/>
      <c r="R9" s="786"/>
      <c r="S9" s="786"/>
      <c r="T9" s="786"/>
      <c r="U9" s="786"/>
      <c r="V9" s="786"/>
      <c r="W9" s="786"/>
      <c r="X9" s="786"/>
      <c r="Y9" s="786"/>
      <c r="Z9" s="787"/>
      <c r="AA9" s="788"/>
      <c r="AB9" s="791"/>
      <c r="AC9" s="95" t="s">
        <v>1838</v>
      </c>
      <c r="AD9" s="72" t="s">
        <v>1827</v>
      </c>
      <c r="AE9" s="95" t="s">
        <v>1827</v>
      </c>
      <c r="AF9" s="95" t="s">
        <v>1828</v>
      </c>
      <c r="AG9" s="95"/>
      <c r="AH9" s="1555"/>
      <c r="AI9" s="374"/>
      <c r="AJ9" s="374"/>
      <c r="AK9" s="374"/>
      <c r="AL9" s="374"/>
      <c r="AM9" s="374"/>
      <c r="AN9" s="374"/>
    </row>
    <row r="10" spans="1:40" s="337" customFormat="1" ht="169.5" customHeight="1">
      <c r="A10" s="1554"/>
      <c r="B10" s="1554"/>
      <c r="C10" s="1554"/>
      <c r="D10" s="584" t="s">
        <v>1839</v>
      </c>
      <c r="E10" s="584" t="s">
        <v>1840</v>
      </c>
      <c r="F10" s="501" t="s">
        <v>1841</v>
      </c>
      <c r="G10" s="75">
        <v>2</v>
      </c>
      <c r="H10" s="72" t="s">
        <v>88</v>
      </c>
      <c r="I10" s="59" t="s">
        <v>1833</v>
      </c>
      <c r="J10" s="378" t="s">
        <v>29</v>
      </c>
      <c r="K10" s="378" t="s">
        <v>30</v>
      </c>
      <c r="L10" s="378" t="s">
        <v>39</v>
      </c>
      <c r="M10" s="214" t="s">
        <v>40</v>
      </c>
      <c r="N10" s="783">
        <v>1</v>
      </c>
      <c r="O10" s="792"/>
      <c r="P10" s="786"/>
      <c r="Q10" s="786"/>
      <c r="R10" s="786"/>
      <c r="S10" s="785">
        <v>1</v>
      </c>
      <c r="T10" s="785"/>
      <c r="U10" s="785"/>
      <c r="V10" s="785"/>
      <c r="W10" s="785"/>
      <c r="X10" s="785"/>
      <c r="Y10" s="785"/>
      <c r="Z10" s="793"/>
      <c r="AA10" s="788"/>
      <c r="AB10" s="791"/>
      <c r="AC10" s="95" t="s">
        <v>1842</v>
      </c>
      <c r="AD10" s="72" t="s">
        <v>1827</v>
      </c>
      <c r="AE10" s="95" t="s">
        <v>1827</v>
      </c>
      <c r="AF10" s="95" t="s">
        <v>1828</v>
      </c>
      <c r="AG10" s="95"/>
      <c r="AH10" s="1555"/>
      <c r="AI10" s="374"/>
      <c r="AJ10" s="374"/>
      <c r="AK10" s="374"/>
      <c r="AL10" s="374"/>
      <c r="AM10" s="374"/>
      <c r="AN10" s="374"/>
    </row>
    <row r="11" spans="1:40" s="337" customFormat="1" ht="142.5" customHeight="1">
      <c r="A11" s="1554"/>
      <c r="B11" s="1554"/>
      <c r="C11" s="1554"/>
      <c r="D11" s="584" t="s">
        <v>1843</v>
      </c>
      <c r="E11" s="584" t="s">
        <v>1844</v>
      </c>
      <c r="F11" s="501" t="s">
        <v>1845</v>
      </c>
      <c r="G11" s="75">
        <v>2</v>
      </c>
      <c r="H11" s="72" t="s">
        <v>88</v>
      </c>
      <c r="I11" s="59" t="s">
        <v>1846</v>
      </c>
      <c r="J11" s="378" t="s">
        <v>29</v>
      </c>
      <c r="K11" s="378" t="s">
        <v>30</v>
      </c>
      <c r="L11" s="378" t="s">
        <v>31</v>
      </c>
      <c r="M11" s="214" t="s">
        <v>40</v>
      </c>
      <c r="N11" s="783">
        <v>5</v>
      </c>
      <c r="O11" s="792"/>
      <c r="P11" s="786"/>
      <c r="Q11" s="786"/>
      <c r="R11" s="786"/>
      <c r="S11" s="785"/>
      <c r="T11" s="785">
        <v>1</v>
      </c>
      <c r="U11" s="785">
        <v>1</v>
      </c>
      <c r="V11" s="785">
        <v>1</v>
      </c>
      <c r="W11" s="785">
        <v>1</v>
      </c>
      <c r="X11" s="785">
        <v>1</v>
      </c>
      <c r="Y11" s="785"/>
      <c r="Z11" s="793"/>
      <c r="AA11" s="788"/>
      <c r="AB11" s="791"/>
      <c r="AC11" s="95" t="s">
        <v>1847</v>
      </c>
      <c r="AD11" s="72" t="s">
        <v>1827</v>
      </c>
      <c r="AE11" s="95" t="s">
        <v>1827</v>
      </c>
      <c r="AF11" s="95" t="s">
        <v>1828</v>
      </c>
      <c r="AG11" s="95" t="s">
        <v>95</v>
      </c>
      <c r="AH11" s="1555"/>
      <c r="AI11" s="374"/>
      <c r="AJ11" s="374"/>
      <c r="AK11" s="374"/>
      <c r="AL11" s="374"/>
      <c r="AM11" s="374"/>
      <c r="AN11" s="374"/>
    </row>
    <row r="12" spans="1:40" s="337" customFormat="1" ht="113.25" customHeight="1">
      <c r="A12" s="1554"/>
      <c r="B12" s="1554"/>
      <c r="C12" s="1554"/>
      <c r="D12" s="584" t="s">
        <v>1848</v>
      </c>
      <c r="E12" s="584" t="s">
        <v>1849</v>
      </c>
      <c r="F12" s="501" t="s">
        <v>1850</v>
      </c>
      <c r="G12" s="75">
        <v>2</v>
      </c>
      <c r="H12" s="72" t="s">
        <v>88</v>
      </c>
      <c r="I12" s="59" t="s">
        <v>1851</v>
      </c>
      <c r="J12" s="378" t="s">
        <v>29</v>
      </c>
      <c r="K12" s="378" t="s">
        <v>30</v>
      </c>
      <c r="L12" s="378" t="s">
        <v>39</v>
      </c>
      <c r="M12" s="214" t="s">
        <v>40</v>
      </c>
      <c r="N12" s="783">
        <v>1</v>
      </c>
      <c r="O12" s="792"/>
      <c r="P12" s="786"/>
      <c r="Q12" s="786"/>
      <c r="R12" s="786"/>
      <c r="S12" s="785"/>
      <c r="T12" s="785"/>
      <c r="U12" s="785">
        <v>1</v>
      </c>
      <c r="V12" s="785"/>
      <c r="W12" s="785"/>
      <c r="X12" s="785"/>
      <c r="Y12" s="785"/>
      <c r="Z12" s="793"/>
      <c r="AA12" s="788"/>
      <c r="AB12" s="791"/>
      <c r="AC12" s="95" t="s">
        <v>256</v>
      </c>
      <c r="AD12" s="72" t="s">
        <v>1827</v>
      </c>
      <c r="AE12" s="95" t="s">
        <v>1827</v>
      </c>
      <c r="AF12" s="95" t="s">
        <v>1828</v>
      </c>
      <c r="AG12" s="95" t="s">
        <v>125</v>
      </c>
      <c r="AH12" s="1555"/>
      <c r="AI12" s="374"/>
      <c r="AJ12" s="374"/>
      <c r="AK12" s="374"/>
      <c r="AL12" s="374"/>
      <c r="AM12" s="374"/>
      <c r="AN12" s="374"/>
    </row>
    <row r="13" spans="1:40" s="337" customFormat="1" ht="99.75" customHeight="1">
      <c r="A13" s="1554"/>
      <c r="B13" s="1554"/>
      <c r="C13" s="1554"/>
      <c r="D13" s="584" t="s">
        <v>1852</v>
      </c>
      <c r="E13" s="584" t="s">
        <v>1853</v>
      </c>
      <c r="F13" s="501" t="s">
        <v>1854</v>
      </c>
      <c r="G13" s="75">
        <v>2</v>
      </c>
      <c r="H13" s="72" t="s">
        <v>88</v>
      </c>
      <c r="I13" s="59" t="s">
        <v>1851</v>
      </c>
      <c r="J13" s="378" t="s">
        <v>29</v>
      </c>
      <c r="K13" s="378" t="s">
        <v>30</v>
      </c>
      <c r="L13" s="378" t="s">
        <v>39</v>
      </c>
      <c r="M13" s="214" t="s">
        <v>40</v>
      </c>
      <c r="N13" s="783">
        <v>1</v>
      </c>
      <c r="O13" s="792"/>
      <c r="P13" s="786"/>
      <c r="Q13" s="786"/>
      <c r="R13" s="786"/>
      <c r="S13" s="785"/>
      <c r="T13" s="785"/>
      <c r="U13" s="785"/>
      <c r="V13" s="785"/>
      <c r="W13" s="785"/>
      <c r="X13" s="785"/>
      <c r="Y13" s="785">
        <v>1</v>
      </c>
      <c r="Z13" s="793"/>
      <c r="AA13" s="788"/>
      <c r="AB13" s="791"/>
      <c r="AC13" s="95" t="s">
        <v>1838</v>
      </c>
      <c r="AD13" s="72" t="s">
        <v>1827</v>
      </c>
      <c r="AE13" s="95" t="s">
        <v>1827</v>
      </c>
      <c r="AF13" s="95" t="s">
        <v>1828</v>
      </c>
      <c r="AG13" s="95"/>
      <c r="AH13" s="1555"/>
      <c r="AI13" s="374"/>
      <c r="AJ13" s="374"/>
      <c r="AK13" s="374"/>
      <c r="AL13" s="374"/>
      <c r="AM13" s="374"/>
      <c r="AN13" s="374"/>
    </row>
    <row r="14" spans="1:40" s="337" customFormat="1" ht="187.5" customHeight="1">
      <c r="A14" s="1554"/>
      <c r="B14" s="1554"/>
      <c r="C14" s="1554"/>
      <c r="D14" s="584" t="s">
        <v>1855</v>
      </c>
      <c r="E14" s="584" t="s">
        <v>1856</v>
      </c>
      <c r="F14" s="72" t="s">
        <v>1857</v>
      </c>
      <c r="G14" s="75">
        <v>2</v>
      </c>
      <c r="H14" s="72" t="s">
        <v>88</v>
      </c>
      <c r="I14" s="794" t="s">
        <v>1858</v>
      </c>
      <c r="J14" s="418" t="s">
        <v>81</v>
      </c>
      <c r="K14" s="378" t="s">
        <v>30</v>
      </c>
      <c r="L14" s="378" t="s">
        <v>39</v>
      </c>
      <c r="M14" s="214" t="s">
        <v>32</v>
      </c>
      <c r="N14" s="795">
        <v>1</v>
      </c>
      <c r="O14" s="796"/>
      <c r="P14" s="797"/>
      <c r="Q14" s="797"/>
      <c r="R14" s="797"/>
      <c r="S14" s="798"/>
      <c r="T14" s="798"/>
      <c r="U14" s="798"/>
      <c r="V14" s="798"/>
      <c r="W14" s="798"/>
      <c r="X14" s="798"/>
      <c r="Y14" s="798"/>
      <c r="Z14" s="799">
        <v>1</v>
      </c>
      <c r="AA14" s="788"/>
      <c r="AB14" s="791"/>
      <c r="AC14" s="95" t="s">
        <v>1859</v>
      </c>
      <c r="AD14" s="72" t="s">
        <v>1827</v>
      </c>
      <c r="AE14" s="95" t="s">
        <v>1827</v>
      </c>
      <c r="AF14" s="95" t="s">
        <v>1828</v>
      </c>
      <c r="AG14" s="95" t="s">
        <v>95</v>
      </c>
      <c r="AH14" s="1555"/>
      <c r="AI14" s="374"/>
      <c r="AJ14" s="374"/>
      <c r="AK14" s="374"/>
      <c r="AL14" s="374"/>
      <c r="AM14" s="374"/>
      <c r="AN14" s="374"/>
    </row>
    <row r="15" spans="1:40" s="337" customFormat="1" ht="116.25">
      <c r="A15" s="1554" t="s">
        <v>57</v>
      </c>
      <c r="B15" s="1554" t="s">
        <v>99</v>
      </c>
      <c r="C15" s="1554" t="s">
        <v>1860</v>
      </c>
      <c r="D15" s="1488" t="s">
        <v>1861</v>
      </c>
      <c r="E15" s="584" t="s">
        <v>1862</v>
      </c>
      <c r="F15" s="59" t="s">
        <v>1863</v>
      </c>
      <c r="G15" s="75">
        <v>1</v>
      </c>
      <c r="H15" s="72" t="s">
        <v>44</v>
      </c>
      <c r="I15" s="59" t="s">
        <v>1864</v>
      </c>
      <c r="J15" s="386" t="s">
        <v>29</v>
      </c>
      <c r="K15" s="386" t="s">
        <v>30</v>
      </c>
      <c r="L15" s="386" t="s">
        <v>39</v>
      </c>
      <c r="M15" s="148" t="s">
        <v>40</v>
      </c>
      <c r="N15" s="800">
        <v>12</v>
      </c>
      <c r="O15" s="784">
        <v>1</v>
      </c>
      <c r="P15" s="785">
        <v>1</v>
      </c>
      <c r="Q15" s="785">
        <v>1</v>
      </c>
      <c r="R15" s="785">
        <v>1</v>
      </c>
      <c r="S15" s="785">
        <v>1</v>
      </c>
      <c r="T15" s="785">
        <v>1</v>
      </c>
      <c r="U15" s="785">
        <v>1</v>
      </c>
      <c r="V15" s="785">
        <v>1</v>
      </c>
      <c r="W15" s="785">
        <v>1</v>
      </c>
      <c r="X15" s="785">
        <v>1</v>
      </c>
      <c r="Y15" s="785">
        <v>1</v>
      </c>
      <c r="Z15" s="793">
        <v>1</v>
      </c>
      <c r="AA15" s="788" t="e">
        <f>IF(K15="Más es más", MIN(#REF!/#REF!,1),MIN(#REF!/#REF!,1))</f>
        <v>#REF!</v>
      </c>
      <c r="AB15" s="789" t="e">
        <f>+AA15*G15/VLOOKUP(AD15,$AD$102:$AF$102,3)</f>
        <v>#REF!</v>
      </c>
      <c r="AC15" s="95" t="s">
        <v>1865</v>
      </c>
      <c r="AD15" s="72" t="s">
        <v>1827</v>
      </c>
      <c r="AE15" s="95" t="s">
        <v>1827</v>
      </c>
      <c r="AF15" s="95" t="s">
        <v>1866</v>
      </c>
      <c r="AG15" s="95" t="s">
        <v>1867</v>
      </c>
      <c r="AH15" s="801" t="s">
        <v>40</v>
      </c>
      <c r="AI15" s="374"/>
      <c r="AJ15" s="374"/>
      <c r="AK15" s="374"/>
      <c r="AL15" s="374"/>
      <c r="AM15" s="374"/>
      <c r="AN15" s="374"/>
    </row>
    <row r="16" spans="1:40" s="337" customFormat="1" ht="116.25">
      <c r="A16" s="1554"/>
      <c r="B16" s="1554"/>
      <c r="C16" s="1554"/>
      <c r="D16" s="1490"/>
      <c r="E16" s="584" t="s">
        <v>1868</v>
      </c>
      <c r="F16" s="59" t="s">
        <v>1863</v>
      </c>
      <c r="G16" s="75">
        <v>1</v>
      </c>
      <c r="H16" s="72" t="s">
        <v>44</v>
      </c>
      <c r="I16" s="59" t="s">
        <v>1864</v>
      </c>
      <c r="J16" s="584" t="s">
        <v>29</v>
      </c>
      <c r="K16" s="584" t="s">
        <v>30</v>
      </c>
      <c r="L16" s="584" t="s">
        <v>39</v>
      </c>
      <c r="M16" s="581" t="s">
        <v>40</v>
      </c>
      <c r="N16" s="802">
        <v>4</v>
      </c>
      <c r="O16" s="785"/>
      <c r="P16" s="785">
        <v>1</v>
      </c>
      <c r="Q16" s="785"/>
      <c r="R16" s="785"/>
      <c r="S16" s="785">
        <v>1</v>
      </c>
      <c r="T16" s="785"/>
      <c r="U16" s="785"/>
      <c r="V16" s="785">
        <v>1</v>
      </c>
      <c r="W16" s="785"/>
      <c r="X16" s="785"/>
      <c r="Y16" s="785">
        <v>1</v>
      </c>
      <c r="Z16" s="568"/>
      <c r="AA16" s="665"/>
      <c r="AB16" s="803"/>
      <c r="AC16" s="95" t="s">
        <v>1838</v>
      </c>
      <c r="AD16" s="72" t="s">
        <v>1827</v>
      </c>
      <c r="AE16" s="95" t="s">
        <v>1827</v>
      </c>
      <c r="AF16" s="95" t="s">
        <v>1866</v>
      </c>
      <c r="AG16" s="95" t="s">
        <v>1869</v>
      </c>
      <c r="AH16" s="801" t="s">
        <v>40</v>
      </c>
      <c r="AI16" s="374"/>
      <c r="AJ16" s="374"/>
      <c r="AK16" s="374"/>
      <c r="AL16" s="374"/>
      <c r="AM16" s="374"/>
      <c r="AN16" s="374"/>
    </row>
    <row r="17" spans="1:40" s="337" customFormat="1" ht="116.25">
      <c r="A17" s="1554"/>
      <c r="B17" s="1554"/>
      <c r="C17" s="1554"/>
      <c r="D17" s="584" t="s">
        <v>1870</v>
      </c>
      <c r="E17" s="584" t="s">
        <v>1871</v>
      </c>
      <c r="F17" s="59" t="s">
        <v>1863</v>
      </c>
      <c r="G17" s="580">
        <v>2</v>
      </c>
      <c r="H17" s="72" t="s">
        <v>44</v>
      </c>
      <c r="I17" s="501" t="s">
        <v>1872</v>
      </c>
      <c r="J17" s="584" t="s">
        <v>29</v>
      </c>
      <c r="K17" s="584" t="s">
        <v>30</v>
      </c>
      <c r="L17" s="584" t="s">
        <v>39</v>
      </c>
      <c r="M17" s="581" t="s">
        <v>40</v>
      </c>
      <c r="N17" s="802">
        <v>3</v>
      </c>
      <c r="O17" s="785"/>
      <c r="P17" s="785">
        <v>1</v>
      </c>
      <c r="Q17" s="785"/>
      <c r="R17" s="785"/>
      <c r="S17" s="785">
        <v>1</v>
      </c>
      <c r="T17" s="785"/>
      <c r="U17" s="785"/>
      <c r="V17" s="785"/>
      <c r="W17" s="785"/>
      <c r="X17" s="785"/>
      <c r="Y17" s="785">
        <v>1</v>
      </c>
      <c r="Z17" s="793"/>
      <c r="AA17" s="788"/>
      <c r="AB17" s="791"/>
      <c r="AC17" s="95" t="s">
        <v>1873</v>
      </c>
      <c r="AD17" s="72" t="s">
        <v>1827</v>
      </c>
      <c r="AE17" s="95" t="s">
        <v>1827</v>
      </c>
      <c r="AF17" s="95" t="s">
        <v>1866</v>
      </c>
      <c r="AG17" s="95" t="s">
        <v>125</v>
      </c>
      <c r="AH17" s="801" t="s">
        <v>40</v>
      </c>
      <c r="AI17" s="374"/>
      <c r="AJ17" s="374"/>
      <c r="AK17" s="374"/>
      <c r="AL17" s="374"/>
      <c r="AM17" s="374"/>
      <c r="AN17" s="374"/>
    </row>
    <row r="18" spans="1:40" s="337" customFormat="1" ht="93.75" customHeight="1">
      <c r="A18" s="1427" t="s">
        <v>52</v>
      </c>
      <c r="B18" s="1427" t="s">
        <v>79</v>
      </c>
      <c r="C18" s="1427" t="s">
        <v>1874</v>
      </c>
      <c r="D18" s="1506" t="s">
        <v>1875</v>
      </c>
      <c r="E18" s="59" t="s">
        <v>1876</v>
      </c>
      <c r="F18" s="59" t="s">
        <v>1877</v>
      </c>
      <c r="G18" s="75">
        <v>0.4</v>
      </c>
      <c r="H18" s="72" t="s">
        <v>88</v>
      </c>
      <c r="I18" s="59" t="s">
        <v>1878</v>
      </c>
      <c r="J18" s="584" t="s">
        <v>29</v>
      </c>
      <c r="K18" s="584" t="s">
        <v>30</v>
      </c>
      <c r="L18" s="584" t="s">
        <v>39</v>
      </c>
      <c r="M18" s="581" t="s">
        <v>40</v>
      </c>
      <c r="N18" s="802">
        <v>1</v>
      </c>
      <c r="O18" s="437">
        <v>1</v>
      </c>
      <c r="P18" s="437"/>
      <c r="Q18" s="437"/>
      <c r="R18" s="437"/>
      <c r="S18" s="437"/>
      <c r="T18" s="437"/>
      <c r="U18" s="437"/>
      <c r="V18" s="437"/>
      <c r="W18" s="437"/>
      <c r="X18" s="437"/>
      <c r="Y18" s="437"/>
      <c r="Z18" s="568"/>
      <c r="AA18" s="665" t="e">
        <f>IF(K18="Más es más", MIN(#REF!/#REF!,1),MIN(#REF!/#REF!,1))</f>
        <v>#REF!</v>
      </c>
      <c r="AB18" s="789" t="e">
        <f>+AA18*G18/VLOOKUP(AD18,$AD$102:$AF$102,3)</f>
        <v>#REF!</v>
      </c>
      <c r="AC18" s="95" t="s">
        <v>1879</v>
      </c>
      <c r="AD18" s="72" t="s">
        <v>1827</v>
      </c>
      <c r="AE18" s="95" t="s">
        <v>1827</v>
      </c>
      <c r="AF18" s="95" t="s">
        <v>1866</v>
      </c>
      <c r="AG18" s="95" t="s">
        <v>1880</v>
      </c>
      <c r="AH18" s="801" t="s">
        <v>40</v>
      </c>
    </row>
    <row r="19" spans="1:40" s="337" customFormat="1" ht="114.75" customHeight="1">
      <c r="A19" s="1428"/>
      <c r="B19" s="1428"/>
      <c r="C19" s="1428"/>
      <c r="D19" s="1507"/>
      <c r="E19" s="353" t="s">
        <v>1881</v>
      </c>
      <c r="F19" s="59" t="s">
        <v>1882</v>
      </c>
      <c r="G19" s="75">
        <v>0.4</v>
      </c>
      <c r="H19" s="72" t="s">
        <v>88</v>
      </c>
      <c r="I19" s="59" t="s">
        <v>1883</v>
      </c>
      <c r="J19" s="584" t="s">
        <v>29</v>
      </c>
      <c r="K19" s="584" t="s">
        <v>30</v>
      </c>
      <c r="L19" s="584" t="s">
        <v>31</v>
      </c>
      <c r="M19" s="581" t="s">
        <v>40</v>
      </c>
      <c r="N19" s="802">
        <v>1</v>
      </c>
      <c r="O19" s="68">
        <v>0.5</v>
      </c>
      <c r="P19" s="68">
        <v>0.5</v>
      </c>
      <c r="Q19" s="437"/>
      <c r="R19" s="437"/>
      <c r="S19" s="437"/>
      <c r="T19" s="437"/>
      <c r="U19" s="437"/>
      <c r="V19" s="437"/>
      <c r="W19" s="437"/>
      <c r="X19" s="437"/>
      <c r="Y19" s="437"/>
      <c r="Z19" s="568"/>
      <c r="AA19" s="665" t="e">
        <f>IF(K19="Más es más", MIN(#REF!/#REF!,1),MIN(#REF!/#REF!,1))</f>
        <v>#REF!</v>
      </c>
      <c r="AB19" s="789" t="e">
        <f>+AA19*G19/VLOOKUP(AD19,$AD$102:$AF$102,3)</f>
        <v>#REF!</v>
      </c>
      <c r="AC19" s="95" t="s">
        <v>1884</v>
      </c>
      <c r="AD19" s="72" t="s">
        <v>1827</v>
      </c>
      <c r="AE19" s="95" t="s">
        <v>1827</v>
      </c>
      <c r="AF19" s="95" t="s">
        <v>1885</v>
      </c>
      <c r="AG19" s="95" t="s">
        <v>1880</v>
      </c>
      <c r="AH19" s="801" t="s">
        <v>40</v>
      </c>
    </row>
    <row r="20" spans="1:40" s="337" customFormat="1" ht="106.5" customHeight="1">
      <c r="A20" s="1428"/>
      <c r="B20" s="1428"/>
      <c r="C20" s="1428"/>
      <c r="D20" s="1507"/>
      <c r="E20" s="72" t="s">
        <v>1886</v>
      </c>
      <c r="F20" s="59" t="s">
        <v>1887</v>
      </c>
      <c r="G20" s="75">
        <v>0.4</v>
      </c>
      <c r="H20" s="72" t="s">
        <v>88</v>
      </c>
      <c r="I20" s="59" t="s">
        <v>1888</v>
      </c>
      <c r="J20" s="584" t="s">
        <v>29</v>
      </c>
      <c r="K20" s="584" t="s">
        <v>30</v>
      </c>
      <c r="L20" s="584" t="s">
        <v>39</v>
      </c>
      <c r="M20" s="581" t="s">
        <v>40</v>
      </c>
      <c r="N20" s="802">
        <v>1</v>
      </c>
      <c r="O20" s="804"/>
      <c r="P20" s="437"/>
      <c r="Q20" s="437">
        <v>1</v>
      </c>
      <c r="R20" s="437"/>
      <c r="S20" s="437"/>
      <c r="T20" s="437"/>
      <c r="U20" s="437"/>
      <c r="V20" s="437"/>
      <c r="W20" s="437"/>
      <c r="X20" s="437"/>
      <c r="Y20" s="437"/>
      <c r="Z20" s="437"/>
      <c r="AA20" s="665"/>
      <c r="AB20" s="803"/>
      <c r="AC20" s="95" t="s">
        <v>1889</v>
      </c>
      <c r="AD20" s="72" t="s">
        <v>1827</v>
      </c>
      <c r="AE20" s="95" t="s">
        <v>1827</v>
      </c>
      <c r="AF20" s="95" t="s">
        <v>1885</v>
      </c>
      <c r="AG20" s="95" t="s">
        <v>1880</v>
      </c>
      <c r="AH20" s="801" t="s">
        <v>40</v>
      </c>
    </row>
    <row r="21" spans="1:40" s="337" customFormat="1" ht="156.75" customHeight="1">
      <c r="A21" s="1428"/>
      <c r="B21" s="1428"/>
      <c r="C21" s="1428"/>
      <c r="D21" s="1507"/>
      <c r="E21" s="72" t="s">
        <v>1890</v>
      </c>
      <c r="F21" s="59" t="s">
        <v>1891</v>
      </c>
      <c r="G21" s="75">
        <v>0.4</v>
      </c>
      <c r="H21" s="72" t="s">
        <v>88</v>
      </c>
      <c r="I21" s="59" t="s">
        <v>1892</v>
      </c>
      <c r="J21" s="584" t="s">
        <v>29</v>
      </c>
      <c r="K21" s="584" t="s">
        <v>30</v>
      </c>
      <c r="L21" s="584" t="s">
        <v>39</v>
      </c>
      <c r="M21" s="581" t="s">
        <v>40</v>
      </c>
      <c r="N21" s="802">
        <v>1</v>
      </c>
      <c r="O21" s="804"/>
      <c r="P21" s="437"/>
      <c r="Q21" s="437"/>
      <c r="R21" s="437">
        <v>1</v>
      </c>
      <c r="S21" s="437"/>
      <c r="T21" s="437"/>
      <c r="U21" s="437"/>
      <c r="V21" s="437"/>
      <c r="W21" s="437"/>
      <c r="X21" s="437"/>
      <c r="Y21" s="437"/>
      <c r="Z21" s="568"/>
      <c r="AA21" s="803"/>
      <c r="AB21" s="803"/>
      <c r="AC21" s="95" t="s">
        <v>1838</v>
      </c>
      <c r="AD21" s="72" t="s">
        <v>1827</v>
      </c>
      <c r="AE21" s="95" t="s">
        <v>1827</v>
      </c>
      <c r="AF21" s="95" t="s">
        <v>1885</v>
      </c>
      <c r="AG21" s="95" t="s">
        <v>1880</v>
      </c>
      <c r="AH21" s="801" t="s">
        <v>40</v>
      </c>
    </row>
    <row r="22" spans="1:40" s="337" customFormat="1" ht="129" customHeight="1">
      <c r="A22" s="1429"/>
      <c r="B22" s="1429"/>
      <c r="C22" s="1429"/>
      <c r="D22" s="1508"/>
      <c r="E22" s="72" t="s">
        <v>1893</v>
      </c>
      <c r="F22" s="59" t="s">
        <v>1894</v>
      </c>
      <c r="G22" s="75">
        <v>0.4</v>
      </c>
      <c r="H22" s="72" t="s">
        <v>88</v>
      </c>
      <c r="I22" s="59" t="s">
        <v>1895</v>
      </c>
      <c r="J22" s="584" t="s">
        <v>29</v>
      </c>
      <c r="K22" s="584" t="s">
        <v>30</v>
      </c>
      <c r="L22" s="584" t="s">
        <v>39</v>
      </c>
      <c r="M22" s="581" t="s">
        <v>40</v>
      </c>
      <c r="N22" s="802">
        <v>8</v>
      </c>
      <c r="O22" s="804"/>
      <c r="P22" s="437"/>
      <c r="Q22" s="437"/>
      <c r="R22" s="437"/>
      <c r="S22" s="437">
        <v>1</v>
      </c>
      <c r="T22" s="437">
        <v>1</v>
      </c>
      <c r="U22" s="437">
        <v>1</v>
      </c>
      <c r="V22" s="437">
        <v>1</v>
      </c>
      <c r="W22" s="437">
        <v>1</v>
      </c>
      <c r="X22" s="437">
        <v>1</v>
      </c>
      <c r="Y22" s="437">
        <v>1</v>
      </c>
      <c r="Z22" s="568">
        <v>1</v>
      </c>
      <c r="AA22" s="803"/>
      <c r="AB22" s="803"/>
      <c r="AC22" s="95" t="s">
        <v>1879</v>
      </c>
      <c r="AD22" s="72" t="s">
        <v>1827</v>
      </c>
      <c r="AE22" s="95" t="s">
        <v>1827</v>
      </c>
      <c r="AF22" s="95" t="s">
        <v>1885</v>
      </c>
      <c r="AG22" s="95" t="s">
        <v>1880</v>
      </c>
      <c r="AH22" s="801" t="s">
        <v>40</v>
      </c>
    </row>
    <row r="23" spans="1:40" s="337" customFormat="1" ht="108.75" customHeight="1">
      <c r="A23" s="1506" t="s">
        <v>57</v>
      </c>
      <c r="B23" s="1427" t="s">
        <v>99</v>
      </c>
      <c r="C23" s="1427" t="s">
        <v>1896</v>
      </c>
      <c r="D23" s="1506" t="s">
        <v>1897</v>
      </c>
      <c r="E23" s="72" t="s">
        <v>1898</v>
      </c>
      <c r="F23" s="59" t="s">
        <v>1899</v>
      </c>
      <c r="G23" s="580">
        <v>1</v>
      </c>
      <c r="H23" s="353" t="s">
        <v>88</v>
      </c>
      <c r="I23" s="59" t="s">
        <v>1900</v>
      </c>
      <c r="J23" s="584" t="s">
        <v>81</v>
      </c>
      <c r="K23" s="584" t="s">
        <v>30</v>
      </c>
      <c r="L23" s="584" t="s">
        <v>31</v>
      </c>
      <c r="M23" s="581" t="s">
        <v>40</v>
      </c>
      <c r="N23" s="805">
        <v>1</v>
      </c>
      <c r="O23" s="68">
        <v>0.5</v>
      </c>
      <c r="P23" s="68">
        <v>0.5</v>
      </c>
      <c r="Q23" s="804"/>
      <c r="R23" s="804"/>
      <c r="S23" s="804"/>
      <c r="T23" s="804"/>
      <c r="U23" s="804"/>
      <c r="V23" s="804"/>
      <c r="W23" s="804"/>
      <c r="X23" s="804"/>
      <c r="Y23" s="804"/>
      <c r="Z23" s="806"/>
      <c r="AA23" s="788" t="e">
        <f>IF(K23="Más es más", MIN(#REF!/#REF!,1),MIN(#REF!/#REF!,1))</f>
        <v>#REF!</v>
      </c>
      <c r="AB23" s="789" t="e">
        <f>+AA23*G23/VLOOKUP(AD23,$AD$102:$AF$102,3)</f>
        <v>#REF!</v>
      </c>
      <c r="AC23" s="95" t="s">
        <v>1901</v>
      </c>
      <c r="AD23" s="72" t="s">
        <v>1827</v>
      </c>
      <c r="AE23" s="95" t="s">
        <v>1827</v>
      </c>
      <c r="AF23" s="95" t="s">
        <v>1866</v>
      </c>
      <c r="AG23" s="95" t="s">
        <v>1902</v>
      </c>
      <c r="AH23" s="801" t="s">
        <v>40</v>
      </c>
    </row>
    <row r="24" spans="1:40" s="337" customFormat="1" ht="92.25" customHeight="1">
      <c r="A24" s="1507"/>
      <c r="B24" s="1428"/>
      <c r="C24" s="1428"/>
      <c r="D24" s="1508"/>
      <c r="E24" s="59" t="s">
        <v>1903</v>
      </c>
      <c r="F24" s="59" t="s">
        <v>1904</v>
      </c>
      <c r="G24" s="580">
        <v>1</v>
      </c>
      <c r="H24" s="353" t="s">
        <v>88</v>
      </c>
      <c r="I24" s="59" t="s">
        <v>1905</v>
      </c>
      <c r="J24" s="584" t="s">
        <v>29</v>
      </c>
      <c r="K24" s="584" t="s">
        <v>30</v>
      </c>
      <c r="L24" s="584" t="s">
        <v>39</v>
      </c>
      <c r="M24" s="581" t="s">
        <v>40</v>
      </c>
      <c r="N24" s="802">
        <v>1</v>
      </c>
      <c r="O24" s="437"/>
      <c r="P24" s="437"/>
      <c r="Q24" s="437">
        <v>1</v>
      </c>
      <c r="R24" s="437"/>
      <c r="S24" s="437"/>
      <c r="T24" s="437"/>
      <c r="U24" s="437"/>
      <c r="V24" s="437"/>
      <c r="W24" s="437"/>
      <c r="X24" s="437"/>
      <c r="Y24" s="437"/>
      <c r="Z24" s="568"/>
      <c r="AA24" s="665"/>
      <c r="AB24" s="803"/>
      <c r="AC24" s="95" t="s">
        <v>1906</v>
      </c>
      <c r="AD24" s="72" t="s">
        <v>1827</v>
      </c>
      <c r="AE24" s="95" t="s">
        <v>1827</v>
      </c>
      <c r="AF24" s="95" t="s">
        <v>1866</v>
      </c>
      <c r="AG24" s="95"/>
      <c r="AH24" s="801" t="s">
        <v>40</v>
      </c>
    </row>
    <row r="25" spans="1:40" s="337" customFormat="1" ht="115.5" customHeight="1">
      <c r="A25" s="1507"/>
      <c r="B25" s="1428"/>
      <c r="C25" s="1428"/>
      <c r="D25" s="1506" t="s">
        <v>1907</v>
      </c>
      <c r="E25" s="72" t="s">
        <v>1908</v>
      </c>
      <c r="F25" s="59" t="s">
        <v>1909</v>
      </c>
      <c r="G25" s="75">
        <v>1</v>
      </c>
      <c r="H25" s="353" t="s">
        <v>88</v>
      </c>
      <c r="I25" s="527" t="s">
        <v>1910</v>
      </c>
      <c r="J25" s="584" t="s">
        <v>29</v>
      </c>
      <c r="K25" s="584" t="s">
        <v>30</v>
      </c>
      <c r="L25" s="584" t="s">
        <v>39</v>
      </c>
      <c r="M25" s="581" t="s">
        <v>40</v>
      </c>
      <c r="N25" s="802">
        <v>5</v>
      </c>
      <c r="O25" s="437">
        <v>1</v>
      </c>
      <c r="P25" s="437">
        <v>1</v>
      </c>
      <c r="Q25" s="437">
        <v>1</v>
      </c>
      <c r="R25" s="437">
        <v>1</v>
      </c>
      <c r="S25" s="437">
        <v>1</v>
      </c>
      <c r="T25" s="437"/>
      <c r="U25" s="437"/>
      <c r="V25" s="437"/>
      <c r="W25" s="437"/>
      <c r="X25" s="437"/>
      <c r="Y25" s="437"/>
      <c r="Z25" s="568"/>
      <c r="AA25" s="665" t="e">
        <f>IF(K25="Más es más", MIN(#REF!/#REF!,1),MIN(#REF!/#REF!,1))</f>
        <v>#REF!</v>
      </c>
      <c r="AB25" s="789" t="e">
        <f>+AA25*G25/VLOOKUP(AD25,$AD$102:$AF$102,3)</f>
        <v>#REF!</v>
      </c>
      <c r="AC25" s="95" t="s">
        <v>764</v>
      </c>
      <c r="AD25" s="72" t="s">
        <v>1827</v>
      </c>
      <c r="AE25" s="95" t="s">
        <v>1827</v>
      </c>
      <c r="AF25" s="95" t="s">
        <v>1866</v>
      </c>
      <c r="AG25" s="95" t="s">
        <v>147</v>
      </c>
      <c r="AH25" s="801" t="s">
        <v>40</v>
      </c>
    </row>
    <row r="26" spans="1:40" s="337" customFormat="1" ht="97.5" customHeight="1">
      <c r="A26" s="1507"/>
      <c r="B26" s="1428"/>
      <c r="C26" s="1428"/>
      <c r="D26" s="1508"/>
      <c r="E26" s="72" t="s">
        <v>1911</v>
      </c>
      <c r="F26" s="59" t="s">
        <v>1912</v>
      </c>
      <c r="G26" s="75">
        <v>1</v>
      </c>
      <c r="H26" s="353" t="s">
        <v>88</v>
      </c>
      <c r="I26" s="527" t="s">
        <v>1913</v>
      </c>
      <c r="J26" s="584" t="s">
        <v>29</v>
      </c>
      <c r="K26" s="584" t="s">
        <v>30</v>
      </c>
      <c r="L26" s="584" t="s">
        <v>39</v>
      </c>
      <c r="M26" s="581" t="s">
        <v>40</v>
      </c>
      <c r="N26" s="802">
        <v>1</v>
      </c>
      <c r="O26" s="437"/>
      <c r="P26" s="437"/>
      <c r="Q26" s="437"/>
      <c r="R26" s="437"/>
      <c r="S26" s="437"/>
      <c r="T26" s="437">
        <v>1</v>
      </c>
      <c r="U26" s="437"/>
      <c r="V26" s="437"/>
      <c r="W26" s="437"/>
      <c r="X26" s="437"/>
      <c r="Y26" s="437"/>
      <c r="Z26" s="568"/>
      <c r="AA26" s="665"/>
      <c r="AB26" s="803"/>
      <c r="AC26" s="95" t="s">
        <v>1906</v>
      </c>
      <c r="AD26" s="72" t="s">
        <v>1827</v>
      </c>
      <c r="AE26" s="95" t="s">
        <v>1827</v>
      </c>
      <c r="AF26" s="95" t="s">
        <v>1866</v>
      </c>
      <c r="AG26" s="95" t="s">
        <v>147</v>
      </c>
      <c r="AH26" s="801" t="s">
        <v>40</v>
      </c>
    </row>
    <row r="27" spans="1:40" s="337" customFormat="1" ht="93">
      <c r="A27" s="1507"/>
      <c r="B27" s="1428"/>
      <c r="C27" s="1428"/>
      <c r="D27" s="1506" t="s">
        <v>1914</v>
      </c>
      <c r="E27" s="72" t="s">
        <v>1915</v>
      </c>
      <c r="F27" s="59" t="s">
        <v>1916</v>
      </c>
      <c r="G27" s="580">
        <v>1</v>
      </c>
      <c r="H27" s="353" t="s">
        <v>88</v>
      </c>
      <c r="I27" s="527" t="s">
        <v>1910</v>
      </c>
      <c r="J27" s="584" t="s">
        <v>29</v>
      </c>
      <c r="K27" s="584" t="s">
        <v>30</v>
      </c>
      <c r="L27" s="584" t="s">
        <v>39</v>
      </c>
      <c r="M27" s="581" t="s">
        <v>40</v>
      </c>
      <c r="N27" s="802">
        <v>5</v>
      </c>
      <c r="O27" s="437"/>
      <c r="P27" s="437"/>
      <c r="Q27" s="437"/>
      <c r="R27" s="437">
        <v>1</v>
      </c>
      <c r="S27" s="437">
        <v>1</v>
      </c>
      <c r="T27" s="437">
        <v>1</v>
      </c>
      <c r="U27" s="437">
        <v>1</v>
      </c>
      <c r="V27" s="437">
        <v>1</v>
      </c>
      <c r="W27" s="437"/>
      <c r="X27" s="437"/>
      <c r="Y27" s="437"/>
      <c r="Z27" s="568"/>
      <c r="AA27" s="665"/>
      <c r="AB27" s="803"/>
      <c r="AC27" s="95" t="s">
        <v>764</v>
      </c>
      <c r="AD27" s="72" t="s">
        <v>1827</v>
      </c>
      <c r="AE27" s="95" t="s">
        <v>1827</v>
      </c>
      <c r="AF27" s="95" t="s">
        <v>1866</v>
      </c>
      <c r="AG27" s="95" t="s">
        <v>1917</v>
      </c>
      <c r="AH27" s="801" t="s">
        <v>40</v>
      </c>
    </row>
    <row r="28" spans="1:40" s="337" customFormat="1" ht="83.25" customHeight="1">
      <c r="A28" s="1507"/>
      <c r="B28" s="1428"/>
      <c r="C28" s="1428"/>
      <c r="D28" s="1508"/>
      <c r="E28" s="72" t="s">
        <v>1911</v>
      </c>
      <c r="F28" s="59" t="s">
        <v>1918</v>
      </c>
      <c r="G28" s="580">
        <v>1</v>
      </c>
      <c r="H28" s="353" t="s">
        <v>88</v>
      </c>
      <c r="I28" s="527" t="s">
        <v>1913</v>
      </c>
      <c r="J28" s="584" t="s">
        <v>29</v>
      </c>
      <c r="K28" s="584" t="s">
        <v>30</v>
      </c>
      <c r="L28" s="584" t="s">
        <v>39</v>
      </c>
      <c r="M28" s="581" t="s">
        <v>40</v>
      </c>
      <c r="N28" s="802">
        <v>1</v>
      </c>
      <c r="O28" s="437"/>
      <c r="P28" s="437"/>
      <c r="Q28" s="437"/>
      <c r="R28" s="437"/>
      <c r="S28" s="437"/>
      <c r="T28" s="437"/>
      <c r="U28" s="437"/>
      <c r="V28" s="437"/>
      <c r="W28" s="437">
        <v>1</v>
      </c>
      <c r="X28" s="437"/>
      <c r="Y28" s="437"/>
      <c r="Z28" s="568"/>
      <c r="AA28" s="665"/>
      <c r="AB28" s="803"/>
      <c r="AC28" s="95" t="s">
        <v>1906</v>
      </c>
      <c r="AD28" s="72" t="s">
        <v>1827</v>
      </c>
      <c r="AE28" s="95" t="s">
        <v>1827</v>
      </c>
      <c r="AF28" s="95" t="s">
        <v>1866</v>
      </c>
      <c r="AG28" s="95" t="s">
        <v>1917</v>
      </c>
      <c r="AH28" s="801" t="s">
        <v>40</v>
      </c>
    </row>
    <row r="29" spans="1:40" s="337" customFormat="1" ht="127.5" customHeight="1">
      <c r="A29" s="1507"/>
      <c r="B29" s="1428"/>
      <c r="C29" s="1428"/>
      <c r="D29" s="1506" t="s">
        <v>1919</v>
      </c>
      <c r="E29" s="72" t="s">
        <v>1920</v>
      </c>
      <c r="F29" s="59" t="s">
        <v>1921</v>
      </c>
      <c r="G29" s="580">
        <v>1</v>
      </c>
      <c r="H29" s="353" t="s">
        <v>88</v>
      </c>
      <c r="I29" s="527" t="s">
        <v>1910</v>
      </c>
      <c r="J29" s="584" t="s">
        <v>29</v>
      </c>
      <c r="K29" s="584" t="s">
        <v>30</v>
      </c>
      <c r="L29" s="584" t="s">
        <v>39</v>
      </c>
      <c r="M29" s="581" t="s">
        <v>40</v>
      </c>
      <c r="N29" s="802">
        <v>11</v>
      </c>
      <c r="O29" s="437">
        <v>1</v>
      </c>
      <c r="P29" s="437">
        <v>1</v>
      </c>
      <c r="Q29" s="437">
        <v>1</v>
      </c>
      <c r="R29" s="437">
        <v>1</v>
      </c>
      <c r="S29" s="437">
        <v>1</v>
      </c>
      <c r="T29" s="437">
        <v>1</v>
      </c>
      <c r="U29" s="437">
        <v>1</v>
      </c>
      <c r="V29" s="437">
        <v>1</v>
      </c>
      <c r="W29" s="437">
        <v>1</v>
      </c>
      <c r="X29" s="437">
        <v>1</v>
      </c>
      <c r="Y29" s="437">
        <v>1</v>
      </c>
      <c r="Z29" s="568"/>
      <c r="AA29" s="665" t="e">
        <f>IF(K29="Más es más", MIN(#REF!/#REF!,1),MIN(#REF!/#REF!,1))</f>
        <v>#REF!</v>
      </c>
      <c r="AB29" s="789" t="e">
        <f>+AA29*G29/VLOOKUP(AD29,$AD$102:$AF$102,3)</f>
        <v>#REF!</v>
      </c>
      <c r="AC29" s="95" t="s">
        <v>764</v>
      </c>
      <c r="AD29" s="72" t="s">
        <v>1827</v>
      </c>
      <c r="AE29" s="95" t="s">
        <v>1827</v>
      </c>
      <c r="AF29" s="95" t="s">
        <v>1866</v>
      </c>
      <c r="AG29" s="95" t="s">
        <v>147</v>
      </c>
      <c r="AH29" s="801" t="s">
        <v>40</v>
      </c>
    </row>
    <row r="30" spans="1:40" s="337" customFormat="1" ht="96" customHeight="1">
      <c r="A30" s="1507"/>
      <c r="B30" s="1428"/>
      <c r="C30" s="1428"/>
      <c r="D30" s="1508"/>
      <c r="E30" s="72" t="s">
        <v>1922</v>
      </c>
      <c r="F30" s="59" t="s">
        <v>1923</v>
      </c>
      <c r="G30" s="580">
        <v>1</v>
      </c>
      <c r="H30" s="353" t="s">
        <v>88</v>
      </c>
      <c r="I30" s="527" t="s">
        <v>1913</v>
      </c>
      <c r="J30" s="584" t="s">
        <v>29</v>
      </c>
      <c r="K30" s="584" t="s">
        <v>30</v>
      </c>
      <c r="L30" s="584" t="s">
        <v>39</v>
      </c>
      <c r="M30" s="581" t="s">
        <v>40</v>
      </c>
      <c r="N30" s="802">
        <v>1</v>
      </c>
      <c r="O30" s="437"/>
      <c r="P30" s="437"/>
      <c r="Q30" s="437"/>
      <c r="R30" s="437"/>
      <c r="S30" s="437"/>
      <c r="T30" s="437"/>
      <c r="U30" s="437"/>
      <c r="V30" s="437"/>
      <c r="W30" s="437"/>
      <c r="X30" s="437"/>
      <c r="Y30" s="437"/>
      <c r="Z30" s="568">
        <v>1</v>
      </c>
      <c r="AA30" s="665"/>
      <c r="AB30" s="803"/>
      <c r="AC30" s="95" t="s">
        <v>1906</v>
      </c>
      <c r="AD30" s="72" t="s">
        <v>1827</v>
      </c>
      <c r="AE30" s="95" t="s">
        <v>1827</v>
      </c>
      <c r="AF30" s="95" t="s">
        <v>1866</v>
      </c>
      <c r="AG30" s="95" t="s">
        <v>147</v>
      </c>
      <c r="AH30" s="801" t="s">
        <v>40</v>
      </c>
    </row>
    <row r="31" spans="1:40" s="337" customFormat="1" ht="104.25" customHeight="1">
      <c r="A31" s="1507"/>
      <c r="B31" s="1428"/>
      <c r="C31" s="1428"/>
      <c r="D31" s="584" t="s">
        <v>1924</v>
      </c>
      <c r="E31" s="72" t="s">
        <v>1925</v>
      </c>
      <c r="F31" s="59" t="s">
        <v>1926</v>
      </c>
      <c r="G31" s="580">
        <v>2</v>
      </c>
      <c r="H31" s="353" t="s">
        <v>88</v>
      </c>
      <c r="I31" s="527" t="s">
        <v>1927</v>
      </c>
      <c r="J31" s="584" t="s">
        <v>29</v>
      </c>
      <c r="K31" s="584" t="s">
        <v>30</v>
      </c>
      <c r="L31" s="584" t="s">
        <v>39</v>
      </c>
      <c r="M31" s="581" t="s">
        <v>40</v>
      </c>
      <c r="N31" s="802">
        <v>12</v>
      </c>
      <c r="O31" s="437">
        <v>1</v>
      </c>
      <c r="P31" s="437">
        <v>1</v>
      </c>
      <c r="Q31" s="437">
        <v>1</v>
      </c>
      <c r="R31" s="437">
        <v>1</v>
      </c>
      <c r="S31" s="437">
        <v>1</v>
      </c>
      <c r="T31" s="437">
        <v>1</v>
      </c>
      <c r="U31" s="437">
        <v>1</v>
      </c>
      <c r="V31" s="437">
        <v>1</v>
      </c>
      <c r="W31" s="437">
        <v>1</v>
      </c>
      <c r="X31" s="437">
        <v>1</v>
      </c>
      <c r="Y31" s="437">
        <v>1</v>
      </c>
      <c r="Z31" s="568">
        <v>1</v>
      </c>
      <c r="AA31" s="665" t="e">
        <f>IF(K31="Más es más", MIN(#REF!/#REF!,1),MIN(#REF!/#REF!,1))</f>
        <v>#REF!</v>
      </c>
      <c r="AB31" s="789" t="e">
        <f>+AA31*G31/VLOOKUP(AD31,$AD$102:$AF$102,3)</f>
        <v>#REF!</v>
      </c>
      <c r="AC31" s="95" t="s">
        <v>224</v>
      </c>
      <c r="AD31" s="72" t="s">
        <v>1827</v>
      </c>
      <c r="AE31" s="95" t="s">
        <v>1827</v>
      </c>
      <c r="AF31" s="95" t="s">
        <v>1866</v>
      </c>
      <c r="AG31" s="95"/>
      <c r="AH31" s="801" t="s">
        <v>40</v>
      </c>
    </row>
    <row r="32" spans="1:40" s="337" customFormat="1" ht="146.25" customHeight="1">
      <c r="A32" s="1508"/>
      <c r="B32" s="1429"/>
      <c r="C32" s="1429"/>
      <c r="D32" s="72" t="s">
        <v>1928</v>
      </c>
      <c r="E32" s="72" t="s">
        <v>1929</v>
      </c>
      <c r="F32" s="59" t="s">
        <v>1930</v>
      </c>
      <c r="G32" s="580">
        <v>2</v>
      </c>
      <c r="H32" s="353" t="s">
        <v>88</v>
      </c>
      <c r="I32" s="527" t="s">
        <v>1931</v>
      </c>
      <c r="J32" s="584" t="s">
        <v>29</v>
      </c>
      <c r="K32" s="584" t="s">
        <v>30</v>
      </c>
      <c r="L32" s="584" t="s">
        <v>39</v>
      </c>
      <c r="M32" s="581" t="s">
        <v>40</v>
      </c>
      <c r="N32" s="802">
        <v>1</v>
      </c>
      <c r="O32" s="804"/>
      <c r="P32" s="804"/>
      <c r="Q32" s="804"/>
      <c r="R32" s="804"/>
      <c r="S32" s="804"/>
      <c r="T32" s="804"/>
      <c r="U32" s="804"/>
      <c r="V32" s="804"/>
      <c r="W32" s="804"/>
      <c r="X32" s="804"/>
      <c r="Y32" s="804"/>
      <c r="Z32" s="806">
        <v>1</v>
      </c>
      <c r="AA32" s="665"/>
      <c r="AB32" s="807"/>
      <c r="AC32" s="95" t="s">
        <v>1932</v>
      </c>
      <c r="AD32" s="72" t="s">
        <v>1827</v>
      </c>
      <c r="AE32" s="95" t="s">
        <v>1827</v>
      </c>
      <c r="AF32" s="95" t="s">
        <v>1866</v>
      </c>
      <c r="AG32" s="95"/>
      <c r="AH32" s="801" t="s">
        <v>40</v>
      </c>
    </row>
    <row r="33" spans="1:40" s="337" customFormat="1" ht="201.75" customHeight="1">
      <c r="A33" s="1506" t="s">
        <v>62</v>
      </c>
      <c r="B33" s="1427" t="s">
        <v>99</v>
      </c>
      <c r="C33" s="1427" t="s">
        <v>1933</v>
      </c>
      <c r="D33" s="72" t="s">
        <v>1934</v>
      </c>
      <c r="E33" s="72" t="s">
        <v>1935</v>
      </c>
      <c r="F33" s="59" t="s">
        <v>1936</v>
      </c>
      <c r="G33" s="580">
        <v>2</v>
      </c>
      <c r="H33" s="353" t="s">
        <v>72</v>
      </c>
      <c r="I33" s="527" t="s">
        <v>1927</v>
      </c>
      <c r="J33" s="584" t="s">
        <v>29</v>
      </c>
      <c r="K33" s="584" t="s">
        <v>30</v>
      </c>
      <c r="L33" s="584" t="s">
        <v>39</v>
      </c>
      <c r="M33" s="581" t="s">
        <v>40</v>
      </c>
      <c r="N33" s="802">
        <v>4</v>
      </c>
      <c r="O33" s="437"/>
      <c r="P33" s="437">
        <v>1</v>
      </c>
      <c r="Q33" s="437"/>
      <c r="R33" s="437"/>
      <c r="S33" s="437">
        <v>1</v>
      </c>
      <c r="T33" s="437"/>
      <c r="U33" s="437"/>
      <c r="V33" s="437">
        <v>1</v>
      </c>
      <c r="W33" s="437"/>
      <c r="X33" s="437"/>
      <c r="Y33" s="437">
        <v>1</v>
      </c>
      <c r="Z33" s="568"/>
      <c r="AA33" s="665"/>
      <c r="AB33" s="803"/>
      <c r="AC33" s="95" t="s">
        <v>1937</v>
      </c>
      <c r="AD33" s="72" t="s">
        <v>1827</v>
      </c>
      <c r="AE33" s="95" t="s">
        <v>1827</v>
      </c>
      <c r="AF33" s="95" t="s">
        <v>1866</v>
      </c>
      <c r="AG33" s="95" t="s">
        <v>107</v>
      </c>
      <c r="AH33" s="801" t="s">
        <v>40</v>
      </c>
    </row>
    <row r="34" spans="1:40" s="337" customFormat="1" ht="120" customHeight="1">
      <c r="A34" s="1508"/>
      <c r="B34" s="1429"/>
      <c r="C34" s="1429"/>
      <c r="D34" s="72" t="s">
        <v>1938</v>
      </c>
      <c r="E34" s="72" t="s">
        <v>1939</v>
      </c>
      <c r="F34" s="59" t="s">
        <v>1936</v>
      </c>
      <c r="G34" s="75">
        <v>2</v>
      </c>
      <c r="H34" s="353" t="s">
        <v>72</v>
      </c>
      <c r="I34" s="527" t="s">
        <v>1931</v>
      </c>
      <c r="J34" s="584" t="s">
        <v>29</v>
      </c>
      <c r="K34" s="584" t="s">
        <v>30</v>
      </c>
      <c r="L34" s="584" t="s">
        <v>39</v>
      </c>
      <c r="M34" s="581" t="s">
        <v>40</v>
      </c>
      <c r="N34" s="802">
        <v>2</v>
      </c>
      <c r="O34" s="437"/>
      <c r="P34" s="437"/>
      <c r="Q34" s="437"/>
      <c r="R34" s="437"/>
      <c r="S34" s="437"/>
      <c r="T34" s="437">
        <v>1</v>
      </c>
      <c r="U34" s="437"/>
      <c r="V34" s="437"/>
      <c r="W34" s="437"/>
      <c r="X34" s="437"/>
      <c r="Y34" s="437"/>
      <c r="Z34" s="568">
        <v>1</v>
      </c>
      <c r="AA34" s="665"/>
      <c r="AB34" s="803"/>
      <c r="AC34" s="95" t="s">
        <v>1940</v>
      </c>
      <c r="AD34" s="72" t="s">
        <v>1827</v>
      </c>
      <c r="AE34" s="95" t="s">
        <v>1827</v>
      </c>
      <c r="AF34" s="95" t="s">
        <v>1866</v>
      </c>
      <c r="AG34" s="95" t="s">
        <v>1869</v>
      </c>
      <c r="AH34" s="801" t="s">
        <v>40</v>
      </c>
    </row>
    <row r="35" spans="1:40" s="337" customFormat="1" ht="186" customHeight="1">
      <c r="A35" s="72" t="s">
        <v>47</v>
      </c>
      <c r="B35" s="411" t="s">
        <v>130</v>
      </c>
      <c r="C35" s="92" t="s">
        <v>1941</v>
      </c>
      <c r="D35" s="72" t="s">
        <v>1942</v>
      </c>
      <c r="E35" s="72" t="s">
        <v>1943</v>
      </c>
      <c r="F35" s="59" t="s">
        <v>1944</v>
      </c>
      <c r="G35" s="581">
        <v>2</v>
      </c>
      <c r="H35" s="353" t="s">
        <v>49</v>
      </c>
      <c r="I35" s="527" t="s">
        <v>1945</v>
      </c>
      <c r="J35" s="584" t="s">
        <v>29</v>
      </c>
      <c r="K35" s="584" t="s">
        <v>30</v>
      </c>
      <c r="L35" s="584" t="s">
        <v>39</v>
      </c>
      <c r="M35" s="581" t="s">
        <v>40</v>
      </c>
      <c r="N35" s="802">
        <v>4</v>
      </c>
      <c r="O35" s="437"/>
      <c r="P35" s="437"/>
      <c r="Q35" s="437">
        <v>1</v>
      </c>
      <c r="R35" s="437"/>
      <c r="S35" s="437"/>
      <c r="T35" s="437">
        <v>1</v>
      </c>
      <c r="U35" s="437"/>
      <c r="V35" s="437"/>
      <c r="W35" s="437">
        <v>1</v>
      </c>
      <c r="X35" s="437"/>
      <c r="Y35" s="437"/>
      <c r="Z35" s="568">
        <v>1</v>
      </c>
      <c r="AA35" s="665"/>
      <c r="AB35" s="803"/>
      <c r="AC35" s="95" t="s">
        <v>1946</v>
      </c>
      <c r="AD35" s="72" t="s">
        <v>1827</v>
      </c>
      <c r="AE35" s="95" t="s">
        <v>1827</v>
      </c>
      <c r="AF35" s="95" t="s">
        <v>1885</v>
      </c>
      <c r="AG35" s="95"/>
      <c r="AH35" s="801" t="s">
        <v>40</v>
      </c>
    </row>
    <row r="36" spans="1:40" s="337" customFormat="1" ht="122.25" customHeight="1">
      <c r="A36" s="1506" t="s">
        <v>57</v>
      </c>
      <c r="B36" s="1427" t="s">
        <v>99</v>
      </c>
      <c r="C36" s="1427" t="s">
        <v>1947</v>
      </c>
      <c r="D36" s="1506" t="s">
        <v>1948</v>
      </c>
      <c r="E36" s="72" t="s">
        <v>1949</v>
      </c>
      <c r="F36" s="527" t="s">
        <v>1950</v>
      </c>
      <c r="G36" s="580">
        <v>3</v>
      </c>
      <c r="H36" s="353" t="s">
        <v>88</v>
      </c>
      <c r="I36" s="527" t="s">
        <v>1951</v>
      </c>
      <c r="J36" s="584" t="s">
        <v>29</v>
      </c>
      <c r="K36" s="584" t="s">
        <v>30</v>
      </c>
      <c r="L36" s="584" t="s">
        <v>39</v>
      </c>
      <c r="M36" s="581" t="s">
        <v>40</v>
      </c>
      <c r="N36" s="802">
        <v>4</v>
      </c>
      <c r="O36" s="437"/>
      <c r="P36" s="437">
        <v>1</v>
      </c>
      <c r="Q36" s="437"/>
      <c r="R36" s="437"/>
      <c r="S36" s="437">
        <v>1</v>
      </c>
      <c r="T36" s="437"/>
      <c r="U36" s="437"/>
      <c r="V36" s="437">
        <v>1</v>
      </c>
      <c r="W36" s="437"/>
      <c r="X36" s="437"/>
      <c r="Y36" s="437">
        <v>1</v>
      </c>
      <c r="Z36" s="568"/>
      <c r="AA36" s="665"/>
      <c r="AB36" s="803"/>
      <c r="AC36" s="95" t="s">
        <v>165</v>
      </c>
      <c r="AD36" s="72" t="s">
        <v>1827</v>
      </c>
      <c r="AE36" s="95" t="s">
        <v>1827</v>
      </c>
      <c r="AF36" s="95" t="s">
        <v>1828</v>
      </c>
      <c r="AG36" s="95" t="s">
        <v>125</v>
      </c>
      <c r="AH36" s="801" t="s">
        <v>40</v>
      </c>
    </row>
    <row r="37" spans="1:40" s="337" customFormat="1" ht="114" customHeight="1">
      <c r="A37" s="1507"/>
      <c r="B37" s="1428"/>
      <c r="C37" s="1428"/>
      <c r="D37" s="1507"/>
      <c r="E37" s="72" t="s">
        <v>1952</v>
      </c>
      <c r="F37" s="527" t="s">
        <v>1953</v>
      </c>
      <c r="G37" s="580">
        <v>3</v>
      </c>
      <c r="H37" s="353" t="s">
        <v>88</v>
      </c>
      <c r="I37" s="527" t="s">
        <v>1954</v>
      </c>
      <c r="J37" s="584" t="s">
        <v>29</v>
      </c>
      <c r="K37" s="584" t="s">
        <v>30</v>
      </c>
      <c r="L37" s="584" t="s">
        <v>39</v>
      </c>
      <c r="M37" s="581" t="s">
        <v>40</v>
      </c>
      <c r="N37" s="802">
        <v>300</v>
      </c>
      <c r="O37" s="437"/>
      <c r="P37" s="437"/>
      <c r="Q37" s="437">
        <v>75</v>
      </c>
      <c r="R37" s="437"/>
      <c r="S37" s="437"/>
      <c r="T37" s="437">
        <v>75</v>
      </c>
      <c r="U37" s="437"/>
      <c r="V37" s="437"/>
      <c r="W37" s="437">
        <v>75</v>
      </c>
      <c r="X37" s="437"/>
      <c r="Y37" s="437"/>
      <c r="Z37" s="568">
        <v>75</v>
      </c>
      <c r="AA37" s="665"/>
      <c r="AB37" s="803"/>
      <c r="AC37" s="95" t="s">
        <v>1955</v>
      </c>
      <c r="AD37" s="72" t="s">
        <v>1827</v>
      </c>
      <c r="AE37" s="95" t="s">
        <v>1827</v>
      </c>
      <c r="AF37" s="95" t="s">
        <v>1828</v>
      </c>
      <c r="AG37" s="95" t="s">
        <v>125</v>
      </c>
      <c r="AH37" s="801" t="s">
        <v>40</v>
      </c>
    </row>
    <row r="38" spans="1:40" s="337" customFormat="1" ht="201.75" customHeight="1">
      <c r="A38" s="1508"/>
      <c r="B38" s="1429"/>
      <c r="C38" s="1429"/>
      <c r="D38" s="1508"/>
      <c r="E38" s="59" t="s">
        <v>1956</v>
      </c>
      <c r="F38" s="527" t="s">
        <v>1957</v>
      </c>
      <c r="G38" s="580">
        <v>3</v>
      </c>
      <c r="H38" s="353" t="s">
        <v>88</v>
      </c>
      <c r="I38" s="527" t="s">
        <v>1958</v>
      </c>
      <c r="J38" s="584" t="s">
        <v>29</v>
      </c>
      <c r="K38" s="584" t="s">
        <v>30</v>
      </c>
      <c r="L38" s="584" t="s">
        <v>39</v>
      </c>
      <c r="M38" s="581" t="s">
        <v>40</v>
      </c>
      <c r="N38" s="802">
        <v>4</v>
      </c>
      <c r="O38" s="437">
        <v>1</v>
      </c>
      <c r="P38" s="437"/>
      <c r="Q38" s="437"/>
      <c r="R38" s="437">
        <v>1</v>
      </c>
      <c r="S38" s="437"/>
      <c r="T38" s="437"/>
      <c r="U38" s="437">
        <v>1</v>
      </c>
      <c r="V38" s="437"/>
      <c r="W38" s="437"/>
      <c r="X38" s="437">
        <v>1</v>
      </c>
      <c r="Y38" s="437"/>
      <c r="Z38" s="568"/>
      <c r="AA38" s="665" t="e">
        <f>IF(K38="Más es más", MIN(#REF!/#REF!,1),MIN(#REF!/#REF!,1))</f>
        <v>#REF!</v>
      </c>
      <c r="AB38" s="789" t="e">
        <f>+AA38*G38/VLOOKUP(AD38,$AD$102:$AF$102,3)</f>
        <v>#REF!</v>
      </c>
      <c r="AC38" s="95" t="s">
        <v>1959</v>
      </c>
      <c r="AD38" s="72" t="s">
        <v>1827</v>
      </c>
      <c r="AE38" s="95" t="s">
        <v>1827</v>
      </c>
      <c r="AF38" s="95" t="s">
        <v>1828</v>
      </c>
      <c r="AG38" s="95"/>
      <c r="AH38" s="801" t="s">
        <v>40</v>
      </c>
    </row>
    <row r="39" spans="1:40" s="337" customFormat="1" ht="116.25">
      <c r="A39" s="1506" t="s">
        <v>52</v>
      </c>
      <c r="B39" s="1427" t="s">
        <v>87</v>
      </c>
      <c r="C39" s="1557" t="s">
        <v>1960</v>
      </c>
      <c r="D39" s="582" t="s">
        <v>1961</v>
      </c>
      <c r="E39" s="808" t="s">
        <v>1962</v>
      </c>
      <c r="F39" s="527" t="s">
        <v>1963</v>
      </c>
      <c r="G39" s="75">
        <v>2</v>
      </c>
      <c r="H39" s="353" t="s">
        <v>59</v>
      </c>
      <c r="I39" s="527" t="s">
        <v>1964</v>
      </c>
      <c r="J39" s="809" t="s">
        <v>29</v>
      </c>
      <c r="K39" s="583" t="s">
        <v>30</v>
      </c>
      <c r="L39" s="583" t="s">
        <v>39</v>
      </c>
      <c r="M39" s="585" t="s">
        <v>40</v>
      </c>
      <c r="N39" s="810">
        <v>1</v>
      </c>
      <c r="O39" s="811"/>
      <c r="P39" s="811">
        <v>1</v>
      </c>
      <c r="Q39" s="811"/>
      <c r="R39" s="811"/>
      <c r="S39" s="811"/>
      <c r="T39" s="811"/>
      <c r="U39" s="811"/>
      <c r="V39" s="811"/>
      <c r="W39" s="811"/>
      <c r="X39" s="811"/>
      <c r="Y39" s="811"/>
      <c r="Z39" s="812"/>
      <c r="AA39" s="813"/>
      <c r="AB39" s="814"/>
      <c r="AC39" s="95" t="s">
        <v>1965</v>
      </c>
      <c r="AD39" s="72" t="s">
        <v>1827</v>
      </c>
      <c r="AE39" s="95" t="s">
        <v>1827</v>
      </c>
      <c r="AF39" s="95" t="s">
        <v>1828</v>
      </c>
      <c r="AG39" s="95" t="s">
        <v>1880</v>
      </c>
      <c r="AH39" s="801" t="s">
        <v>40</v>
      </c>
    </row>
    <row r="40" spans="1:40" s="337" customFormat="1" ht="99.75" customHeight="1">
      <c r="A40" s="1507"/>
      <c r="B40" s="1428"/>
      <c r="C40" s="1558"/>
      <c r="D40" s="1559" t="s">
        <v>1966</v>
      </c>
      <c r="E40" s="443" t="s">
        <v>1967</v>
      </c>
      <c r="F40" s="527" t="s">
        <v>1968</v>
      </c>
      <c r="G40" s="75">
        <v>1</v>
      </c>
      <c r="H40" s="353" t="s">
        <v>59</v>
      </c>
      <c r="I40" s="527" t="s">
        <v>1969</v>
      </c>
      <c r="J40" s="438" t="s">
        <v>29</v>
      </c>
      <c r="K40" s="386" t="s">
        <v>30</v>
      </c>
      <c r="L40" s="386" t="s">
        <v>39</v>
      </c>
      <c r="M40" s="148" t="s">
        <v>40</v>
      </c>
      <c r="N40" s="800">
        <v>1</v>
      </c>
      <c r="O40" s="815"/>
      <c r="P40" s="815"/>
      <c r="Q40" s="815">
        <v>1</v>
      </c>
      <c r="R40" s="815"/>
      <c r="S40" s="815"/>
      <c r="T40" s="815"/>
      <c r="U40" s="815"/>
      <c r="V40" s="815"/>
      <c r="W40" s="815"/>
      <c r="X40" s="815"/>
      <c r="Y40" s="815"/>
      <c r="Z40" s="816"/>
      <c r="AA40" s="817"/>
      <c r="AB40" s="818"/>
      <c r="AC40" s="95" t="s">
        <v>1970</v>
      </c>
      <c r="AD40" s="72" t="s">
        <v>1827</v>
      </c>
      <c r="AE40" s="95" t="s">
        <v>1827</v>
      </c>
      <c r="AF40" s="95" t="s">
        <v>1828</v>
      </c>
      <c r="AG40" s="95" t="s">
        <v>1880</v>
      </c>
      <c r="AH40" s="801" t="s">
        <v>40</v>
      </c>
    </row>
    <row r="41" spans="1:40" s="337" customFormat="1" ht="82.5" customHeight="1">
      <c r="A41" s="1507"/>
      <c r="B41" s="1428"/>
      <c r="C41" s="1558"/>
      <c r="D41" s="1560"/>
      <c r="E41" s="443" t="s">
        <v>1971</v>
      </c>
      <c r="F41" s="527" t="s">
        <v>1972</v>
      </c>
      <c r="G41" s="75">
        <v>1</v>
      </c>
      <c r="H41" s="353" t="s">
        <v>59</v>
      </c>
      <c r="I41" s="527" t="s">
        <v>1973</v>
      </c>
      <c r="J41" s="438" t="s">
        <v>29</v>
      </c>
      <c r="K41" s="386" t="s">
        <v>30</v>
      </c>
      <c r="L41" s="386" t="s">
        <v>39</v>
      </c>
      <c r="M41" s="148" t="s">
        <v>40</v>
      </c>
      <c r="N41" s="800">
        <v>1</v>
      </c>
      <c r="O41" s="815"/>
      <c r="P41" s="815"/>
      <c r="Q41" s="815"/>
      <c r="R41" s="815">
        <v>1</v>
      </c>
      <c r="S41" s="815"/>
      <c r="T41" s="815"/>
      <c r="U41" s="815"/>
      <c r="V41" s="815"/>
      <c r="W41" s="815"/>
      <c r="X41" s="815"/>
      <c r="Y41" s="815"/>
      <c r="Z41" s="816"/>
      <c r="AA41" s="817"/>
      <c r="AB41" s="818"/>
      <c r="AC41" s="95" t="s">
        <v>1974</v>
      </c>
      <c r="AD41" s="72" t="s">
        <v>1827</v>
      </c>
      <c r="AE41" s="95" t="s">
        <v>1827</v>
      </c>
      <c r="AF41" s="95" t="s">
        <v>1828</v>
      </c>
      <c r="AG41" s="95" t="s">
        <v>1880</v>
      </c>
      <c r="AH41" s="801" t="s">
        <v>40</v>
      </c>
    </row>
    <row r="42" spans="1:40" ht="141.75" customHeight="1">
      <c r="A42" s="1507"/>
      <c r="B42" s="1428"/>
      <c r="C42" s="1558"/>
      <c r="D42" s="386" t="s">
        <v>1975</v>
      </c>
      <c r="E42" s="443" t="s">
        <v>1976</v>
      </c>
      <c r="F42" s="527" t="s">
        <v>1977</v>
      </c>
      <c r="G42" s="75">
        <v>2</v>
      </c>
      <c r="H42" s="353" t="s">
        <v>59</v>
      </c>
      <c r="I42" s="527" t="s">
        <v>1978</v>
      </c>
      <c r="J42" s="438" t="s">
        <v>77</v>
      </c>
      <c r="K42" s="386" t="s">
        <v>30</v>
      </c>
      <c r="L42" s="386" t="s">
        <v>31</v>
      </c>
      <c r="M42" s="148" t="s">
        <v>40</v>
      </c>
      <c r="N42" s="819">
        <v>1</v>
      </c>
      <c r="O42" s="820"/>
      <c r="P42" s="820"/>
      <c r="Q42" s="820"/>
      <c r="R42" s="820">
        <v>0.25</v>
      </c>
      <c r="S42" s="815"/>
      <c r="T42" s="820"/>
      <c r="U42" s="820">
        <v>0.25</v>
      </c>
      <c r="V42" s="820"/>
      <c r="W42" s="815"/>
      <c r="X42" s="820">
        <v>0.25</v>
      </c>
      <c r="Y42" s="815"/>
      <c r="Z42" s="821">
        <v>0.25</v>
      </c>
      <c r="AA42" s="817"/>
      <c r="AB42" s="818"/>
      <c r="AC42" s="95" t="s">
        <v>1979</v>
      </c>
      <c r="AD42" s="72" t="s">
        <v>1827</v>
      </c>
      <c r="AE42" s="95" t="s">
        <v>1827</v>
      </c>
      <c r="AF42" s="95" t="s">
        <v>1828</v>
      </c>
      <c r="AG42" s="95" t="s">
        <v>140</v>
      </c>
      <c r="AH42" s="315" t="s">
        <v>1980</v>
      </c>
      <c r="AI42" s="337"/>
      <c r="AJ42" s="256"/>
      <c r="AK42" s="256"/>
      <c r="AL42" s="256"/>
      <c r="AM42" s="256"/>
      <c r="AN42" s="256"/>
    </row>
    <row r="43" spans="1:40" ht="144.75" customHeight="1">
      <c r="A43" s="1507"/>
      <c r="B43" s="1428"/>
      <c r="C43" s="1558"/>
      <c r="D43" s="386" t="s">
        <v>1981</v>
      </c>
      <c r="E43" s="443" t="s">
        <v>1982</v>
      </c>
      <c r="F43" s="527" t="s">
        <v>1983</v>
      </c>
      <c r="G43" s="75">
        <v>2</v>
      </c>
      <c r="H43" s="353" t="s">
        <v>59</v>
      </c>
      <c r="I43" s="527" t="s">
        <v>1984</v>
      </c>
      <c r="J43" s="438" t="s">
        <v>29</v>
      </c>
      <c r="K43" s="386" t="s">
        <v>30</v>
      </c>
      <c r="L43" s="386" t="s">
        <v>31</v>
      </c>
      <c r="M43" s="148" t="s">
        <v>40</v>
      </c>
      <c r="N43" s="819">
        <v>1</v>
      </c>
      <c r="O43" s="815"/>
      <c r="P43" s="815"/>
      <c r="Q43" s="820"/>
      <c r="R43" s="820">
        <v>0.5</v>
      </c>
      <c r="S43" s="820">
        <v>0.5</v>
      </c>
      <c r="T43" s="815"/>
      <c r="U43" s="815"/>
      <c r="V43" s="815"/>
      <c r="W43" s="815"/>
      <c r="X43" s="815"/>
      <c r="Y43" s="815"/>
      <c r="Z43" s="816"/>
      <c r="AA43" s="817"/>
      <c r="AB43" s="818"/>
      <c r="AC43" s="95" t="s">
        <v>1985</v>
      </c>
      <c r="AD43" s="72" t="s">
        <v>1827</v>
      </c>
      <c r="AE43" s="95" t="s">
        <v>1827</v>
      </c>
      <c r="AF43" s="95" t="s">
        <v>1828</v>
      </c>
      <c r="AG43" s="95" t="s">
        <v>1880</v>
      </c>
      <c r="AH43" s="317" t="s">
        <v>40</v>
      </c>
      <c r="AI43" s="337"/>
      <c r="AJ43" s="256"/>
      <c r="AK43" s="256"/>
      <c r="AL43" s="256"/>
      <c r="AM43" s="256"/>
      <c r="AN43" s="256"/>
    </row>
    <row r="44" spans="1:40" ht="121.5" customHeight="1">
      <c r="A44" s="1507"/>
      <c r="B44" s="1428"/>
      <c r="C44" s="1558"/>
      <c r="D44" s="1559" t="s">
        <v>1986</v>
      </c>
      <c r="E44" s="443" t="s">
        <v>1987</v>
      </c>
      <c r="F44" s="527" t="s">
        <v>1988</v>
      </c>
      <c r="G44" s="580">
        <v>1</v>
      </c>
      <c r="H44" s="353" t="s">
        <v>59</v>
      </c>
      <c r="I44" s="527" t="s">
        <v>1989</v>
      </c>
      <c r="J44" s="438" t="s">
        <v>29</v>
      </c>
      <c r="K44" s="386" t="s">
        <v>30</v>
      </c>
      <c r="L44" s="386" t="s">
        <v>39</v>
      </c>
      <c r="M44" s="148" t="s">
        <v>40</v>
      </c>
      <c r="N44" s="800">
        <v>1</v>
      </c>
      <c r="O44" s="815"/>
      <c r="P44" s="815"/>
      <c r="Q44" s="815"/>
      <c r="R44" s="815"/>
      <c r="S44" s="815"/>
      <c r="T44" s="815">
        <v>1</v>
      </c>
      <c r="U44" s="815"/>
      <c r="V44" s="815"/>
      <c r="W44" s="815"/>
      <c r="X44" s="815"/>
      <c r="Y44" s="815"/>
      <c r="Z44" s="816"/>
      <c r="AA44" s="817"/>
      <c r="AB44" s="818"/>
      <c r="AC44" s="95" t="s">
        <v>1990</v>
      </c>
      <c r="AD44" s="72" t="s">
        <v>1827</v>
      </c>
      <c r="AE44" s="95" t="s">
        <v>1827</v>
      </c>
      <c r="AF44" s="95" t="s">
        <v>1828</v>
      </c>
      <c r="AG44" s="95" t="s">
        <v>1880</v>
      </c>
      <c r="AH44" s="317" t="s">
        <v>40</v>
      </c>
      <c r="AI44" s="337"/>
      <c r="AJ44" s="256"/>
      <c r="AK44" s="256"/>
      <c r="AL44" s="256"/>
      <c r="AM44" s="256"/>
      <c r="AN44" s="256"/>
    </row>
    <row r="45" spans="1:40" ht="114" customHeight="1">
      <c r="A45" s="1507"/>
      <c r="B45" s="1428"/>
      <c r="C45" s="1558"/>
      <c r="D45" s="1560"/>
      <c r="E45" s="443" t="s">
        <v>1991</v>
      </c>
      <c r="F45" s="527" t="s">
        <v>1992</v>
      </c>
      <c r="G45" s="580">
        <v>1</v>
      </c>
      <c r="H45" s="353" t="s">
        <v>59</v>
      </c>
      <c r="I45" s="527" t="s">
        <v>1993</v>
      </c>
      <c r="J45" s="438" t="s">
        <v>29</v>
      </c>
      <c r="K45" s="386" t="s">
        <v>30</v>
      </c>
      <c r="L45" s="386" t="s">
        <v>39</v>
      </c>
      <c r="M45" s="148" t="s">
        <v>40</v>
      </c>
      <c r="N45" s="819">
        <v>1</v>
      </c>
      <c r="O45" s="815"/>
      <c r="P45" s="815"/>
      <c r="Q45" s="815"/>
      <c r="R45" s="815"/>
      <c r="S45" s="815"/>
      <c r="T45" s="820"/>
      <c r="U45" s="815">
        <v>1</v>
      </c>
      <c r="V45" s="815">
        <v>1</v>
      </c>
      <c r="W45" s="815">
        <v>1</v>
      </c>
      <c r="X45" s="815">
        <v>1</v>
      </c>
      <c r="Y45" s="815"/>
      <c r="Z45" s="816"/>
      <c r="AA45" s="817"/>
      <c r="AB45" s="818"/>
      <c r="AC45" s="95" t="s">
        <v>1994</v>
      </c>
      <c r="AD45" s="72" t="s">
        <v>1827</v>
      </c>
      <c r="AE45" s="95" t="s">
        <v>1827</v>
      </c>
      <c r="AF45" s="95" t="s">
        <v>1828</v>
      </c>
      <c r="AG45" s="95" t="s">
        <v>1880</v>
      </c>
      <c r="AH45" s="317" t="s">
        <v>40</v>
      </c>
      <c r="AI45" s="337"/>
      <c r="AJ45" s="256"/>
      <c r="AK45" s="256"/>
      <c r="AL45" s="256"/>
      <c r="AM45" s="256"/>
      <c r="AN45" s="256"/>
    </row>
    <row r="46" spans="1:40" ht="90.75" customHeight="1">
      <c r="A46" s="1507"/>
      <c r="B46" s="1428"/>
      <c r="C46" s="1558"/>
      <c r="D46" s="1559" t="s">
        <v>1995</v>
      </c>
      <c r="E46" s="443" t="s">
        <v>1996</v>
      </c>
      <c r="F46" s="527" t="s">
        <v>1997</v>
      </c>
      <c r="G46" s="580">
        <v>1</v>
      </c>
      <c r="H46" s="353" t="s">
        <v>59</v>
      </c>
      <c r="I46" s="527" t="s">
        <v>1998</v>
      </c>
      <c r="J46" s="438" t="s">
        <v>29</v>
      </c>
      <c r="K46" s="386" t="s">
        <v>30</v>
      </c>
      <c r="L46" s="386" t="s">
        <v>39</v>
      </c>
      <c r="M46" s="148" t="s">
        <v>40</v>
      </c>
      <c r="N46" s="800">
        <v>1</v>
      </c>
      <c r="O46" s="815"/>
      <c r="P46" s="815"/>
      <c r="Q46" s="815"/>
      <c r="R46" s="815"/>
      <c r="S46" s="815"/>
      <c r="T46" s="815"/>
      <c r="U46" s="815"/>
      <c r="V46" s="815"/>
      <c r="W46" s="815"/>
      <c r="X46" s="815">
        <v>1</v>
      </c>
      <c r="Y46" s="815"/>
      <c r="Z46" s="816"/>
      <c r="AA46" s="817"/>
      <c r="AB46" s="818"/>
      <c r="AC46" s="95" t="s">
        <v>1838</v>
      </c>
      <c r="AD46" s="72" t="s">
        <v>1827</v>
      </c>
      <c r="AE46" s="95" t="s">
        <v>1827</v>
      </c>
      <c r="AF46" s="95" t="s">
        <v>1828</v>
      </c>
      <c r="AG46" s="95" t="s">
        <v>1880</v>
      </c>
      <c r="AH46" s="317" t="s">
        <v>40</v>
      </c>
      <c r="AI46" s="337"/>
      <c r="AJ46" s="256"/>
      <c r="AK46" s="256"/>
      <c r="AL46" s="256"/>
      <c r="AM46" s="256"/>
      <c r="AN46" s="256"/>
    </row>
    <row r="47" spans="1:40" ht="138" customHeight="1">
      <c r="A47" s="1507"/>
      <c r="B47" s="1428"/>
      <c r="C47" s="1558"/>
      <c r="D47" s="1560"/>
      <c r="E47" s="443" t="s">
        <v>1999</v>
      </c>
      <c r="F47" s="527" t="s">
        <v>2000</v>
      </c>
      <c r="G47" s="580">
        <v>1</v>
      </c>
      <c r="H47" s="353" t="s">
        <v>59</v>
      </c>
      <c r="I47" s="527" t="s">
        <v>2001</v>
      </c>
      <c r="J47" s="438" t="s">
        <v>29</v>
      </c>
      <c r="K47" s="386" t="s">
        <v>30</v>
      </c>
      <c r="L47" s="386" t="s">
        <v>39</v>
      </c>
      <c r="M47" s="148" t="s">
        <v>40</v>
      </c>
      <c r="N47" s="800">
        <v>1</v>
      </c>
      <c r="O47" s="815"/>
      <c r="P47" s="815"/>
      <c r="Q47" s="815"/>
      <c r="R47" s="815"/>
      <c r="S47" s="815"/>
      <c r="T47" s="815"/>
      <c r="U47" s="815"/>
      <c r="V47" s="815"/>
      <c r="W47" s="815"/>
      <c r="X47" s="815"/>
      <c r="Y47" s="815"/>
      <c r="Z47" s="816">
        <v>1</v>
      </c>
      <c r="AA47" s="823"/>
      <c r="AB47" s="824"/>
      <c r="AC47" s="95" t="s">
        <v>2002</v>
      </c>
      <c r="AD47" s="72" t="s">
        <v>1827</v>
      </c>
      <c r="AE47" s="95" t="s">
        <v>1827</v>
      </c>
      <c r="AF47" s="95" t="s">
        <v>1828</v>
      </c>
      <c r="AG47" s="95" t="s">
        <v>1880</v>
      </c>
      <c r="AH47" s="317" t="s">
        <v>40</v>
      </c>
      <c r="AI47" s="337"/>
      <c r="AJ47" s="256"/>
      <c r="AK47" s="256"/>
      <c r="AL47" s="256"/>
      <c r="AM47" s="256"/>
      <c r="AN47" s="256"/>
    </row>
    <row r="48" spans="1:40" ht="123" customHeight="1">
      <c r="A48" s="1507"/>
      <c r="B48" s="1428"/>
      <c r="C48" s="1558"/>
      <c r="D48" s="449" t="s">
        <v>2003</v>
      </c>
      <c r="E48" s="825" t="s">
        <v>2004</v>
      </c>
      <c r="F48" s="527" t="s">
        <v>2005</v>
      </c>
      <c r="G48" s="580">
        <v>2</v>
      </c>
      <c r="H48" s="353" t="s">
        <v>59</v>
      </c>
      <c r="I48" s="527" t="s">
        <v>1989</v>
      </c>
      <c r="J48" s="448" t="s">
        <v>29</v>
      </c>
      <c r="K48" s="449" t="s">
        <v>30</v>
      </c>
      <c r="L48" s="449" t="s">
        <v>39</v>
      </c>
      <c r="M48" s="440" t="s">
        <v>40</v>
      </c>
      <c r="N48" s="826">
        <v>1</v>
      </c>
      <c r="O48" s="822"/>
      <c r="P48" s="822"/>
      <c r="Q48" s="822"/>
      <c r="R48" s="822"/>
      <c r="S48" s="822"/>
      <c r="T48" s="822"/>
      <c r="U48" s="822"/>
      <c r="V48" s="822"/>
      <c r="W48" s="822"/>
      <c r="X48" s="822"/>
      <c r="Y48" s="822"/>
      <c r="Z48" s="827">
        <v>1</v>
      </c>
      <c r="AA48" s="665"/>
      <c r="AB48" s="803"/>
      <c r="AC48" s="95" t="s">
        <v>1879</v>
      </c>
      <c r="AD48" s="72" t="s">
        <v>1827</v>
      </c>
      <c r="AE48" s="95" t="s">
        <v>1827</v>
      </c>
      <c r="AF48" s="95" t="s">
        <v>1828</v>
      </c>
      <c r="AG48" s="95" t="s">
        <v>1880</v>
      </c>
      <c r="AH48" s="315">
        <v>200000</v>
      </c>
      <c r="AI48" s="337"/>
      <c r="AJ48" s="256"/>
      <c r="AK48" s="256"/>
      <c r="AL48" s="256"/>
      <c r="AM48" s="256"/>
      <c r="AN48" s="256"/>
    </row>
    <row r="49" spans="1:40" s="101" customFormat="1" ht="114.75" customHeight="1">
      <c r="A49" s="1561" t="s">
        <v>57</v>
      </c>
      <c r="B49" s="1561" t="s">
        <v>99</v>
      </c>
      <c r="C49" s="1561" t="s">
        <v>487</v>
      </c>
      <c r="D49" s="1561" t="s">
        <v>2006</v>
      </c>
      <c r="E49" s="825" t="s">
        <v>2007</v>
      </c>
      <c r="F49" s="59" t="s">
        <v>2008</v>
      </c>
      <c r="G49" s="70">
        <v>1</v>
      </c>
      <c r="H49" s="353" t="s">
        <v>88</v>
      </c>
      <c r="I49" s="353" t="s">
        <v>490</v>
      </c>
      <c r="J49" s="353" t="s">
        <v>29</v>
      </c>
      <c r="K49" s="353" t="s">
        <v>30</v>
      </c>
      <c r="L49" s="353" t="s">
        <v>39</v>
      </c>
      <c r="M49" s="342" t="s">
        <v>40</v>
      </c>
      <c r="N49" s="829">
        <v>1</v>
      </c>
      <c r="O49" s="822">
        <v>1</v>
      </c>
      <c r="P49" s="822"/>
      <c r="Q49" s="822"/>
      <c r="R49" s="822"/>
      <c r="S49" s="822"/>
      <c r="T49" s="822"/>
      <c r="U49" s="822"/>
      <c r="V49" s="822"/>
      <c r="W49" s="822"/>
      <c r="X49" s="822"/>
      <c r="Y49" s="822"/>
      <c r="Z49" s="568"/>
      <c r="AA49" s="665"/>
      <c r="AB49" s="803"/>
      <c r="AC49" s="95" t="s">
        <v>2009</v>
      </c>
      <c r="AD49" s="72" t="s">
        <v>92</v>
      </c>
      <c r="AE49" s="95" t="s">
        <v>92</v>
      </c>
      <c r="AF49" s="95" t="s">
        <v>2010</v>
      </c>
      <c r="AG49" s="95" t="s">
        <v>119</v>
      </c>
      <c r="AH49" s="75" t="s">
        <v>1141</v>
      </c>
      <c r="AI49" s="115"/>
      <c r="AJ49" s="121"/>
      <c r="AK49" s="121"/>
      <c r="AL49" s="121"/>
      <c r="AM49" s="121"/>
      <c r="AN49" s="121"/>
    </row>
    <row r="50" spans="1:40" s="101" customFormat="1" ht="116.25">
      <c r="A50" s="1561"/>
      <c r="B50" s="1561"/>
      <c r="C50" s="1561"/>
      <c r="D50" s="1561"/>
      <c r="E50" s="59" t="s">
        <v>2011</v>
      </c>
      <c r="F50" s="59" t="s">
        <v>2012</v>
      </c>
      <c r="G50" s="70">
        <v>1</v>
      </c>
      <c r="H50" s="353" t="s">
        <v>44</v>
      </c>
      <c r="I50" s="353" t="s">
        <v>491</v>
      </c>
      <c r="J50" s="353" t="s">
        <v>29</v>
      </c>
      <c r="K50" s="353" t="s">
        <v>30</v>
      </c>
      <c r="L50" s="353" t="s">
        <v>39</v>
      </c>
      <c r="M50" s="342" t="s">
        <v>40</v>
      </c>
      <c r="N50" s="829">
        <v>1</v>
      </c>
      <c r="O50" s="822"/>
      <c r="P50" s="822">
        <v>1</v>
      </c>
      <c r="Q50" s="822"/>
      <c r="R50" s="822"/>
      <c r="S50" s="822"/>
      <c r="T50" s="822"/>
      <c r="U50" s="822"/>
      <c r="V50" s="822"/>
      <c r="W50" s="822"/>
      <c r="X50" s="822"/>
      <c r="Y50" s="822"/>
      <c r="Z50" s="568"/>
      <c r="AA50" s="665"/>
      <c r="AB50" s="803"/>
      <c r="AC50" s="95" t="s">
        <v>2013</v>
      </c>
      <c r="AD50" s="72" t="s">
        <v>92</v>
      </c>
      <c r="AE50" s="95" t="s">
        <v>92</v>
      </c>
      <c r="AF50" s="95" t="s">
        <v>2010</v>
      </c>
      <c r="AG50" s="95" t="s">
        <v>119</v>
      </c>
      <c r="AH50" s="75" t="s">
        <v>1141</v>
      </c>
      <c r="AI50" s="115"/>
      <c r="AJ50" s="121"/>
      <c r="AK50" s="121"/>
      <c r="AL50" s="121"/>
      <c r="AM50" s="121"/>
      <c r="AN50" s="121"/>
    </row>
    <row r="51" spans="1:40" s="101" customFormat="1" ht="173.25" customHeight="1">
      <c r="A51" s="1561"/>
      <c r="B51" s="1561"/>
      <c r="C51" s="1561"/>
      <c r="D51" s="1561"/>
      <c r="E51" s="59" t="s">
        <v>2014</v>
      </c>
      <c r="F51" s="59" t="s">
        <v>2015</v>
      </c>
      <c r="G51" s="70">
        <v>1</v>
      </c>
      <c r="H51" s="353" t="s">
        <v>59</v>
      </c>
      <c r="I51" s="353" t="s">
        <v>172</v>
      </c>
      <c r="J51" s="353" t="s">
        <v>81</v>
      </c>
      <c r="K51" s="353" t="s">
        <v>30</v>
      </c>
      <c r="L51" s="353" t="s">
        <v>31</v>
      </c>
      <c r="M51" s="342" t="s">
        <v>40</v>
      </c>
      <c r="N51" s="830">
        <v>1</v>
      </c>
      <c r="O51" s="822"/>
      <c r="P51" s="822"/>
      <c r="Q51" s="68">
        <v>0.1</v>
      </c>
      <c r="R51" s="68">
        <v>0.15</v>
      </c>
      <c r="S51" s="68">
        <v>0.15</v>
      </c>
      <c r="T51" s="68">
        <v>0.15</v>
      </c>
      <c r="U51" s="68">
        <v>0.15</v>
      </c>
      <c r="V51" s="68">
        <v>0.15</v>
      </c>
      <c r="W51" s="68">
        <v>0.15</v>
      </c>
      <c r="X51" s="68"/>
      <c r="Y51" s="68"/>
      <c r="Z51" s="568"/>
      <c r="AA51" s="665"/>
      <c r="AB51" s="803"/>
      <c r="AC51" s="95" t="s">
        <v>2016</v>
      </c>
      <c r="AD51" s="72" t="s">
        <v>92</v>
      </c>
      <c r="AE51" s="95" t="s">
        <v>92</v>
      </c>
      <c r="AF51" s="95" t="s">
        <v>2010</v>
      </c>
      <c r="AG51" s="95" t="s">
        <v>119</v>
      </c>
      <c r="AH51" s="75" t="s">
        <v>1141</v>
      </c>
      <c r="AI51" s="115"/>
      <c r="AJ51" s="121"/>
      <c r="AK51" s="121"/>
      <c r="AL51" s="121"/>
      <c r="AM51" s="121"/>
      <c r="AN51" s="121"/>
    </row>
    <row r="52" spans="1:40" s="101" customFormat="1" ht="163.5" customHeight="1">
      <c r="A52" s="1561"/>
      <c r="B52" s="1561"/>
      <c r="C52" s="1561"/>
      <c r="D52" s="1561" t="s">
        <v>488</v>
      </c>
      <c r="E52" s="59" t="s">
        <v>2017</v>
      </c>
      <c r="F52" s="59" t="s">
        <v>2018</v>
      </c>
      <c r="G52" s="70">
        <v>1</v>
      </c>
      <c r="H52" s="353" t="s">
        <v>44</v>
      </c>
      <c r="I52" s="353" t="s">
        <v>319</v>
      </c>
      <c r="J52" s="353" t="s">
        <v>29</v>
      </c>
      <c r="K52" s="353" t="s">
        <v>30</v>
      </c>
      <c r="L52" s="353" t="s">
        <v>39</v>
      </c>
      <c r="M52" s="342" t="s">
        <v>40</v>
      </c>
      <c r="N52" s="829">
        <v>1</v>
      </c>
      <c r="O52" s="437"/>
      <c r="P52" s="437"/>
      <c r="Q52" s="437"/>
      <c r="R52" s="437"/>
      <c r="S52" s="68"/>
      <c r="T52" s="68"/>
      <c r="U52" s="68"/>
      <c r="V52" s="68"/>
      <c r="W52" s="68"/>
      <c r="X52" s="437"/>
      <c r="Y52" s="437">
        <v>1</v>
      </c>
      <c r="Z52" s="568"/>
      <c r="AA52" s="665"/>
      <c r="AB52" s="803"/>
      <c r="AC52" s="95" t="s">
        <v>2019</v>
      </c>
      <c r="AD52" s="72" t="s">
        <v>92</v>
      </c>
      <c r="AE52" s="95" t="s">
        <v>92</v>
      </c>
      <c r="AF52" s="95" t="s">
        <v>2010</v>
      </c>
      <c r="AG52" s="95" t="s">
        <v>119</v>
      </c>
      <c r="AH52" s="75" t="s">
        <v>1141</v>
      </c>
      <c r="AI52" s="115"/>
      <c r="AJ52" s="121"/>
      <c r="AK52" s="121"/>
      <c r="AL52" s="121"/>
      <c r="AM52" s="121"/>
      <c r="AN52" s="121"/>
    </row>
    <row r="53" spans="1:40" s="101" customFormat="1" ht="179.25" customHeight="1">
      <c r="A53" s="1561"/>
      <c r="B53" s="1561"/>
      <c r="C53" s="1561"/>
      <c r="D53" s="1561"/>
      <c r="E53" s="59" t="s">
        <v>521</v>
      </c>
      <c r="F53" s="59" t="s">
        <v>2020</v>
      </c>
      <c r="G53" s="70">
        <v>1</v>
      </c>
      <c r="H53" s="353" t="s">
        <v>88</v>
      </c>
      <c r="I53" s="353" t="s">
        <v>174</v>
      </c>
      <c r="J53" s="353" t="s">
        <v>29</v>
      </c>
      <c r="K53" s="353" t="s">
        <v>30</v>
      </c>
      <c r="L53" s="353" t="s">
        <v>39</v>
      </c>
      <c r="M53" s="342" t="s">
        <v>40</v>
      </c>
      <c r="N53" s="829">
        <v>1</v>
      </c>
      <c r="O53" s="437"/>
      <c r="P53" s="437"/>
      <c r="Q53" s="437"/>
      <c r="R53" s="437"/>
      <c r="S53" s="437"/>
      <c r="T53" s="437"/>
      <c r="U53" s="437"/>
      <c r="V53" s="437"/>
      <c r="W53" s="437"/>
      <c r="X53" s="437"/>
      <c r="Y53" s="437"/>
      <c r="Z53" s="568">
        <v>1</v>
      </c>
      <c r="AA53" s="665"/>
      <c r="AB53" s="803"/>
      <c r="AC53" s="95" t="s">
        <v>492</v>
      </c>
      <c r="AD53" s="72" t="s">
        <v>92</v>
      </c>
      <c r="AE53" s="95" t="s">
        <v>92</v>
      </c>
      <c r="AF53" s="95" t="s">
        <v>2010</v>
      </c>
      <c r="AG53" s="95" t="s">
        <v>119</v>
      </c>
      <c r="AH53" s="75" t="s">
        <v>1141</v>
      </c>
      <c r="AI53" s="115"/>
      <c r="AJ53" s="121"/>
      <c r="AK53" s="121"/>
      <c r="AL53" s="121"/>
      <c r="AM53" s="121"/>
      <c r="AN53" s="121"/>
    </row>
    <row r="54" spans="1:40" s="101" customFormat="1" ht="147.75" customHeight="1">
      <c r="A54" s="1561" t="s">
        <v>57</v>
      </c>
      <c r="B54" s="1561" t="s">
        <v>128</v>
      </c>
      <c r="C54" s="1561" t="s">
        <v>2021</v>
      </c>
      <c r="D54" s="1561" t="s">
        <v>2022</v>
      </c>
      <c r="E54" s="59" t="s">
        <v>2023</v>
      </c>
      <c r="F54" s="59" t="s">
        <v>2024</v>
      </c>
      <c r="G54" s="70">
        <v>1.5</v>
      </c>
      <c r="H54" s="353" t="s">
        <v>88</v>
      </c>
      <c r="I54" s="59" t="s">
        <v>2025</v>
      </c>
      <c r="J54" s="353" t="s">
        <v>29</v>
      </c>
      <c r="K54" s="353" t="s">
        <v>30</v>
      </c>
      <c r="L54" s="353" t="s">
        <v>39</v>
      </c>
      <c r="M54" s="55" t="s">
        <v>40</v>
      </c>
      <c r="N54" s="829">
        <v>1</v>
      </c>
      <c r="O54" s="437"/>
      <c r="P54" s="437"/>
      <c r="Q54" s="437">
        <v>1</v>
      </c>
      <c r="R54" s="437"/>
      <c r="S54" s="437"/>
      <c r="T54" s="437"/>
      <c r="U54" s="437"/>
      <c r="V54" s="437"/>
      <c r="W54" s="437"/>
      <c r="X54" s="437"/>
      <c r="Y54" s="437"/>
      <c r="Z54" s="568"/>
      <c r="AA54" s="665"/>
      <c r="AB54" s="803"/>
      <c r="AC54" s="95" t="s">
        <v>2026</v>
      </c>
      <c r="AD54" s="72" t="s">
        <v>92</v>
      </c>
      <c r="AE54" s="95" t="s">
        <v>92</v>
      </c>
      <c r="AF54" s="95" t="s">
        <v>2010</v>
      </c>
      <c r="AG54" s="95" t="s">
        <v>95</v>
      </c>
      <c r="AH54" s="75" t="s">
        <v>1141</v>
      </c>
      <c r="AI54" s="115"/>
      <c r="AJ54" s="121"/>
      <c r="AK54" s="121"/>
      <c r="AL54" s="121"/>
      <c r="AM54" s="121"/>
      <c r="AN54" s="121"/>
    </row>
    <row r="55" spans="1:40" s="101" customFormat="1" ht="105.75" customHeight="1">
      <c r="A55" s="1561"/>
      <c r="B55" s="1561"/>
      <c r="C55" s="1561"/>
      <c r="D55" s="1561"/>
      <c r="E55" s="59" t="s">
        <v>2027</v>
      </c>
      <c r="F55" s="59" t="s">
        <v>2028</v>
      </c>
      <c r="G55" s="70">
        <v>1.5</v>
      </c>
      <c r="H55" s="353" t="s">
        <v>88</v>
      </c>
      <c r="I55" s="59" t="s">
        <v>2029</v>
      </c>
      <c r="J55" s="353" t="s">
        <v>29</v>
      </c>
      <c r="K55" s="353" t="s">
        <v>30</v>
      </c>
      <c r="L55" s="353" t="s">
        <v>39</v>
      </c>
      <c r="M55" s="55" t="s">
        <v>40</v>
      </c>
      <c r="N55" s="829">
        <v>2</v>
      </c>
      <c r="O55" s="437"/>
      <c r="P55" s="437"/>
      <c r="Q55" s="437"/>
      <c r="R55" s="437">
        <v>1</v>
      </c>
      <c r="S55" s="437">
        <v>1</v>
      </c>
      <c r="T55" s="437"/>
      <c r="U55" s="437"/>
      <c r="V55" s="437"/>
      <c r="W55" s="437"/>
      <c r="X55" s="437"/>
      <c r="Y55" s="437"/>
      <c r="Z55" s="568"/>
      <c r="AA55" s="665"/>
      <c r="AB55" s="803"/>
      <c r="AC55" s="95" t="s">
        <v>2030</v>
      </c>
      <c r="AD55" s="72" t="s">
        <v>92</v>
      </c>
      <c r="AE55" s="95" t="s">
        <v>92</v>
      </c>
      <c r="AF55" s="95" t="s">
        <v>2010</v>
      </c>
      <c r="AG55" s="95" t="s">
        <v>95</v>
      </c>
      <c r="AH55" s="75" t="s">
        <v>1141</v>
      </c>
      <c r="AI55" s="115"/>
      <c r="AJ55" s="121"/>
      <c r="AK55" s="121"/>
      <c r="AL55" s="121"/>
      <c r="AM55" s="121"/>
      <c r="AN55" s="121"/>
    </row>
    <row r="56" spans="1:40" s="101" customFormat="1" ht="138" customHeight="1">
      <c r="A56" s="1561"/>
      <c r="B56" s="1561"/>
      <c r="C56" s="1561"/>
      <c r="D56" s="1561" t="s">
        <v>2031</v>
      </c>
      <c r="E56" s="59" t="s">
        <v>2032</v>
      </c>
      <c r="F56" s="73" t="s">
        <v>2033</v>
      </c>
      <c r="G56" s="70">
        <v>1</v>
      </c>
      <c r="H56" s="353" t="s">
        <v>88</v>
      </c>
      <c r="I56" s="59" t="s">
        <v>2034</v>
      </c>
      <c r="J56" s="353" t="s">
        <v>29</v>
      </c>
      <c r="K56" s="353" t="s">
        <v>30</v>
      </c>
      <c r="L56" s="353" t="s">
        <v>39</v>
      </c>
      <c r="M56" s="55" t="s">
        <v>40</v>
      </c>
      <c r="N56" s="829">
        <v>2</v>
      </c>
      <c r="O56" s="437"/>
      <c r="P56" s="437"/>
      <c r="Q56" s="437"/>
      <c r="R56" s="437"/>
      <c r="S56" s="437"/>
      <c r="T56" s="437">
        <v>1</v>
      </c>
      <c r="U56" s="437"/>
      <c r="V56" s="437">
        <v>1</v>
      </c>
      <c r="W56" s="437"/>
      <c r="X56" s="437"/>
      <c r="Y56" s="437"/>
      <c r="Z56" s="568"/>
      <c r="AA56" s="665"/>
      <c r="AB56" s="803"/>
      <c r="AC56" s="95" t="s">
        <v>2035</v>
      </c>
      <c r="AD56" s="72" t="s">
        <v>92</v>
      </c>
      <c r="AE56" s="95" t="s">
        <v>92</v>
      </c>
      <c r="AF56" s="95" t="s">
        <v>2010</v>
      </c>
      <c r="AG56" s="95" t="s">
        <v>95</v>
      </c>
      <c r="AH56" s="75" t="s">
        <v>1141</v>
      </c>
      <c r="AI56" s="115"/>
      <c r="AJ56" s="121"/>
      <c r="AK56" s="121"/>
      <c r="AL56" s="121"/>
      <c r="AM56" s="121"/>
      <c r="AN56" s="121"/>
    </row>
    <row r="57" spans="1:40" s="101" customFormat="1" ht="75" customHeight="1">
      <c r="A57" s="1561"/>
      <c r="B57" s="1561"/>
      <c r="C57" s="1561"/>
      <c r="D57" s="1561"/>
      <c r="E57" s="59" t="s">
        <v>2036</v>
      </c>
      <c r="F57" s="73" t="s">
        <v>2037</v>
      </c>
      <c r="G57" s="70">
        <v>1</v>
      </c>
      <c r="H57" s="353" t="s">
        <v>88</v>
      </c>
      <c r="I57" s="59" t="s">
        <v>2038</v>
      </c>
      <c r="J57" s="353" t="s">
        <v>29</v>
      </c>
      <c r="K57" s="353" t="s">
        <v>30</v>
      </c>
      <c r="L57" s="353" t="s">
        <v>39</v>
      </c>
      <c r="M57" s="55" t="s">
        <v>40</v>
      </c>
      <c r="N57" s="829">
        <v>2</v>
      </c>
      <c r="O57" s="437"/>
      <c r="P57" s="437"/>
      <c r="Q57" s="437"/>
      <c r="R57" s="437"/>
      <c r="S57" s="437"/>
      <c r="T57" s="437">
        <v>1</v>
      </c>
      <c r="U57" s="437"/>
      <c r="V57" s="437">
        <v>1</v>
      </c>
      <c r="W57" s="437"/>
      <c r="X57" s="437"/>
      <c r="Y57" s="437"/>
      <c r="Z57" s="568"/>
      <c r="AA57" s="665"/>
      <c r="AB57" s="803"/>
      <c r="AC57" s="95" t="s">
        <v>2035</v>
      </c>
      <c r="AD57" s="72" t="s">
        <v>92</v>
      </c>
      <c r="AE57" s="95" t="s">
        <v>92</v>
      </c>
      <c r="AF57" s="95" t="s">
        <v>2010</v>
      </c>
      <c r="AG57" s="95" t="s">
        <v>95</v>
      </c>
      <c r="AH57" s="75" t="s">
        <v>1141</v>
      </c>
      <c r="AI57" s="115"/>
      <c r="AJ57" s="121"/>
      <c r="AK57" s="121"/>
      <c r="AL57" s="121"/>
      <c r="AM57" s="121"/>
      <c r="AN57" s="121"/>
    </row>
    <row r="58" spans="1:40" s="101" customFormat="1" ht="99" customHeight="1">
      <c r="A58" s="1561"/>
      <c r="B58" s="1561"/>
      <c r="C58" s="1561"/>
      <c r="D58" s="1561"/>
      <c r="E58" s="59" t="s">
        <v>2039</v>
      </c>
      <c r="F58" s="73" t="s">
        <v>2040</v>
      </c>
      <c r="G58" s="70">
        <v>1</v>
      </c>
      <c r="H58" s="353" t="s">
        <v>88</v>
      </c>
      <c r="I58" s="59" t="s">
        <v>2041</v>
      </c>
      <c r="J58" s="353" t="s">
        <v>29</v>
      </c>
      <c r="K58" s="353" t="s">
        <v>30</v>
      </c>
      <c r="L58" s="353" t="s">
        <v>39</v>
      </c>
      <c r="M58" s="55" t="s">
        <v>40</v>
      </c>
      <c r="N58" s="829">
        <v>1</v>
      </c>
      <c r="O58" s="437"/>
      <c r="P58" s="437"/>
      <c r="Q58" s="437"/>
      <c r="R58" s="437"/>
      <c r="S58" s="437"/>
      <c r="T58" s="437"/>
      <c r="U58" s="437"/>
      <c r="V58" s="437"/>
      <c r="W58" s="437"/>
      <c r="X58" s="437"/>
      <c r="Y58" s="437"/>
      <c r="Z58" s="568">
        <v>1</v>
      </c>
      <c r="AA58" s="665"/>
      <c r="AB58" s="803"/>
      <c r="AC58" s="95" t="s">
        <v>2042</v>
      </c>
      <c r="AD58" s="72" t="s">
        <v>92</v>
      </c>
      <c r="AE58" s="72" t="s">
        <v>92</v>
      </c>
      <c r="AF58" s="95" t="s">
        <v>2010</v>
      </c>
      <c r="AG58" s="95" t="s">
        <v>95</v>
      </c>
      <c r="AH58" s="75" t="s">
        <v>1141</v>
      </c>
      <c r="AI58" s="115"/>
      <c r="AJ58" s="121"/>
      <c r="AK58" s="121"/>
      <c r="AL58" s="121"/>
      <c r="AM58" s="121"/>
      <c r="AN58" s="121"/>
    </row>
    <row r="59" spans="1:40" s="101" customFormat="1" ht="190.5" customHeight="1">
      <c r="A59" s="1561" t="s">
        <v>47</v>
      </c>
      <c r="B59" s="1561" t="s">
        <v>99</v>
      </c>
      <c r="C59" s="1561" t="s">
        <v>2043</v>
      </c>
      <c r="D59" s="1561" t="s">
        <v>2044</v>
      </c>
      <c r="E59" s="59" t="s">
        <v>2045</v>
      </c>
      <c r="F59" s="59" t="s">
        <v>2046</v>
      </c>
      <c r="G59" s="55">
        <v>1</v>
      </c>
      <c r="H59" s="353" t="s">
        <v>88</v>
      </c>
      <c r="I59" s="59" t="s">
        <v>2047</v>
      </c>
      <c r="J59" s="353" t="s">
        <v>29</v>
      </c>
      <c r="K59" s="353" t="s">
        <v>30</v>
      </c>
      <c r="L59" s="353" t="s">
        <v>39</v>
      </c>
      <c r="M59" s="55" t="s">
        <v>40</v>
      </c>
      <c r="N59" s="829">
        <v>1</v>
      </c>
      <c r="O59" s="437"/>
      <c r="P59" s="437">
        <v>1</v>
      </c>
      <c r="Q59" s="437"/>
      <c r="R59" s="437"/>
      <c r="S59" s="437"/>
      <c r="T59" s="437"/>
      <c r="U59" s="437"/>
      <c r="V59" s="437"/>
      <c r="W59" s="437"/>
      <c r="X59" s="437"/>
      <c r="Y59" s="437"/>
      <c r="Z59" s="568"/>
      <c r="AA59" s="665"/>
      <c r="AB59" s="803"/>
      <c r="AC59" s="69" t="s">
        <v>2048</v>
      </c>
      <c r="AD59" s="72" t="s">
        <v>92</v>
      </c>
      <c r="AE59" s="72" t="s">
        <v>92</v>
      </c>
      <c r="AF59" s="95" t="s">
        <v>2010</v>
      </c>
      <c r="AG59" s="95" t="s">
        <v>61</v>
      </c>
      <c r="AH59" s="75" t="s">
        <v>1141</v>
      </c>
      <c r="AI59" s="115"/>
      <c r="AJ59" s="121"/>
      <c r="AK59" s="121"/>
      <c r="AL59" s="121"/>
      <c r="AM59" s="121"/>
      <c r="AN59" s="121"/>
    </row>
    <row r="60" spans="1:40" s="101" customFormat="1" ht="231" customHeight="1">
      <c r="A60" s="1561"/>
      <c r="B60" s="1561"/>
      <c r="C60" s="1561"/>
      <c r="D60" s="1561"/>
      <c r="E60" s="59" t="s">
        <v>2049</v>
      </c>
      <c r="F60" s="59" t="s">
        <v>2050</v>
      </c>
      <c r="G60" s="55">
        <v>1</v>
      </c>
      <c r="H60" s="353" t="s">
        <v>88</v>
      </c>
      <c r="I60" s="59" t="s">
        <v>2051</v>
      </c>
      <c r="J60" s="353" t="s">
        <v>29</v>
      </c>
      <c r="K60" s="353" t="s">
        <v>30</v>
      </c>
      <c r="L60" s="353" t="s">
        <v>39</v>
      </c>
      <c r="M60" s="55" t="s">
        <v>40</v>
      </c>
      <c r="N60" s="829">
        <v>1</v>
      </c>
      <c r="O60" s="437"/>
      <c r="P60" s="437"/>
      <c r="Q60" s="437"/>
      <c r="R60" s="437"/>
      <c r="S60" s="437"/>
      <c r="T60" s="437"/>
      <c r="U60" s="437"/>
      <c r="V60" s="437"/>
      <c r="W60" s="437"/>
      <c r="X60" s="437"/>
      <c r="Y60" s="437">
        <v>1</v>
      </c>
      <c r="Z60" s="568"/>
      <c r="AA60" s="665"/>
      <c r="AB60" s="803"/>
      <c r="AC60" s="95" t="s">
        <v>2052</v>
      </c>
      <c r="AD60" s="72" t="s">
        <v>92</v>
      </c>
      <c r="AE60" s="72" t="s">
        <v>92</v>
      </c>
      <c r="AF60" s="95" t="s">
        <v>2010</v>
      </c>
      <c r="AG60" s="95" t="s">
        <v>61</v>
      </c>
      <c r="AH60" s="75" t="s">
        <v>1141</v>
      </c>
      <c r="AI60" s="115"/>
      <c r="AJ60" s="121"/>
      <c r="AK60" s="121"/>
      <c r="AL60" s="121"/>
      <c r="AM60" s="121"/>
      <c r="AN60" s="121"/>
    </row>
    <row r="61" spans="1:40" s="101" customFormat="1" ht="155.25" customHeight="1">
      <c r="A61" s="1561" t="s">
        <v>47</v>
      </c>
      <c r="B61" s="1561" t="s">
        <v>130</v>
      </c>
      <c r="C61" s="1561" t="s">
        <v>2053</v>
      </c>
      <c r="D61" s="52" t="s">
        <v>2054</v>
      </c>
      <c r="E61" s="831" t="s">
        <v>2055</v>
      </c>
      <c r="F61" s="59" t="s">
        <v>2056</v>
      </c>
      <c r="G61" s="55">
        <v>2</v>
      </c>
      <c r="H61" s="52" t="s">
        <v>88</v>
      </c>
      <c r="I61" s="59" t="s">
        <v>2057</v>
      </c>
      <c r="J61" s="353" t="s">
        <v>29</v>
      </c>
      <c r="K61" s="353" t="s">
        <v>30</v>
      </c>
      <c r="L61" s="353" t="s">
        <v>39</v>
      </c>
      <c r="M61" s="55" t="s">
        <v>40</v>
      </c>
      <c r="N61" s="829">
        <v>1</v>
      </c>
      <c r="O61" s="437">
        <v>1</v>
      </c>
      <c r="P61" s="437"/>
      <c r="Q61" s="437"/>
      <c r="R61" s="437"/>
      <c r="S61" s="437"/>
      <c r="T61" s="437"/>
      <c r="U61" s="437"/>
      <c r="V61" s="437"/>
      <c r="W61" s="437"/>
      <c r="X61" s="437"/>
      <c r="Y61" s="437"/>
      <c r="Z61" s="568"/>
      <c r="AA61" s="665" t="e">
        <f>IF(K61="Más es más", MIN(#REF!/#REF!,1),MIN(#REF!/#REF!,1))</f>
        <v>#REF!</v>
      </c>
      <c r="AB61" s="789" t="e">
        <f>+AA61*G61/VLOOKUP(AD61,$AD$102:$AF$102,3)</f>
        <v>#REF!</v>
      </c>
      <c r="AC61" s="69" t="s">
        <v>2058</v>
      </c>
      <c r="AD61" s="72" t="s">
        <v>92</v>
      </c>
      <c r="AE61" s="72" t="s">
        <v>92</v>
      </c>
      <c r="AF61" s="95" t="s">
        <v>2010</v>
      </c>
      <c r="AG61" s="95" t="s">
        <v>41</v>
      </c>
      <c r="AH61" s="75" t="s">
        <v>1141</v>
      </c>
      <c r="AI61" s="115"/>
      <c r="AJ61" s="121"/>
      <c r="AK61" s="121"/>
      <c r="AL61" s="121"/>
      <c r="AM61" s="121"/>
      <c r="AN61" s="121"/>
    </row>
    <row r="62" spans="1:40" s="101" customFormat="1" ht="153" customHeight="1">
      <c r="A62" s="1561"/>
      <c r="B62" s="1561"/>
      <c r="C62" s="1561"/>
      <c r="D62" s="1561" t="s">
        <v>2059</v>
      </c>
      <c r="E62" s="59" t="s">
        <v>2060</v>
      </c>
      <c r="F62" s="59" t="s">
        <v>2061</v>
      </c>
      <c r="G62" s="55">
        <v>1</v>
      </c>
      <c r="H62" s="52" t="s">
        <v>88</v>
      </c>
      <c r="I62" s="59" t="s">
        <v>2062</v>
      </c>
      <c r="J62" s="353" t="s">
        <v>29</v>
      </c>
      <c r="K62" s="353" t="s">
        <v>30</v>
      </c>
      <c r="L62" s="353" t="s">
        <v>39</v>
      </c>
      <c r="M62" s="55" t="s">
        <v>40</v>
      </c>
      <c r="N62" s="829">
        <v>3</v>
      </c>
      <c r="O62" s="437"/>
      <c r="P62" s="437"/>
      <c r="Q62" s="437">
        <v>1</v>
      </c>
      <c r="R62" s="437"/>
      <c r="S62" s="437">
        <v>1</v>
      </c>
      <c r="T62" s="437"/>
      <c r="U62" s="437">
        <v>1</v>
      </c>
      <c r="V62" s="437"/>
      <c r="W62" s="437"/>
      <c r="X62" s="437"/>
      <c r="Y62" s="437"/>
      <c r="Z62" s="568"/>
      <c r="AA62" s="665"/>
      <c r="AB62" s="803"/>
      <c r="AC62" s="69" t="s">
        <v>2063</v>
      </c>
      <c r="AD62" s="72" t="s">
        <v>92</v>
      </c>
      <c r="AE62" s="72" t="s">
        <v>92</v>
      </c>
      <c r="AF62" s="95" t="s">
        <v>2010</v>
      </c>
      <c r="AG62" s="95" t="s">
        <v>41</v>
      </c>
      <c r="AH62" s="75" t="s">
        <v>1141</v>
      </c>
      <c r="AI62" s="115"/>
      <c r="AJ62" s="121"/>
      <c r="AK62" s="121"/>
      <c r="AL62" s="121"/>
      <c r="AM62" s="121"/>
      <c r="AN62" s="121"/>
    </row>
    <row r="63" spans="1:40" s="101" customFormat="1" ht="199.5" customHeight="1">
      <c r="A63" s="1561"/>
      <c r="B63" s="1561"/>
      <c r="C63" s="1561"/>
      <c r="D63" s="1561"/>
      <c r="E63" s="59" t="s">
        <v>2064</v>
      </c>
      <c r="F63" s="527" t="s">
        <v>2065</v>
      </c>
      <c r="G63" s="55">
        <v>1</v>
      </c>
      <c r="H63" s="52" t="s">
        <v>88</v>
      </c>
      <c r="I63" s="59" t="s">
        <v>2066</v>
      </c>
      <c r="J63" s="353" t="s">
        <v>29</v>
      </c>
      <c r="K63" s="353" t="s">
        <v>30</v>
      </c>
      <c r="L63" s="353" t="s">
        <v>39</v>
      </c>
      <c r="M63" s="55" t="s">
        <v>40</v>
      </c>
      <c r="N63" s="829">
        <v>3</v>
      </c>
      <c r="O63" s="437"/>
      <c r="P63" s="437"/>
      <c r="Q63" s="437"/>
      <c r="R63" s="437"/>
      <c r="S63" s="437"/>
      <c r="T63" s="437">
        <v>1</v>
      </c>
      <c r="U63" s="437">
        <v>1</v>
      </c>
      <c r="V63" s="437">
        <v>1</v>
      </c>
      <c r="W63" s="437"/>
      <c r="X63" s="437"/>
      <c r="Y63" s="437"/>
      <c r="Z63" s="568"/>
      <c r="AA63" s="665"/>
      <c r="AB63" s="803"/>
      <c r="AC63" s="69" t="s">
        <v>2067</v>
      </c>
      <c r="AD63" s="72" t="s">
        <v>92</v>
      </c>
      <c r="AE63" s="72" t="s">
        <v>92</v>
      </c>
      <c r="AF63" s="95" t="s">
        <v>2010</v>
      </c>
      <c r="AG63" s="95" t="s">
        <v>41</v>
      </c>
      <c r="AH63" s="75" t="s">
        <v>1141</v>
      </c>
      <c r="AI63" s="115"/>
      <c r="AJ63" s="121"/>
      <c r="AK63" s="121"/>
      <c r="AL63" s="121"/>
      <c r="AM63" s="121"/>
      <c r="AN63" s="121"/>
    </row>
    <row r="64" spans="1:40" s="101" customFormat="1" ht="213" customHeight="1">
      <c r="A64" s="1561"/>
      <c r="B64" s="1561"/>
      <c r="C64" s="1561"/>
      <c r="D64" s="1561"/>
      <c r="E64" s="59" t="s">
        <v>2068</v>
      </c>
      <c r="F64" s="59" t="s">
        <v>2069</v>
      </c>
      <c r="G64" s="55">
        <v>1</v>
      </c>
      <c r="H64" s="52" t="s">
        <v>88</v>
      </c>
      <c r="I64" s="59" t="s">
        <v>2070</v>
      </c>
      <c r="J64" s="353" t="s">
        <v>29</v>
      </c>
      <c r="K64" s="353" t="s">
        <v>30</v>
      </c>
      <c r="L64" s="353" t="s">
        <v>39</v>
      </c>
      <c r="M64" s="55" t="s">
        <v>40</v>
      </c>
      <c r="N64" s="829">
        <v>1</v>
      </c>
      <c r="O64" s="437"/>
      <c r="P64" s="437"/>
      <c r="Q64" s="437"/>
      <c r="R64" s="437"/>
      <c r="S64" s="437"/>
      <c r="T64" s="437"/>
      <c r="U64" s="437"/>
      <c r="V64" s="437"/>
      <c r="W64" s="437">
        <v>1</v>
      </c>
      <c r="X64" s="437"/>
      <c r="Y64" s="437"/>
      <c r="Z64" s="568"/>
      <c r="AA64" s="665"/>
      <c r="AB64" s="803"/>
      <c r="AC64" s="95" t="s">
        <v>2071</v>
      </c>
      <c r="AD64" s="72" t="s">
        <v>92</v>
      </c>
      <c r="AE64" s="72" t="s">
        <v>92</v>
      </c>
      <c r="AF64" s="95" t="s">
        <v>2010</v>
      </c>
      <c r="AG64" s="95" t="s">
        <v>41</v>
      </c>
      <c r="AH64" s="75" t="s">
        <v>1141</v>
      </c>
      <c r="AI64" s="115"/>
      <c r="AJ64" s="121"/>
      <c r="AK64" s="121"/>
      <c r="AL64" s="121"/>
      <c r="AM64" s="121"/>
      <c r="AN64" s="121"/>
    </row>
    <row r="65" spans="1:40" s="101" customFormat="1" ht="186.75" customHeight="1">
      <c r="A65" s="1561" t="s">
        <v>47</v>
      </c>
      <c r="B65" s="1561" t="s">
        <v>93</v>
      </c>
      <c r="C65" s="1562" t="s">
        <v>2072</v>
      </c>
      <c r="D65" s="1561" t="s">
        <v>2073</v>
      </c>
      <c r="E65" s="73" t="s">
        <v>2074</v>
      </c>
      <c r="F65" s="59" t="s">
        <v>2075</v>
      </c>
      <c r="G65" s="220">
        <v>1.5</v>
      </c>
      <c r="H65" s="353" t="s">
        <v>88</v>
      </c>
      <c r="I65" s="73" t="s">
        <v>2076</v>
      </c>
      <c r="J65" s="52" t="s">
        <v>886</v>
      </c>
      <c r="K65" s="353" t="s">
        <v>30</v>
      </c>
      <c r="L65" s="52" t="s">
        <v>39</v>
      </c>
      <c r="M65" s="70" t="s">
        <v>40</v>
      </c>
      <c r="N65" s="833">
        <f>+SUM(O65:Z65)</f>
        <v>1</v>
      </c>
      <c r="O65" s="834">
        <v>1</v>
      </c>
      <c r="P65" s="834"/>
      <c r="Q65" s="834"/>
      <c r="R65" s="834"/>
      <c r="S65" s="834"/>
      <c r="T65" s="834"/>
      <c r="U65" s="834"/>
      <c r="V65" s="834"/>
      <c r="W65" s="834"/>
      <c r="X65" s="834"/>
      <c r="Y65" s="834"/>
      <c r="Z65" s="835"/>
      <c r="AA65" s="836" t="e">
        <f>IF(K65="Más es más", MIN(#REF!/#REF!,1),MIN(#REF!/#REF!,1))</f>
        <v>#REF!</v>
      </c>
      <c r="AB65" s="789" t="e">
        <f>+AA65*G65/VLOOKUP(AD65,$AD$102:$AF$102,3)</f>
        <v>#REF!</v>
      </c>
      <c r="AC65" s="69" t="s">
        <v>2077</v>
      </c>
      <c r="AD65" s="72" t="s">
        <v>1827</v>
      </c>
      <c r="AE65" s="72" t="s">
        <v>1827</v>
      </c>
      <c r="AF65" s="95" t="s">
        <v>2078</v>
      </c>
      <c r="AG65" s="95" t="s">
        <v>2079</v>
      </c>
      <c r="AH65" s="75" t="s">
        <v>1141</v>
      </c>
      <c r="AI65" s="115"/>
      <c r="AJ65" s="121"/>
      <c r="AK65" s="121"/>
      <c r="AL65" s="121"/>
      <c r="AM65" s="121"/>
      <c r="AN65" s="121"/>
    </row>
    <row r="66" spans="1:40" s="101" customFormat="1" ht="180.75" customHeight="1">
      <c r="A66" s="1561"/>
      <c r="B66" s="1561"/>
      <c r="C66" s="1562"/>
      <c r="D66" s="1561"/>
      <c r="E66" s="73" t="s">
        <v>2080</v>
      </c>
      <c r="F66" s="527" t="s">
        <v>2081</v>
      </c>
      <c r="G66" s="70">
        <v>1.5</v>
      </c>
      <c r="H66" s="353" t="s">
        <v>88</v>
      </c>
      <c r="I66" s="73" t="s">
        <v>2082</v>
      </c>
      <c r="J66" s="73" t="s">
        <v>81</v>
      </c>
      <c r="K66" s="353" t="s">
        <v>30</v>
      </c>
      <c r="L66" s="52" t="s">
        <v>2083</v>
      </c>
      <c r="M66" s="70" t="s">
        <v>40</v>
      </c>
      <c r="N66" s="837">
        <f>+SUM(O66:Z66)</f>
        <v>1</v>
      </c>
      <c r="O66" s="838"/>
      <c r="P66" s="838"/>
      <c r="Q66" s="839">
        <v>0.25</v>
      </c>
      <c r="R66" s="838"/>
      <c r="S66" s="838"/>
      <c r="T66" s="839">
        <v>0.25</v>
      </c>
      <c r="U66" s="838"/>
      <c r="V66" s="838"/>
      <c r="W66" s="839">
        <v>0.25</v>
      </c>
      <c r="X66" s="838"/>
      <c r="Y66" s="838"/>
      <c r="Z66" s="840">
        <v>0.25</v>
      </c>
      <c r="AA66" s="836"/>
      <c r="AB66" s="841"/>
      <c r="AC66" s="75" t="s">
        <v>2084</v>
      </c>
      <c r="AD66" s="72" t="s">
        <v>92</v>
      </c>
      <c r="AE66" s="75" t="s">
        <v>92</v>
      </c>
      <c r="AF66" s="75" t="s">
        <v>2078</v>
      </c>
      <c r="AG66" s="75" t="s">
        <v>2079</v>
      </c>
      <c r="AH66" s="75" t="s">
        <v>1141</v>
      </c>
      <c r="AI66" s="115"/>
      <c r="AJ66" s="121"/>
      <c r="AK66" s="121"/>
      <c r="AL66" s="121"/>
      <c r="AM66" s="121"/>
      <c r="AN66" s="121"/>
    </row>
    <row r="67" spans="1:40" s="101" customFormat="1" ht="120" customHeight="1">
      <c r="A67" s="584" t="s">
        <v>47</v>
      </c>
      <c r="B67" s="411" t="s">
        <v>126</v>
      </c>
      <c r="C67" s="842"/>
      <c r="D67" s="584" t="s">
        <v>2085</v>
      </c>
      <c r="E67" s="52"/>
      <c r="F67" s="52" t="s">
        <v>2086</v>
      </c>
      <c r="G67" s="255">
        <v>2</v>
      </c>
      <c r="H67" s="584" t="s">
        <v>88</v>
      </c>
      <c r="I67" s="254" t="s">
        <v>2087</v>
      </c>
      <c r="J67" s="378" t="s">
        <v>81</v>
      </c>
      <c r="K67" s="378" t="s">
        <v>30</v>
      </c>
      <c r="L67" s="378" t="s">
        <v>39</v>
      </c>
      <c r="M67" s="214" t="s">
        <v>40</v>
      </c>
      <c r="N67" s="843">
        <f>+AVERAGE(O67:Z67)</f>
        <v>1</v>
      </c>
      <c r="O67" s="844">
        <v>1</v>
      </c>
      <c r="P67" s="844">
        <v>1</v>
      </c>
      <c r="Q67" s="844">
        <v>1</v>
      </c>
      <c r="R67" s="844">
        <v>1</v>
      </c>
      <c r="S67" s="844">
        <v>1</v>
      </c>
      <c r="T67" s="844">
        <v>1</v>
      </c>
      <c r="U67" s="844">
        <v>1</v>
      </c>
      <c r="V67" s="844">
        <v>1</v>
      </c>
      <c r="W67" s="844">
        <v>1</v>
      </c>
      <c r="X67" s="844">
        <v>1</v>
      </c>
      <c r="Y67" s="844">
        <v>1</v>
      </c>
      <c r="Z67" s="845">
        <v>1</v>
      </c>
      <c r="AA67" s="665" t="e">
        <f>IF(K67="Más es más", MIN(#REF!/#REF!,1),MIN(#REF!/#REF!,1))</f>
        <v>#REF!</v>
      </c>
      <c r="AB67" s="803" t="e">
        <f>+AA67*G67/VLOOKUP(AD67,$AD$101:$AF$101,3)</f>
        <v>#REF!</v>
      </c>
      <c r="AC67" s="95" t="s">
        <v>2088</v>
      </c>
      <c r="AD67" s="72" t="s">
        <v>1176</v>
      </c>
      <c r="AE67" s="95" t="s">
        <v>1176</v>
      </c>
      <c r="AF67" s="95" t="s">
        <v>2089</v>
      </c>
      <c r="AG67" s="95"/>
      <c r="AH67" s="847"/>
      <c r="AI67" s="115"/>
      <c r="AJ67" s="121"/>
      <c r="AK67" s="121"/>
      <c r="AL67" s="121"/>
      <c r="AM67" s="121"/>
      <c r="AN67" s="121"/>
    </row>
    <row r="68" spans="1:40" s="101" customFormat="1" ht="141.75" customHeight="1">
      <c r="A68" s="72" t="s">
        <v>47</v>
      </c>
      <c r="B68" s="411" t="s">
        <v>128</v>
      </c>
      <c r="C68" s="842"/>
      <c r="D68" s="584" t="s">
        <v>2090</v>
      </c>
      <c r="E68" s="52"/>
      <c r="F68" s="52" t="s">
        <v>2091</v>
      </c>
      <c r="G68" s="70">
        <v>2</v>
      </c>
      <c r="H68" s="584" t="s">
        <v>88</v>
      </c>
      <c r="I68" s="584" t="s">
        <v>2092</v>
      </c>
      <c r="J68" s="584" t="s">
        <v>81</v>
      </c>
      <c r="K68" s="584" t="s">
        <v>30</v>
      </c>
      <c r="L68" s="584" t="s">
        <v>31</v>
      </c>
      <c r="M68" s="581" t="s">
        <v>40</v>
      </c>
      <c r="N68" s="848">
        <v>1</v>
      </c>
      <c r="O68" s="786"/>
      <c r="P68" s="786"/>
      <c r="Q68" s="849">
        <v>0.2</v>
      </c>
      <c r="R68" s="849">
        <v>0.2</v>
      </c>
      <c r="S68" s="849">
        <v>0.2</v>
      </c>
      <c r="T68" s="849">
        <v>0.2</v>
      </c>
      <c r="U68" s="849">
        <v>0.2</v>
      </c>
      <c r="V68" s="786"/>
      <c r="W68" s="786"/>
      <c r="X68" s="786"/>
      <c r="Y68" s="786"/>
      <c r="Z68" s="806"/>
      <c r="AA68" s="665"/>
      <c r="AB68" s="803"/>
      <c r="AC68" s="95" t="s">
        <v>2088</v>
      </c>
      <c r="AD68" s="72" t="s">
        <v>1176</v>
      </c>
      <c r="AE68" s="95" t="s">
        <v>1176</v>
      </c>
      <c r="AF68" s="95" t="s">
        <v>2089</v>
      </c>
      <c r="AG68" s="95"/>
      <c r="AH68" s="574"/>
      <c r="AI68" s="115"/>
      <c r="AJ68" s="121"/>
      <c r="AK68" s="121"/>
      <c r="AL68" s="121"/>
      <c r="AM68" s="121"/>
      <c r="AN68" s="121"/>
    </row>
    <row r="69" spans="1:40" s="101" customFormat="1" ht="93.75" customHeight="1">
      <c r="A69" s="72" t="s">
        <v>47</v>
      </c>
      <c r="B69" s="411" t="s">
        <v>130</v>
      </c>
      <c r="C69" s="842"/>
      <c r="D69" s="584" t="s">
        <v>2093</v>
      </c>
      <c r="E69" s="52"/>
      <c r="F69" s="52" t="s">
        <v>2094</v>
      </c>
      <c r="G69" s="220">
        <v>2</v>
      </c>
      <c r="H69" s="584" t="s">
        <v>88</v>
      </c>
      <c r="I69" s="312" t="s">
        <v>2095</v>
      </c>
      <c r="J69" s="584" t="s">
        <v>29</v>
      </c>
      <c r="K69" s="584" t="s">
        <v>30</v>
      </c>
      <c r="L69" s="584" t="s">
        <v>31</v>
      </c>
      <c r="M69" s="581" t="s">
        <v>40</v>
      </c>
      <c r="N69" s="850">
        <v>2</v>
      </c>
      <c r="O69" s="786"/>
      <c r="P69" s="786"/>
      <c r="Q69" s="786"/>
      <c r="R69" s="786"/>
      <c r="S69" s="786">
        <v>1</v>
      </c>
      <c r="T69" s="786"/>
      <c r="U69" s="786">
        <v>1</v>
      </c>
      <c r="V69" s="786"/>
      <c r="W69" s="786"/>
      <c r="X69" s="786"/>
      <c r="Y69" s="786"/>
      <c r="Z69" s="787"/>
      <c r="AA69" s="665"/>
      <c r="AB69" s="803"/>
      <c r="AC69" s="95" t="s">
        <v>2088</v>
      </c>
      <c r="AD69" s="72" t="s">
        <v>1176</v>
      </c>
      <c r="AE69" s="95" t="s">
        <v>1176</v>
      </c>
      <c r="AF69" s="95" t="s">
        <v>2089</v>
      </c>
      <c r="AG69" s="95"/>
      <c r="AH69" s="574"/>
      <c r="AI69" s="115"/>
      <c r="AJ69" s="121"/>
      <c r="AK69" s="121"/>
      <c r="AL69" s="121"/>
      <c r="AM69" s="121"/>
      <c r="AN69" s="121"/>
    </row>
    <row r="70" spans="1:40" s="101" customFormat="1" ht="134.25" customHeight="1">
      <c r="A70" s="72" t="s">
        <v>47</v>
      </c>
      <c r="B70" s="411" t="s">
        <v>130</v>
      </c>
      <c r="C70" s="1562"/>
      <c r="D70" s="584" t="s">
        <v>2096</v>
      </c>
      <c r="E70" s="52"/>
      <c r="F70" s="52" t="s">
        <v>2097</v>
      </c>
      <c r="G70" s="70">
        <v>2</v>
      </c>
      <c r="H70" s="584" t="s">
        <v>88</v>
      </c>
      <c r="I70" s="312" t="s">
        <v>2095</v>
      </c>
      <c r="J70" s="584" t="s">
        <v>29</v>
      </c>
      <c r="K70" s="584" t="s">
        <v>30</v>
      </c>
      <c r="L70" s="584" t="s">
        <v>31</v>
      </c>
      <c r="M70" s="581" t="s">
        <v>40</v>
      </c>
      <c r="N70" s="850">
        <v>1</v>
      </c>
      <c r="O70" s="786"/>
      <c r="P70" s="786"/>
      <c r="Q70" s="786"/>
      <c r="R70" s="786"/>
      <c r="S70" s="786"/>
      <c r="T70" s="786">
        <v>0.5</v>
      </c>
      <c r="U70" s="786">
        <v>0.5</v>
      </c>
      <c r="V70" s="786"/>
      <c r="W70" s="786"/>
      <c r="X70" s="786"/>
      <c r="Y70" s="786"/>
      <c r="Z70" s="787"/>
      <c r="AA70" s="665"/>
      <c r="AB70" s="803"/>
      <c r="AC70" s="95" t="s">
        <v>2088</v>
      </c>
      <c r="AD70" s="72" t="s">
        <v>1176</v>
      </c>
      <c r="AE70" s="95" t="s">
        <v>1176</v>
      </c>
      <c r="AF70" s="95" t="s">
        <v>2089</v>
      </c>
      <c r="AG70" s="95"/>
      <c r="AH70" s="574"/>
      <c r="AI70" s="115"/>
      <c r="AJ70" s="121"/>
      <c r="AK70" s="121"/>
      <c r="AL70" s="121"/>
      <c r="AM70" s="121"/>
      <c r="AN70" s="121"/>
    </row>
    <row r="71" spans="1:40" s="101" customFormat="1" ht="247.5" customHeight="1">
      <c r="A71" s="72" t="s">
        <v>47</v>
      </c>
      <c r="B71" s="411" t="s">
        <v>130</v>
      </c>
      <c r="C71" s="1562"/>
      <c r="D71" s="72" t="s">
        <v>2098</v>
      </c>
      <c r="E71" s="52"/>
      <c r="F71" s="52" t="s">
        <v>2099</v>
      </c>
      <c r="G71" s="70">
        <v>2</v>
      </c>
      <c r="H71" s="584" t="s">
        <v>64</v>
      </c>
      <c r="I71" s="72" t="s">
        <v>2100</v>
      </c>
      <c r="J71" s="584" t="s">
        <v>29</v>
      </c>
      <c r="K71" s="584" t="s">
        <v>30</v>
      </c>
      <c r="L71" s="584" t="s">
        <v>39</v>
      </c>
      <c r="M71" s="581" t="s">
        <v>40</v>
      </c>
      <c r="N71" s="850">
        <v>5</v>
      </c>
      <c r="O71" s="804">
        <v>1</v>
      </c>
      <c r="P71" s="804">
        <v>1</v>
      </c>
      <c r="Q71" s="804"/>
      <c r="R71" s="804">
        <v>1</v>
      </c>
      <c r="S71" s="804"/>
      <c r="T71" s="804"/>
      <c r="U71" s="804">
        <v>1</v>
      </c>
      <c r="V71" s="804"/>
      <c r="W71" s="804"/>
      <c r="X71" s="804">
        <v>1</v>
      </c>
      <c r="Y71" s="804"/>
      <c r="Z71" s="806"/>
      <c r="AA71" s="665" t="e">
        <f>IF(K71="Más es más", MIN(#REF!/#REF!,1),MIN(#REF!/#REF!,1))</f>
        <v>#REF!</v>
      </c>
      <c r="AB71" s="803" t="e">
        <f>+AA71*G71/VLOOKUP(AD71,$AD$101:$AF$101,3)</f>
        <v>#REF!</v>
      </c>
      <c r="AC71" s="95" t="s">
        <v>2101</v>
      </c>
      <c r="AD71" s="72" t="s">
        <v>1176</v>
      </c>
      <c r="AE71" s="95" t="s">
        <v>1176</v>
      </c>
      <c r="AF71" s="95" t="s">
        <v>2089</v>
      </c>
      <c r="AG71" s="95"/>
      <c r="AH71" s="574"/>
      <c r="AI71" s="115"/>
      <c r="AJ71" s="121"/>
      <c r="AK71" s="121"/>
      <c r="AL71" s="121"/>
      <c r="AM71" s="121"/>
      <c r="AN71" s="121"/>
    </row>
    <row r="72" spans="1:40" s="101" customFormat="1" ht="194.25" customHeight="1">
      <c r="A72" s="72" t="s">
        <v>47</v>
      </c>
      <c r="B72" s="411" t="s">
        <v>130</v>
      </c>
      <c r="C72" s="1562"/>
      <c r="D72" s="72" t="s">
        <v>2102</v>
      </c>
      <c r="E72" s="52"/>
      <c r="F72" s="52" t="s">
        <v>2103</v>
      </c>
      <c r="G72" s="220">
        <v>2</v>
      </c>
      <c r="H72" s="584" t="s">
        <v>64</v>
      </c>
      <c r="I72" s="72" t="s">
        <v>2104</v>
      </c>
      <c r="J72" s="584" t="s">
        <v>29</v>
      </c>
      <c r="K72" s="584" t="s">
        <v>30</v>
      </c>
      <c r="L72" s="584" t="s">
        <v>39</v>
      </c>
      <c r="M72" s="581" t="s">
        <v>40</v>
      </c>
      <c r="N72" s="850">
        <v>2</v>
      </c>
      <c r="O72" s="804"/>
      <c r="P72" s="804">
        <v>1</v>
      </c>
      <c r="Q72" s="804"/>
      <c r="R72" s="804"/>
      <c r="S72" s="804"/>
      <c r="T72" s="804"/>
      <c r="U72" s="804"/>
      <c r="V72" s="804"/>
      <c r="W72" s="804"/>
      <c r="X72" s="804"/>
      <c r="Y72" s="804"/>
      <c r="Z72" s="806">
        <v>1</v>
      </c>
      <c r="AA72" s="665"/>
      <c r="AB72" s="803"/>
      <c r="AC72" s="95" t="s">
        <v>2105</v>
      </c>
      <c r="AD72" s="72" t="s">
        <v>1176</v>
      </c>
      <c r="AE72" s="95" t="s">
        <v>1176</v>
      </c>
      <c r="AF72" s="95" t="s">
        <v>2089</v>
      </c>
      <c r="AG72" s="95"/>
      <c r="AH72" s="574"/>
      <c r="AI72" s="115"/>
      <c r="AJ72" s="121"/>
      <c r="AK72" s="121"/>
      <c r="AL72" s="121"/>
      <c r="AM72" s="121"/>
      <c r="AN72" s="121"/>
    </row>
    <row r="73" spans="1:40" s="101" customFormat="1" ht="122.25" customHeight="1">
      <c r="A73" s="72" t="s">
        <v>47</v>
      </c>
      <c r="B73" s="411" t="s">
        <v>130</v>
      </c>
      <c r="C73" s="1562"/>
      <c r="D73" s="72" t="s">
        <v>2106</v>
      </c>
      <c r="E73" s="52"/>
      <c r="F73" s="52" t="s">
        <v>2107</v>
      </c>
      <c r="G73" s="70">
        <v>2</v>
      </c>
      <c r="H73" s="584" t="s">
        <v>88</v>
      </c>
      <c r="I73" s="72" t="s">
        <v>2108</v>
      </c>
      <c r="J73" s="584" t="s">
        <v>81</v>
      </c>
      <c r="K73" s="584" t="s">
        <v>30</v>
      </c>
      <c r="L73" s="584" t="s">
        <v>31</v>
      </c>
      <c r="M73" s="581" t="s">
        <v>40</v>
      </c>
      <c r="N73" s="848">
        <v>1</v>
      </c>
      <c r="O73" s="804"/>
      <c r="P73" s="804"/>
      <c r="Q73" s="804"/>
      <c r="R73" s="851">
        <v>0.25</v>
      </c>
      <c r="S73" s="851">
        <v>0.25</v>
      </c>
      <c r="T73" s="851">
        <v>0.25</v>
      </c>
      <c r="U73" s="851">
        <v>0.25</v>
      </c>
      <c r="V73" s="804"/>
      <c r="W73" s="804"/>
      <c r="X73" s="804"/>
      <c r="Y73" s="804"/>
      <c r="Z73" s="806"/>
      <c r="AA73" s="665"/>
      <c r="AB73" s="803"/>
      <c r="AC73" s="95" t="s">
        <v>2105</v>
      </c>
      <c r="AD73" s="72" t="s">
        <v>1176</v>
      </c>
      <c r="AE73" s="95" t="s">
        <v>1176</v>
      </c>
      <c r="AF73" s="95" t="s">
        <v>2089</v>
      </c>
      <c r="AG73" s="95"/>
      <c r="AH73" s="574"/>
      <c r="AI73" s="115"/>
      <c r="AJ73" s="121"/>
      <c r="AK73" s="121"/>
      <c r="AL73" s="121"/>
      <c r="AM73" s="121"/>
      <c r="AN73" s="121"/>
    </row>
    <row r="74" spans="1:40" s="101" customFormat="1" ht="121.5" customHeight="1">
      <c r="A74" s="72" t="s">
        <v>47</v>
      </c>
      <c r="B74" s="411" t="s">
        <v>130</v>
      </c>
      <c r="C74" s="1562"/>
      <c r="D74" s="1506" t="s">
        <v>2109</v>
      </c>
      <c r="E74" s="52" t="s">
        <v>2110</v>
      </c>
      <c r="F74" s="52" t="s">
        <v>2111</v>
      </c>
      <c r="G74" s="852">
        <f>2/3</f>
        <v>0.66666666666666663</v>
      </c>
      <c r="H74" s="584" t="s">
        <v>49</v>
      </c>
      <c r="I74" s="72" t="s">
        <v>2112</v>
      </c>
      <c r="J74" s="584" t="s">
        <v>81</v>
      </c>
      <c r="K74" s="584" t="s">
        <v>30</v>
      </c>
      <c r="L74" s="584" t="s">
        <v>31</v>
      </c>
      <c r="M74" s="581" t="s">
        <v>40</v>
      </c>
      <c r="N74" s="848">
        <v>1</v>
      </c>
      <c r="O74" s="846">
        <v>1</v>
      </c>
      <c r="P74" s="804"/>
      <c r="Q74" s="804"/>
      <c r="R74" s="804"/>
      <c r="S74" s="804"/>
      <c r="T74" s="804"/>
      <c r="U74" s="804"/>
      <c r="V74" s="804"/>
      <c r="W74" s="804"/>
      <c r="X74" s="804"/>
      <c r="Y74" s="804"/>
      <c r="Z74" s="806"/>
      <c r="AA74" s="665" t="e">
        <f>IF(K74="Más es más", MIN(#REF!/#REF!,1),MIN(#REF!/#REF!,1))</f>
        <v>#REF!</v>
      </c>
      <c r="AB74" s="803" t="e">
        <f>+AA74*G74/VLOOKUP(AD74,$AD$101:$AF$101,3)</f>
        <v>#REF!</v>
      </c>
      <c r="AC74" s="95" t="s">
        <v>2113</v>
      </c>
      <c r="AD74" s="72" t="s">
        <v>1176</v>
      </c>
      <c r="AE74" s="95" t="s">
        <v>1176</v>
      </c>
      <c r="AF74" s="95" t="s">
        <v>2089</v>
      </c>
      <c r="AG74" s="95"/>
      <c r="AH74" s="574"/>
      <c r="AI74" s="115"/>
      <c r="AJ74" s="121"/>
      <c r="AK74" s="121"/>
      <c r="AL74" s="121"/>
      <c r="AM74" s="121"/>
      <c r="AN74" s="121"/>
    </row>
    <row r="75" spans="1:40" s="101" customFormat="1" ht="136.5" customHeight="1">
      <c r="A75" s="72" t="s">
        <v>47</v>
      </c>
      <c r="B75" s="411" t="s">
        <v>130</v>
      </c>
      <c r="C75" s="1562"/>
      <c r="D75" s="1507"/>
      <c r="E75" s="52" t="s">
        <v>2114</v>
      </c>
      <c r="F75" s="52" t="s">
        <v>2115</v>
      </c>
      <c r="G75" s="852">
        <f t="shared" ref="G75:G76" si="0">2/3</f>
        <v>0.66666666666666663</v>
      </c>
      <c r="H75" s="312" t="s">
        <v>49</v>
      </c>
      <c r="I75" s="72" t="s">
        <v>2116</v>
      </c>
      <c r="J75" s="391" t="s">
        <v>81</v>
      </c>
      <c r="K75" s="584" t="s">
        <v>30</v>
      </c>
      <c r="L75" s="584" t="s">
        <v>31</v>
      </c>
      <c r="M75" s="581" t="s">
        <v>40</v>
      </c>
      <c r="N75" s="848">
        <v>1</v>
      </c>
      <c r="O75" s="804"/>
      <c r="P75" s="804"/>
      <c r="Q75" s="804"/>
      <c r="R75" s="804"/>
      <c r="S75" s="804"/>
      <c r="T75" s="804"/>
      <c r="U75" s="604">
        <v>0.5</v>
      </c>
      <c r="V75" s="604">
        <v>0.5</v>
      </c>
      <c r="W75" s="804"/>
      <c r="X75" s="804"/>
      <c r="Y75" s="804"/>
      <c r="Z75" s="806"/>
      <c r="AA75" s="665"/>
      <c r="AB75" s="803"/>
      <c r="AC75" s="95" t="s">
        <v>2113</v>
      </c>
      <c r="AD75" s="72" t="s">
        <v>1176</v>
      </c>
      <c r="AE75" s="95" t="s">
        <v>1176</v>
      </c>
      <c r="AF75" s="95" t="s">
        <v>2089</v>
      </c>
      <c r="AG75" s="95"/>
      <c r="AH75" s="574"/>
      <c r="AI75" s="115"/>
      <c r="AJ75" s="121"/>
      <c r="AK75" s="121"/>
      <c r="AL75" s="121"/>
      <c r="AM75" s="121"/>
      <c r="AN75" s="121"/>
    </row>
    <row r="76" spans="1:40" s="101" customFormat="1" ht="116.25" customHeight="1">
      <c r="A76" s="72" t="s">
        <v>47</v>
      </c>
      <c r="B76" s="411" t="s">
        <v>130</v>
      </c>
      <c r="C76" s="162"/>
      <c r="D76" s="1508"/>
      <c r="E76" s="52" t="s">
        <v>2117</v>
      </c>
      <c r="F76" s="52" t="s">
        <v>2118</v>
      </c>
      <c r="G76" s="852">
        <f t="shared" si="0"/>
        <v>0.66666666666666663</v>
      </c>
      <c r="H76" s="312" t="s">
        <v>49</v>
      </c>
      <c r="I76" s="72" t="s">
        <v>2112</v>
      </c>
      <c r="J76" s="391" t="s">
        <v>81</v>
      </c>
      <c r="K76" s="584" t="s">
        <v>30</v>
      </c>
      <c r="L76" s="584" t="s">
        <v>31</v>
      </c>
      <c r="M76" s="581" t="s">
        <v>40</v>
      </c>
      <c r="N76" s="848">
        <v>1</v>
      </c>
      <c r="O76" s="804"/>
      <c r="P76" s="804"/>
      <c r="Q76" s="804"/>
      <c r="R76" s="804"/>
      <c r="S76" s="804"/>
      <c r="T76" s="804"/>
      <c r="U76" s="804"/>
      <c r="V76" s="804"/>
      <c r="W76" s="604">
        <v>1</v>
      </c>
      <c r="X76" s="804"/>
      <c r="Y76" s="804"/>
      <c r="Z76" s="806"/>
      <c r="AA76" s="665"/>
      <c r="AB76" s="803"/>
      <c r="AC76" s="95" t="s">
        <v>2119</v>
      </c>
      <c r="AD76" s="72" t="s">
        <v>1176</v>
      </c>
      <c r="AE76" s="95" t="s">
        <v>1176</v>
      </c>
      <c r="AF76" s="95" t="s">
        <v>2089</v>
      </c>
      <c r="AG76" s="95"/>
      <c r="AH76" s="574"/>
      <c r="AI76" s="115"/>
      <c r="AJ76" s="121"/>
      <c r="AK76" s="121"/>
      <c r="AL76" s="121"/>
      <c r="AM76" s="121"/>
      <c r="AN76" s="121"/>
    </row>
    <row r="77" spans="1:40" s="868" customFormat="1" ht="102" customHeight="1">
      <c r="A77" s="72" t="s">
        <v>47</v>
      </c>
      <c r="B77" s="853" t="s">
        <v>130</v>
      </c>
      <c r="C77" s="854"/>
      <c r="D77" s="855" t="s">
        <v>2120</v>
      </c>
      <c r="E77" s="856" t="s">
        <v>2121</v>
      </c>
      <c r="F77" s="855" t="s">
        <v>2122</v>
      </c>
      <c r="G77" s="857">
        <v>2</v>
      </c>
      <c r="H77" s="856" t="s">
        <v>84</v>
      </c>
      <c r="I77" s="858" t="s">
        <v>2123</v>
      </c>
      <c r="J77" s="858" t="s">
        <v>81</v>
      </c>
      <c r="K77" s="858" t="s">
        <v>30</v>
      </c>
      <c r="L77" s="858" t="s">
        <v>31</v>
      </c>
      <c r="M77" s="858" t="s">
        <v>40</v>
      </c>
      <c r="N77" s="859">
        <v>1</v>
      </c>
      <c r="O77" s="860">
        <v>0.5</v>
      </c>
      <c r="P77" s="860">
        <v>0.5</v>
      </c>
      <c r="Q77" s="861"/>
      <c r="R77" s="861"/>
      <c r="S77" s="861"/>
      <c r="T77" s="861"/>
      <c r="U77" s="861"/>
      <c r="V77" s="861"/>
      <c r="W77" s="861"/>
      <c r="X77" s="861"/>
      <c r="Y77" s="861"/>
      <c r="Z77" s="862">
        <v>1</v>
      </c>
      <c r="AA77" s="665" t="e">
        <f>IF(K77="Más es más", MIN(#REF!/#REF!,1),MIN(#REF!/#REF!,1))</f>
        <v>#REF!</v>
      </c>
      <c r="AB77" s="803" t="e">
        <f>+AA77*G77/VLOOKUP(AD77,$AD$102:$AF$102,3)</f>
        <v>#REF!</v>
      </c>
      <c r="AC77" s="863" t="s">
        <v>2124</v>
      </c>
      <c r="AD77" s="864" t="s">
        <v>140</v>
      </c>
      <c r="AE77" s="864" t="s">
        <v>140</v>
      </c>
      <c r="AF77" s="865" t="s">
        <v>2125</v>
      </c>
      <c r="AG77" s="866"/>
      <c r="AH77" s="867"/>
      <c r="AI77" s="115"/>
    </row>
    <row r="78" spans="1:40" s="868" customFormat="1" ht="111" customHeight="1">
      <c r="A78" s="72" t="s">
        <v>47</v>
      </c>
      <c r="B78" s="853" t="s">
        <v>130</v>
      </c>
      <c r="C78" s="854"/>
      <c r="D78" s="855" t="s">
        <v>2126</v>
      </c>
      <c r="E78" s="858"/>
      <c r="F78" s="869" t="s">
        <v>2127</v>
      </c>
      <c r="G78" s="857">
        <v>3</v>
      </c>
      <c r="H78" s="856" t="s">
        <v>88</v>
      </c>
      <c r="I78" s="870" t="s">
        <v>2128</v>
      </c>
      <c r="J78" s="871" t="s">
        <v>29</v>
      </c>
      <c r="K78" s="871" t="s">
        <v>30</v>
      </c>
      <c r="L78" s="871" t="s">
        <v>39</v>
      </c>
      <c r="M78" s="871" t="s">
        <v>40</v>
      </c>
      <c r="N78" s="872">
        <v>18</v>
      </c>
      <c r="O78" s="873">
        <v>18</v>
      </c>
      <c r="P78" s="873">
        <v>18</v>
      </c>
      <c r="Q78" s="873">
        <v>18</v>
      </c>
      <c r="R78" s="873">
        <v>18</v>
      </c>
      <c r="S78" s="873">
        <v>18</v>
      </c>
      <c r="T78" s="873">
        <v>18</v>
      </c>
      <c r="U78" s="873">
        <v>18</v>
      </c>
      <c r="V78" s="873">
        <v>18</v>
      </c>
      <c r="W78" s="873">
        <v>18</v>
      </c>
      <c r="X78" s="873">
        <v>18</v>
      </c>
      <c r="Y78" s="873">
        <v>18</v>
      </c>
      <c r="Z78" s="874">
        <v>18</v>
      </c>
      <c r="AA78" s="665" t="e">
        <f>IF(K78="Más es más", MIN(#REF!/#REF!,1),MIN(#REF!/#REF!,1))</f>
        <v>#REF!</v>
      </c>
      <c r="AB78" s="803" t="e">
        <f>+AA78*G78/VLOOKUP(AD78,$AD$102:$AF$102,3)</f>
        <v>#REF!</v>
      </c>
      <c r="AC78" s="864" t="s">
        <v>2129</v>
      </c>
      <c r="AD78" s="864" t="s">
        <v>140</v>
      </c>
      <c r="AE78" s="864" t="s">
        <v>140</v>
      </c>
      <c r="AF78" s="875" t="s">
        <v>2130</v>
      </c>
      <c r="AG78" s="866"/>
      <c r="AH78" s="867"/>
      <c r="AI78" s="115"/>
    </row>
    <row r="79" spans="1:40" s="868" customFormat="1" ht="124.5" customHeight="1">
      <c r="A79" s="72" t="s">
        <v>47</v>
      </c>
      <c r="B79" s="853" t="s">
        <v>130</v>
      </c>
      <c r="C79" s="854"/>
      <c r="D79" s="864" t="s">
        <v>2131</v>
      </c>
      <c r="E79" s="876" t="s">
        <v>2132</v>
      </c>
      <c r="F79" s="864" t="s">
        <v>2133</v>
      </c>
      <c r="G79" s="857">
        <v>1</v>
      </c>
      <c r="H79" s="856" t="s">
        <v>88</v>
      </c>
      <c r="I79" s="870" t="s">
        <v>2128</v>
      </c>
      <c r="J79" s="871" t="s">
        <v>29</v>
      </c>
      <c r="K79" s="871" t="s">
        <v>30</v>
      </c>
      <c r="L79" s="871" t="s">
        <v>39</v>
      </c>
      <c r="M79" s="871" t="s">
        <v>40</v>
      </c>
      <c r="N79" s="872">
        <f>+SUM(O79:Z79)</f>
        <v>12</v>
      </c>
      <c r="O79" s="877">
        <v>1</v>
      </c>
      <c r="P79" s="877">
        <v>1</v>
      </c>
      <c r="Q79" s="877">
        <v>1</v>
      </c>
      <c r="R79" s="877">
        <v>1</v>
      </c>
      <c r="S79" s="877">
        <v>1</v>
      </c>
      <c r="T79" s="877">
        <v>1</v>
      </c>
      <c r="U79" s="877">
        <v>1</v>
      </c>
      <c r="V79" s="877">
        <v>1</v>
      </c>
      <c r="W79" s="877">
        <v>1</v>
      </c>
      <c r="X79" s="877">
        <v>1</v>
      </c>
      <c r="Y79" s="877">
        <v>1</v>
      </c>
      <c r="Z79" s="878">
        <v>1</v>
      </c>
      <c r="AA79" s="665" t="e">
        <f>IF(K79="Más es más", MIN(#REF!/#REF!,1),MIN(#REF!/#REF!,1))</f>
        <v>#REF!</v>
      </c>
      <c r="AB79" s="803" t="e">
        <f>+AA79*G79/VLOOKUP(AD79,$AD$102:$AF$102,3)</f>
        <v>#REF!</v>
      </c>
      <c r="AC79" s="864" t="s">
        <v>2134</v>
      </c>
      <c r="AD79" s="864" t="s">
        <v>140</v>
      </c>
      <c r="AE79" s="864" t="s">
        <v>140</v>
      </c>
      <c r="AF79" s="875" t="s">
        <v>2130</v>
      </c>
      <c r="AG79" s="866"/>
      <c r="AH79" s="867"/>
      <c r="AI79" s="115"/>
    </row>
    <row r="80" spans="1:40" s="868" customFormat="1" ht="139.5" customHeight="1">
      <c r="A80" s="72" t="s">
        <v>47</v>
      </c>
      <c r="B80" s="853" t="s">
        <v>130</v>
      </c>
      <c r="C80" s="879"/>
      <c r="D80" s="855" t="s">
        <v>2135</v>
      </c>
      <c r="E80" s="866"/>
      <c r="F80" s="864" t="s">
        <v>2136</v>
      </c>
      <c r="G80" s="857">
        <v>2</v>
      </c>
      <c r="H80" s="856" t="s">
        <v>64</v>
      </c>
      <c r="I80" s="870" t="s">
        <v>1722</v>
      </c>
      <c r="J80" s="871" t="s">
        <v>29</v>
      </c>
      <c r="K80" s="871" t="s">
        <v>30</v>
      </c>
      <c r="L80" s="871" t="s">
        <v>39</v>
      </c>
      <c r="M80" s="858" t="s">
        <v>40</v>
      </c>
      <c r="N80" s="872">
        <f t="shared" ref="N80:N95" si="1">+SUM(O80:Z80)</f>
        <v>4</v>
      </c>
      <c r="O80" s="861"/>
      <c r="P80" s="861"/>
      <c r="Q80" s="861">
        <v>1</v>
      </c>
      <c r="R80" s="861"/>
      <c r="S80" s="861"/>
      <c r="T80" s="861">
        <v>1</v>
      </c>
      <c r="U80" s="861"/>
      <c r="V80" s="861"/>
      <c r="W80" s="861">
        <v>1</v>
      </c>
      <c r="X80" s="861"/>
      <c r="Y80" s="861"/>
      <c r="Z80" s="880">
        <v>1</v>
      </c>
      <c r="AA80" s="665"/>
      <c r="AB80" s="803"/>
      <c r="AC80" s="864" t="s">
        <v>2137</v>
      </c>
      <c r="AD80" s="864" t="s">
        <v>140</v>
      </c>
      <c r="AE80" s="864" t="s">
        <v>140</v>
      </c>
      <c r="AF80" s="864" t="s">
        <v>2138</v>
      </c>
      <c r="AG80" s="866"/>
      <c r="AH80" s="867"/>
      <c r="AI80" s="115"/>
    </row>
    <row r="81" spans="1:35" s="868" customFormat="1" ht="110.25" customHeight="1">
      <c r="A81" s="1506" t="s">
        <v>47</v>
      </c>
      <c r="B81" s="1571" t="s">
        <v>130</v>
      </c>
      <c r="C81" s="1565"/>
      <c r="D81" s="1563" t="s">
        <v>2139</v>
      </c>
      <c r="E81" s="881" t="s">
        <v>2140</v>
      </c>
      <c r="F81" s="863" t="s">
        <v>2141</v>
      </c>
      <c r="G81" s="852">
        <v>1.5</v>
      </c>
      <c r="H81" s="856" t="s">
        <v>88</v>
      </c>
      <c r="I81" s="870" t="s">
        <v>2123</v>
      </c>
      <c r="J81" s="871" t="s">
        <v>81</v>
      </c>
      <c r="K81" s="871" t="s">
        <v>30</v>
      </c>
      <c r="L81" s="858" t="s">
        <v>31</v>
      </c>
      <c r="M81" s="858" t="s">
        <v>40</v>
      </c>
      <c r="N81" s="882">
        <f t="shared" si="1"/>
        <v>1</v>
      </c>
      <c r="O81" s="861"/>
      <c r="P81" s="861"/>
      <c r="Q81" s="861"/>
      <c r="R81" s="861"/>
      <c r="S81" s="861"/>
      <c r="T81" s="861"/>
      <c r="U81" s="883">
        <v>0.25</v>
      </c>
      <c r="V81" s="883">
        <v>0.25</v>
      </c>
      <c r="W81" s="883">
        <v>0.5</v>
      </c>
      <c r="X81" s="861"/>
      <c r="Y81" s="861"/>
      <c r="Z81" s="880"/>
      <c r="AA81" s="665"/>
      <c r="AB81" s="803"/>
      <c r="AC81" s="864" t="s">
        <v>2142</v>
      </c>
      <c r="AD81" s="864" t="s">
        <v>140</v>
      </c>
      <c r="AE81" s="864" t="s">
        <v>140</v>
      </c>
      <c r="AF81" s="864" t="s">
        <v>2143</v>
      </c>
      <c r="AG81" s="866"/>
      <c r="AH81" s="867"/>
      <c r="AI81" s="115"/>
    </row>
    <row r="82" spans="1:35" s="868" customFormat="1" ht="120.75" customHeight="1">
      <c r="A82" s="1508"/>
      <c r="B82" s="1572"/>
      <c r="C82" s="1566"/>
      <c r="D82" s="1564"/>
      <c r="E82" s="876" t="s">
        <v>2144</v>
      </c>
      <c r="F82" s="864" t="s">
        <v>2145</v>
      </c>
      <c r="G82" s="857">
        <v>1.5</v>
      </c>
      <c r="H82" s="856" t="s">
        <v>49</v>
      </c>
      <c r="I82" s="870" t="s">
        <v>2123</v>
      </c>
      <c r="J82" s="871" t="s">
        <v>81</v>
      </c>
      <c r="K82" s="871" t="s">
        <v>30</v>
      </c>
      <c r="L82" s="858" t="s">
        <v>31</v>
      </c>
      <c r="M82" s="858" t="s">
        <v>40</v>
      </c>
      <c r="N82" s="882">
        <f t="shared" si="1"/>
        <v>1</v>
      </c>
      <c r="O82" s="861"/>
      <c r="P82" s="861"/>
      <c r="Q82" s="861"/>
      <c r="R82" s="861"/>
      <c r="S82" s="861"/>
      <c r="T82" s="861"/>
      <c r="U82" s="861"/>
      <c r="V82" s="883">
        <v>0.5</v>
      </c>
      <c r="W82" s="883">
        <v>0.5</v>
      </c>
      <c r="X82" s="861"/>
      <c r="Y82" s="861"/>
      <c r="Z82" s="880"/>
      <c r="AA82" s="665"/>
      <c r="AB82" s="803"/>
      <c r="AC82" s="864" t="s">
        <v>2146</v>
      </c>
      <c r="AD82" s="864" t="s">
        <v>140</v>
      </c>
      <c r="AE82" s="864" t="s">
        <v>140</v>
      </c>
      <c r="AF82" s="864" t="s">
        <v>2138</v>
      </c>
      <c r="AG82" s="866"/>
      <c r="AH82" s="867"/>
      <c r="AI82" s="115"/>
    </row>
    <row r="83" spans="1:35" s="868" customFormat="1" ht="113.25" customHeight="1">
      <c r="A83" s="1573" t="s">
        <v>47</v>
      </c>
      <c r="B83" s="1565" t="s">
        <v>130</v>
      </c>
      <c r="C83" s="1565"/>
      <c r="D83" s="1573" t="s">
        <v>2147</v>
      </c>
      <c r="E83" s="855" t="s">
        <v>2148</v>
      </c>
      <c r="F83" s="864" t="s">
        <v>2149</v>
      </c>
      <c r="G83" s="885">
        <v>0.75</v>
      </c>
      <c r="H83" s="856" t="s">
        <v>88</v>
      </c>
      <c r="I83" s="866" t="s">
        <v>2123</v>
      </c>
      <c r="J83" s="886" t="s">
        <v>81</v>
      </c>
      <c r="K83" s="871" t="s">
        <v>30</v>
      </c>
      <c r="L83" s="858" t="s">
        <v>31</v>
      </c>
      <c r="M83" s="858" t="s">
        <v>40</v>
      </c>
      <c r="N83" s="882"/>
      <c r="O83" s="861"/>
      <c r="P83" s="861"/>
      <c r="Q83" s="861"/>
      <c r="R83" s="861"/>
      <c r="S83" s="861"/>
      <c r="T83" s="861">
        <v>25</v>
      </c>
      <c r="U83" s="861">
        <v>25</v>
      </c>
      <c r="V83" s="883">
        <v>0.5</v>
      </c>
      <c r="W83" s="883"/>
      <c r="X83" s="861"/>
      <c r="Y83" s="861"/>
      <c r="Z83" s="880"/>
      <c r="AA83" s="665"/>
      <c r="AB83" s="803"/>
      <c r="AC83" s="864" t="s">
        <v>2150</v>
      </c>
      <c r="AD83" s="864" t="s">
        <v>140</v>
      </c>
      <c r="AE83" s="864" t="s">
        <v>140</v>
      </c>
      <c r="AF83" s="864" t="s">
        <v>2138</v>
      </c>
      <c r="AG83" s="866" t="s">
        <v>105</v>
      </c>
      <c r="AH83" s="867"/>
      <c r="AI83" s="115"/>
    </row>
    <row r="84" spans="1:35" s="868" customFormat="1" ht="81" customHeight="1">
      <c r="A84" s="1574"/>
      <c r="B84" s="1570"/>
      <c r="C84" s="1570"/>
      <c r="D84" s="1574"/>
      <c r="E84" s="855" t="s">
        <v>2151</v>
      </c>
      <c r="F84" s="864" t="s">
        <v>2152</v>
      </c>
      <c r="G84" s="885">
        <v>0.75</v>
      </c>
      <c r="H84" s="856" t="s">
        <v>88</v>
      </c>
      <c r="I84" s="866" t="s">
        <v>2123</v>
      </c>
      <c r="J84" s="886" t="s">
        <v>81</v>
      </c>
      <c r="K84" s="871" t="s">
        <v>30</v>
      </c>
      <c r="L84" s="858" t="s">
        <v>31</v>
      </c>
      <c r="M84" s="858" t="s">
        <v>40</v>
      </c>
      <c r="N84" s="882"/>
      <c r="O84" s="861"/>
      <c r="P84" s="861"/>
      <c r="Q84" s="861"/>
      <c r="R84" s="861"/>
      <c r="S84" s="861"/>
      <c r="T84" s="861"/>
      <c r="U84" s="861"/>
      <c r="V84" s="883">
        <v>0.25</v>
      </c>
      <c r="W84" s="883">
        <v>0.75</v>
      </c>
      <c r="X84" s="861"/>
      <c r="Y84" s="861"/>
      <c r="Z84" s="880"/>
      <c r="AA84" s="665"/>
      <c r="AB84" s="803"/>
      <c r="AC84" s="864" t="s">
        <v>2150</v>
      </c>
      <c r="AD84" s="864" t="s">
        <v>140</v>
      </c>
      <c r="AE84" s="864" t="s">
        <v>140</v>
      </c>
      <c r="AF84" s="864" t="s">
        <v>2138</v>
      </c>
      <c r="AG84" s="866" t="s">
        <v>105</v>
      </c>
      <c r="AH84" s="867"/>
      <c r="AI84" s="115"/>
    </row>
    <row r="85" spans="1:35" s="868" customFormat="1" ht="90.75" customHeight="1">
      <c r="A85" s="1574"/>
      <c r="B85" s="1570"/>
      <c r="C85" s="1570"/>
      <c r="D85" s="1574"/>
      <c r="E85" s="876" t="s">
        <v>2153</v>
      </c>
      <c r="F85" s="863" t="s">
        <v>2154</v>
      </c>
      <c r="G85" s="885">
        <v>0.75</v>
      </c>
      <c r="H85" s="856" t="s">
        <v>88</v>
      </c>
      <c r="I85" s="887" t="s">
        <v>2123</v>
      </c>
      <c r="J85" s="888" t="s">
        <v>81</v>
      </c>
      <c r="K85" s="888" t="s">
        <v>30</v>
      </c>
      <c r="L85" s="889" t="s">
        <v>31</v>
      </c>
      <c r="M85" s="858" t="s">
        <v>40</v>
      </c>
      <c r="N85" s="882">
        <f t="shared" si="1"/>
        <v>1</v>
      </c>
      <c r="O85" s="861"/>
      <c r="P85" s="861"/>
      <c r="Q85" s="861"/>
      <c r="R85" s="861"/>
      <c r="S85" s="861"/>
      <c r="T85" s="861"/>
      <c r="U85" s="861"/>
      <c r="V85" s="861"/>
      <c r="W85" s="883">
        <v>0.5</v>
      </c>
      <c r="X85" s="883">
        <v>0.5</v>
      </c>
      <c r="Y85" s="861"/>
      <c r="Z85" s="880"/>
      <c r="AA85" s="665"/>
      <c r="AB85" s="803"/>
      <c r="AC85" s="864" t="s">
        <v>2146</v>
      </c>
      <c r="AD85" s="864" t="s">
        <v>140</v>
      </c>
      <c r="AE85" s="864" t="s">
        <v>140</v>
      </c>
      <c r="AF85" s="864" t="s">
        <v>2138</v>
      </c>
      <c r="AG85" s="866"/>
      <c r="AH85" s="867"/>
      <c r="AI85" s="115"/>
    </row>
    <row r="86" spans="1:35" s="868" customFormat="1" ht="90.75" customHeight="1">
      <c r="A86" s="1575"/>
      <c r="B86" s="1566"/>
      <c r="C86" s="1566"/>
      <c r="D86" s="1575"/>
      <c r="E86" s="876" t="s">
        <v>2155</v>
      </c>
      <c r="F86" s="863" t="s">
        <v>2156</v>
      </c>
      <c r="G86" s="885">
        <v>0.75</v>
      </c>
      <c r="H86" s="856" t="s">
        <v>88</v>
      </c>
      <c r="I86" s="866" t="s">
        <v>2123</v>
      </c>
      <c r="J86" s="866" t="s">
        <v>81</v>
      </c>
      <c r="K86" s="866" t="s">
        <v>30</v>
      </c>
      <c r="L86" s="866" t="s">
        <v>31</v>
      </c>
      <c r="M86" s="858" t="s">
        <v>40</v>
      </c>
      <c r="N86" s="882">
        <f t="shared" si="1"/>
        <v>1</v>
      </c>
      <c r="O86" s="861"/>
      <c r="P86" s="861"/>
      <c r="Q86" s="861"/>
      <c r="R86" s="861"/>
      <c r="S86" s="861"/>
      <c r="T86" s="861"/>
      <c r="U86" s="861"/>
      <c r="V86" s="861"/>
      <c r="W86" s="861"/>
      <c r="X86" s="883">
        <v>0.25</v>
      </c>
      <c r="Y86" s="883">
        <v>0.25</v>
      </c>
      <c r="Z86" s="891">
        <v>0.5</v>
      </c>
      <c r="AA86" s="665"/>
      <c r="AB86" s="803"/>
      <c r="AC86" s="864" t="s">
        <v>2146</v>
      </c>
      <c r="AD86" s="864" t="s">
        <v>140</v>
      </c>
      <c r="AE86" s="864" t="s">
        <v>140</v>
      </c>
      <c r="AF86" s="864" t="s">
        <v>2138</v>
      </c>
      <c r="AG86" s="866"/>
      <c r="AH86" s="867"/>
      <c r="AI86" s="115"/>
    </row>
    <row r="87" spans="1:35" s="868" customFormat="1" ht="126" customHeight="1">
      <c r="A87" s="864" t="s">
        <v>47</v>
      </c>
      <c r="B87" s="853" t="s">
        <v>130</v>
      </c>
      <c r="C87" s="879"/>
      <c r="D87" s="864" t="s">
        <v>2157</v>
      </c>
      <c r="E87" s="876" t="s">
        <v>2158</v>
      </c>
      <c r="F87" s="864" t="s">
        <v>2159</v>
      </c>
      <c r="G87" s="857">
        <v>3</v>
      </c>
      <c r="H87" s="856" t="s">
        <v>84</v>
      </c>
      <c r="I87" s="858" t="s">
        <v>2041</v>
      </c>
      <c r="J87" s="858" t="s">
        <v>29</v>
      </c>
      <c r="K87" s="858" t="s">
        <v>30</v>
      </c>
      <c r="L87" s="858" t="s">
        <v>39</v>
      </c>
      <c r="M87" s="858" t="s">
        <v>40</v>
      </c>
      <c r="N87" s="872">
        <f t="shared" si="1"/>
        <v>1</v>
      </c>
      <c r="O87" s="861"/>
      <c r="P87" s="861"/>
      <c r="Q87" s="861"/>
      <c r="R87" s="861"/>
      <c r="S87" s="861"/>
      <c r="T87" s="861"/>
      <c r="U87" s="861"/>
      <c r="V87" s="861"/>
      <c r="W87" s="861"/>
      <c r="X87" s="861"/>
      <c r="Y87" s="883">
        <v>0.25</v>
      </c>
      <c r="Z87" s="891">
        <v>0.75</v>
      </c>
      <c r="AA87" s="665"/>
      <c r="AB87" s="803"/>
      <c r="AC87" s="864" t="s">
        <v>2160</v>
      </c>
      <c r="AD87" s="864" t="s">
        <v>140</v>
      </c>
      <c r="AE87" s="864" t="s">
        <v>140</v>
      </c>
      <c r="AF87" s="864" t="s">
        <v>2161</v>
      </c>
      <c r="AG87" s="866"/>
      <c r="AH87" s="867"/>
      <c r="AI87" s="115"/>
    </row>
    <row r="88" spans="1:35" s="868" customFormat="1" ht="146.25" customHeight="1">
      <c r="A88" s="864" t="s">
        <v>47</v>
      </c>
      <c r="B88" s="853" t="s">
        <v>130</v>
      </c>
      <c r="C88" s="879"/>
      <c r="D88" s="864" t="s">
        <v>2162</v>
      </c>
      <c r="E88" s="876"/>
      <c r="F88" s="864" t="s">
        <v>2163</v>
      </c>
      <c r="G88" s="857">
        <v>2</v>
      </c>
      <c r="H88" s="856" t="s">
        <v>84</v>
      </c>
      <c r="I88" s="858" t="s">
        <v>2041</v>
      </c>
      <c r="J88" s="858" t="s">
        <v>29</v>
      </c>
      <c r="K88" s="858" t="s">
        <v>30</v>
      </c>
      <c r="L88" s="858" t="s">
        <v>39</v>
      </c>
      <c r="M88" s="858" t="s">
        <v>40</v>
      </c>
      <c r="N88" s="872">
        <f t="shared" si="1"/>
        <v>12</v>
      </c>
      <c r="O88" s="861">
        <v>1</v>
      </c>
      <c r="P88" s="861">
        <v>1</v>
      </c>
      <c r="Q88" s="861">
        <v>1</v>
      </c>
      <c r="R88" s="861">
        <v>1</v>
      </c>
      <c r="S88" s="861">
        <v>1</v>
      </c>
      <c r="T88" s="861">
        <v>1</v>
      </c>
      <c r="U88" s="861">
        <v>1</v>
      </c>
      <c r="V88" s="861">
        <v>1</v>
      </c>
      <c r="W88" s="861">
        <v>1</v>
      </c>
      <c r="X88" s="861">
        <v>1</v>
      </c>
      <c r="Y88" s="861">
        <v>1</v>
      </c>
      <c r="Z88" s="880">
        <v>1</v>
      </c>
      <c r="AA88" s="665" t="e">
        <f>IF(K88="Más es más", MIN(#REF!/#REF!,1),MIN(#REF!/#REF!,1))</f>
        <v>#REF!</v>
      </c>
      <c r="AB88" s="803" t="e">
        <f>+AA88*G88/VLOOKUP(AD88,$AD$102:$AF$102,3)</f>
        <v>#REF!</v>
      </c>
      <c r="AC88" s="875" t="s">
        <v>2164</v>
      </c>
      <c r="AD88" s="864" t="s">
        <v>140</v>
      </c>
      <c r="AE88" s="864" t="s">
        <v>140</v>
      </c>
      <c r="AF88" s="864" t="s">
        <v>2165</v>
      </c>
      <c r="AG88" s="866"/>
      <c r="AH88" s="867"/>
      <c r="AI88" s="115"/>
    </row>
    <row r="89" spans="1:35" s="868" customFormat="1" ht="133.5" customHeight="1">
      <c r="A89" s="1563" t="s">
        <v>47</v>
      </c>
      <c r="B89" s="853" t="s">
        <v>130</v>
      </c>
      <c r="C89" s="1565"/>
      <c r="D89" s="1567" t="s">
        <v>2166</v>
      </c>
      <c r="E89" s="881" t="s">
        <v>2167</v>
      </c>
      <c r="F89" s="864" t="s">
        <v>2168</v>
      </c>
      <c r="G89" s="892">
        <v>1.5</v>
      </c>
      <c r="H89" s="856" t="s">
        <v>84</v>
      </c>
      <c r="I89" s="876" t="s">
        <v>2169</v>
      </c>
      <c r="J89" s="858" t="s">
        <v>81</v>
      </c>
      <c r="K89" s="858" t="s">
        <v>30</v>
      </c>
      <c r="L89" s="858" t="s">
        <v>31</v>
      </c>
      <c r="M89" s="858" t="s">
        <v>40</v>
      </c>
      <c r="N89" s="882">
        <f>+AVERAGE(O89:Z89)</f>
        <v>1</v>
      </c>
      <c r="O89" s="893">
        <v>1</v>
      </c>
      <c r="P89" s="893">
        <v>1</v>
      </c>
      <c r="Q89" s="893">
        <v>1</v>
      </c>
      <c r="R89" s="893">
        <v>1</v>
      </c>
      <c r="S89" s="893">
        <v>1</v>
      </c>
      <c r="T89" s="893">
        <v>1</v>
      </c>
      <c r="U89" s="893">
        <v>1</v>
      </c>
      <c r="V89" s="893">
        <v>1</v>
      </c>
      <c r="W89" s="893">
        <v>1</v>
      </c>
      <c r="X89" s="893">
        <v>1</v>
      </c>
      <c r="Y89" s="893">
        <v>1</v>
      </c>
      <c r="Z89" s="862">
        <v>1</v>
      </c>
      <c r="AA89" s="665" t="e">
        <f>IF(K89="Más es más", MIN(#REF!/#REF!,1),MIN(#REF!/#REF!,1))</f>
        <v>#REF!</v>
      </c>
      <c r="AB89" s="803" t="e">
        <f>+AA89*G89/VLOOKUP(AD89,$AD$102:$AF$102,3)</f>
        <v>#REF!</v>
      </c>
      <c r="AC89" s="875" t="s">
        <v>2170</v>
      </c>
      <c r="AD89" s="864" t="s">
        <v>140</v>
      </c>
      <c r="AE89" s="864" t="s">
        <v>140</v>
      </c>
      <c r="AF89" s="864" t="s">
        <v>2171</v>
      </c>
      <c r="AG89" s="866"/>
      <c r="AH89" s="867"/>
      <c r="AI89" s="115"/>
    </row>
    <row r="90" spans="1:35" s="868" customFormat="1" ht="90" customHeight="1">
      <c r="A90" s="1564"/>
      <c r="B90" s="853" t="s">
        <v>130</v>
      </c>
      <c r="C90" s="1566"/>
      <c r="D90" s="1568"/>
      <c r="E90" s="876" t="s">
        <v>2172</v>
      </c>
      <c r="F90" s="864" t="s">
        <v>2173</v>
      </c>
      <c r="G90" s="892">
        <v>1.5</v>
      </c>
      <c r="H90" s="856" t="s">
        <v>88</v>
      </c>
      <c r="I90" s="876" t="s">
        <v>2174</v>
      </c>
      <c r="J90" s="858" t="s">
        <v>81</v>
      </c>
      <c r="K90" s="858" t="s">
        <v>30</v>
      </c>
      <c r="L90" s="858" t="s">
        <v>31</v>
      </c>
      <c r="M90" s="858" t="s">
        <v>40</v>
      </c>
      <c r="N90" s="882">
        <f>+AVERAGE(O90:Z90)</f>
        <v>1</v>
      </c>
      <c r="O90" s="893">
        <v>1</v>
      </c>
      <c r="P90" s="893">
        <v>1</v>
      </c>
      <c r="Q90" s="893">
        <v>1</v>
      </c>
      <c r="R90" s="893">
        <v>1</v>
      </c>
      <c r="S90" s="893">
        <v>1</v>
      </c>
      <c r="T90" s="893">
        <v>1</v>
      </c>
      <c r="U90" s="893">
        <v>1</v>
      </c>
      <c r="V90" s="893">
        <v>1</v>
      </c>
      <c r="W90" s="893">
        <v>1</v>
      </c>
      <c r="X90" s="893">
        <v>1</v>
      </c>
      <c r="Y90" s="893">
        <v>1</v>
      </c>
      <c r="Z90" s="862">
        <v>1</v>
      </c>
      <c r="AA90" s="665" t="e">
        <f>IF(K90="Más es más", MIN(#REF!/#REF!,1),MIN(#REF!/#REF!,1))</f>
        <v>#REF!</v>
      </c>
      <c r="AB90" s="803" t="e">
        <f>+AA90*G90/VLOOKUP(AD90,$AD$102:$AF$102,3)</f>
        <v>#REF!</v>
      </c>
      <c r="AC90" s="875" t="s">
        <v>2170</v>
      </c>
      <c r="AD90" s="864" t="s">
        <v>140</v>
      </c>
      <c r="AE90" s="864" t="s">
        <v>140</v>
      </c>
      <c r="AF90" s="864" t="s">
        <v>2171</v>
      </c>
      <c r="AG90" s="866"/>
      <c r="AH90" s="867"/>
      <c r="AI90" s="115"/>
    </row>
    <row r="91" spans="1:35" s="868" customFormat="1" ht="139.5">
      <c r="A91" s="864" t="s">
        <v>47</v>
      </c>
      <c r="B91" s="853" t="s">
        <v>130</v>
      </c>
      <c r="C91" s="879"/>
      <c r="D91" s="864" t="s">
        <v>2175</v>
      </c>
      <c r="E91" s="866"/>
      <c r="F91" s="864" t="s">
        <v>2176</v>
      </c>
      <c r="G91" s="857">
        <v>2</v>
      </c>
      <c r="H91" s="876" t="s">
        <v>64</v>
      </c>
      <c r="I91" s="870" t="s">
        <v>1722</v>
      </c>
      <c r="J91" s="858" t="s">
        <v>81</v>
      </c>
      <c r="K91" s="858" t="s">
        <v>30</v>
      </c>
      <c r="L91" s="858" t="s">
        <v>39</v>
      </c>
      <c r="M91" s="858" t="s">
        <v>40</v>
      </c>
      <c r="N91" s="872">
        <f t="shared" si="1"/>
        <v>4</v>
      </c>
      <c r="O91" s="861"/>
      <c r="P91" s="861"/>
      <c r="Q91" s="861">
        <v>1</v>
      </c>
      <c r="R91" s="861"/>
      <c r="S91" s="861"/>
      <c r="T91" s="861">
        <v>1</v>
      </c>
      <c r="U91" s="861"/>
      <c r="V91" s="861"/>
      <c r="W91" s="861">
        <v>1</v>
      </c>
      <c r="X91" s="861"/>
      <c r="Y91" s="861"/>
      <c r="Z91" s="880">
        <v>1</v>
      </c>
      <c r="AA91" s="665"/>
      <c r="AB91" s="803"/>
      <c r="AC91" s="864" t="s">
        <v>2160</v>
      </c>
      <c r="AD91" s="864" t="s">
        <v>140</v>
      </c>
      <c r="AE91" s="864" t="s">
        <v>140</v>
      </c>
      <c r="AF91" s="864" t="s">
        <v>2165</v>
      </c>
      <c r="AG91" s="866"/>
      <c r="AH91" s="867"/>
      <c r="AI91" s="115"/>
    </row>
    <row r="92" spans="1:35" s="868" customFormat="1" ht="125.25" customHeight="1">
      <c r="A92" s="864" t="s">
        <v>47</v>
      </c>
      <c r="B92" s="853" t="s">
        <v>130</v>
      </c>
      <c r="C92" s="879"/>
      <c r="D92" s="864" t="s">
        <v>2177</v>
      </c>
      <c r="E92" s="866"/>
      <c r="F92" s="864" t="s">
        <v>2178</v>
      </c>
      <c r="G92" s="857">
        <v>2</v>
      </c>
      <c r="H92" s="876" t="s">
        <v>64</v>
      </c>
      <c r="I92" s="870" t="s">
        <v>1722</v>
      </c>
      <c r="J92" s="858" t="s">
        <v>29</v>
      </c>
      <c r="K92" s="858" t="s">
        <v>30</v>
      </c>
      <c r="L92" s="858" t="s">
        <v>39</v>
      </c>
      <c r="M92" s="858" t="s">
        <v>40</v>
      </c>
      <c r="N92" s="872">
        <f>+SUM(O92:Z92)</f>
        <v>12</v>
      </c>
      <c r="O92" s="861">
        <v>1</v>
      </c>
      <c r="P92" s="861">
        <v>1</v>
      </c>
      <c r="Q92" s="861">
        <v>1</v>
      </c>
      <c r="R92" s="861">
        <v>1</v>
      </c>
      <c r="S92" s="861">
        <v>1</v>
      </c>
      <c r="T92" s="861">
        <v>1</v>
      </c>
      <c r="U92" s="861">
        <v>1</v>
      </c>
      <c r="V92" s="861">
        <v>1</v>
      </c>
      <c r="W92" s="861">
        <v>1</v>
      </c>
      <c r="X92" s="861">
        <v>1</v>
      </c>
      <c r="Y92" s="861">
        <v>1</v>
      </c>
      <c r="Z92" s="880">
        <v>1</v>
      </c>
      <c r="AA92" s="665" t="e">
        <f>IF(K92="Más es más", MIN(#REF!/#REF!,1),MIN(#REF!/#REF!,1))</f>
        <v>#REF!</v>
      </c>
      <c r="AB92" s="803" t="e">
        <f>+AA92*G92/VLOOKUP(AD92,$AD$102:$AF$102,3)</f>
        <v>#REF!</v>
      </c>
      <c r="AC92" s="864" t="s">
        <v>2137</v>
      </c>
      <c r="AD92" s="864" t="s">
        <v>140</v>
      </c>
      <c r="AE92" s="864" t="s">
        <v>140</v>
      </c>
      <c r="AF92" s="864" t="s">
        <v>2161</v>
      </c>
      <c r="AG92" s="866"/>
      <c r="AH92" s="867"/>
      <c r="AI92" s="115"/>
    </row>
    <row r="93" spans="1:35" s="868" customFormat="1" ht="52.5" customHeight="1">
      <c r="A93" s="1563" t="s">
        <v>62</v>
      </c>
      <c r="B93" s="853" t="s">
        <v>130</v>
      </c>
      <c r="C93" s="1565"/>
      <c r="D93" s="1563" t="s">
        <v>2179</v>
      </c>
      <c r="E93" s="876" t="s">
        <v>2180</v>
      </c>
      <c r="F93" s="864" t="s">
        <v>2181</v>
      </c>
      <c r="G93" s="895">
        <v>0.33333333333333298</v>
      </c>
      <c r="H93" s="856" t="s">
        <v>84</v>
      </c>
      <c r="I93" s="866" t="s">
        <v>2182</v>
      </c>
      <c r="J93" s="858" t="s">
        <v>29</v>
      </c>
      <c r="K93" s="858" t="s">
        <v>30</v>
      </c>
      <c r="L93" s="858" t="s">
        <v>39</v>
      </c>
      <c r="M93" s="858" t="s">
        <v>40</v>
      </c>
      <c r="N93" s="872">
        <f t="shared" si="1"/>
        <v>12</v>
      </c>
      <c r="O93" s="861">
        <v>1</v>
      </c>
      <c r="P93" s="861">
        <v>1</v>
      </c>
      <c r="Q93" s="861">
        <v>1</v>
      </c>
      <c r="R93" s="861">
        <v>1</v>
      </c>
      <c r="S93" s="861">
        <v>1</v>
      </c>
      <c r="T93" s="861">
        <v>1</v>
      </c>
      <c r="U93" s="861">
        <v>1</v>
      </c>
      <c r="V93" s="861">
        <v>1</v>
      </c>
      <c r="W93" s="861">
        <v>1</v>
      </c>
      <c r="X93" s="861">
        <v>1</v>
      </c>
      <c r="Y93" s="861">
        <v>1</v>
      </c>
      <c r="Z93" s="880">
        <v>1</v>
      </c>
      <c r="AA93" s="665" t="e">
        <f>IF(K93="Más es más", MIN(#REF!/#REF!,1),MIN(#REF!/#REF!,1))</f>
        <v>#REF!</v>
      </c>
      <c r="AB93" s="803" t="e">
        <f>+AA93*G93/VLOOKUP(AD93,$AD$102:$AF$102,3)</f>
        <v>#REF!</v>
      </c>
      <c r="AC93" s="864" t="s">
        <v>2183</v>
      </c>
      <c r="AD93" s="864" t="s">
        <v>140</v>
      </c>
      <c r="AE93" s="864" t="s">
        <v>140</v>
      </c>
      <c r="AF93" s="875" t="s">
        <v>2184</v>
      </c>
      <c r="AG93" s="866"/>
      <c r="AH93" s="867"/>
      <c r="AI93" s="115"/>
    </row>
    <row r="94" spans="1:35" s="868" customFormat="1" ht="126" customHeight="1">
      <c r="A94" s="1569"/>
      <c r="B94" s="853" t="s">
        <v>130</v>
      </c>
      <c r="C94" s="1570"/>
      <c r="D94" s="1569"/>
      <c r="E94" s="876" t="s">
        <v>2185</v>
      </c>
      <c r="F94" s="864" t="s">
        <v>2186</v>
      </c>
      <c r="G94" s="895">
        <v>0.33333333333333298</v>
      </c>
      <c r="H94" s="856" t="s">
        <v>84</v>
      </c>
      <c r="I94" s="870" t="s">
        <v>2128</v>
      </c>
      <c r="J94" s="858" t="s">
        <v>29</v>
      </c>
      <c r="K94" s="858" t="s">
        <v>30</v>
      </c>
      <c r="L94" s="858" t="s">
        <v>39</v>
      </c>
      <c r="M94" s="858" t="s">
        <v>40</v>
      </c>
      <c r="N94" s="872">
        <f t="shared" si="1"/>
        <v>12</v>
      </c>
      <c r="O94" s="861">
        <v>1</v>
      </c>
      <c r="P94" s="861">
        <v>1</v>
      </c>
      <c r="Q94" s="861">
        <v>1</v>
      </c>
      <c r="R94" s="861">
        <v>1</v>
      </c>
      <c r="S94" s="861">
        <v>1</v>
      </c>
      <c r="T94" s="861">
        <v>1</v>
      </c>
      <c r="U94" s="861">
        <v>1</v>
      </c>
      <c r="V94" s="861">
        <v>1</v>
      </c>
      <c r="W94" s="861">
        <v>1</v>
      </c>
      <c r="X94" s="861">
        <v>1</v>
      </c>
      <c r="Y94" s="861">
        <v>1</v>
      </c>
      <c r="Z94" s="880">
        <v>1</v>
      </c>
      <c r="AA94" s="665" t="e">
        <f>IF(K94="Más es más", MIN(#REF!/#REF!,1),MIN(#REF!/#REF!,1))</f>
        <v>#REF!</v>
      </c>
      <c r="AB94" s="803" t="e">
        <f>+AA94*G94/VLOOKUP(AD94,$AD$102:$AF$102,3)</f>
        <v>#REF!</v>
      </c>
      <c r="AC94" s="875" t="s">
        <v>2187</v>
      </c>
      <c r="AD94" s="864" t="s">
        <v>140</v>
      </c>
      <c r="AE94" s="864" t="s">
        <v>140</v>
      </c>
      <c r="AF94" s="864" t="s">
        <v>2161</v>
      </c>
      <c r="AG94" s="866"/>
      <c r="AH94" s="867"/>
      <c r="AI94" s="115"/>
    </row>
    <row r="95" spans="1:35" s="868" customFormat="1" ht="69" customHeight="1">
      <c r="A95" s="1564"/>
      <c r="B95" s="853" t="s">
        <v>130</v>
      </c>
      <c r="C95" s="1566"/>
      <c r="D95" s="1564"/>
      <c r="E95" s="864" t="s">
        <v>2188</v>
      </c>
      <c r="F95" s="864" t="s">
        <v>2186</v>
      </c>
      <c r="G95" s="895">
        <v>0.33333333333333298</v>
      </c>
      <c r="H95" s="856" t="s">
        <v>88</v>
      </c>
      <c r="I95" s="870" t="s">
        <v>2128</v>
      </c>
      <c r="J95" s="858" t="s">
        <v>29</v>
      </c>
      <c r="K95" s="858" t="s">
        <v>30</v>
      </c>
      <c r="L95" s="858" t="s">
        <v>39</v>
      </c>
      <c r="M95" s="858" t="s">
        <v>40</v>
      </c>
      <c r="N95" s="872">
        <f t="shared" si="1"/>
        <v>12</v>
      </c>
      <c r="O95" s="861">
        <v>1</v>
      </c>
      <c r="P95" s="861">
        <v>1</v>
      </c>
      <c r="Q95" s="861">
        <v>1</v>
      </c>
      <c r="R95" s="861">
        <v>1</v>
      </c>
      <c r="S95" s="861">
        <v>1</v>
      </c>
      <c r="T95" s="861">
        <v>1</v>
      </c>
      <c r="U95" s="861">
        <v>1</v>
      </c>
      <c r="V95" s="861">
        <v>1</v>
      </c>
      <c r="W95" s="861">
        <v>1</v>
      </c>
      <c r="X95" s="861">
        <v>1</v>
      </c>
      <c r="Y95" s="861">
        <v>1</v>
      </c>
      <c r="Z95" s="880">
        <v>1</v>
      </c>
      <c r="AA95" s="665" t="e">
        <f>IF(K95="Más es más", MIN(#REF!/#REF!,1),MIN(#REF!/#REF!,1))</f>
        <v>#REF!</v>
      </c>
      <c r="AB95" s="803" t="e">
        <f>+AA95*G95/VLOOKUP(AD95,$AD$102:$AF$102,3)</f>
        <v>#REF!</v>
      </c>
      <c r="AC95" s="875" t="s">
        <v>2187</v>
      </c>
      <c r="AD95" s="864" t="s">
        <v>140</v>
      </c>
      <c r="AE95" s="864" t="s">
        <v>140</v>
      </c>
      <c r="AF95" s="875" t="s">
        <v>2184</v>
      </c>
      <c r="AG95" s="866"/>
      <c r="AH95" s="867"/>
      <c r="AI95" s="115"/>
    </row>
    <row r="96" spans="1:35" s="904" customFormat="1" ht="372" customHeight="1">
      <c r="A96" s="896" t="s">
        <v>47</v>
      </c>
      <c r="B96" s="897" t="s">
        <v>130</v>
      </c>
      <c r="C96" s="898"/>
      <c r="D96" s="899" t="s">
        <v>2189</v>
      </c>
      <c r="E96" s="900" t="s">
        <v>2190</v>
      </c>
      <c r="F96" s="864" t="s">
        <v>2191</v>
      </c>
      <c r="G96" s="852">
        <v>2</v>
      </c>
      <c r="H96" s="876" t="s">
        <v>49</v>
      </c>
      <c r="I96" s="871" t="s">
        <v>2192</v>
      </c>
      <c r="J96" s="871" t="s">
        <v>29</v>
      </c>
      <c r="K96" s="871" t="s">
        <v>30</v>
      </c>
      <c r="L96" s="871" t="s">
        <v>31</v>
      </c>
      <c r="M96" s="871" t="s">
        <v>40</v>
      </c>
      <c r="N96" s="882">
        <f>+SUM(P96:Z96)</f>
        <v>1</v>
      </c>
      <c r="O96" s="901"/>
      <c r="P96" s="902">
        <v>0.1</v>
      </c>
      <c r="Q96" s="902">
        <v>0.15</v>
      </c>
      <c r="R96" s="902">
        <v>0.25</v>
      </c>
      <c r="S96" s="902">
        <v>0.5</v>
      </c>
      <c r="T96" s="901"/>
      <c r="U96" s="901"/>
      <c r="V96" s="901"/>
      <c r="W96" s="901"/>
      <c r="X96" s="901"/>
      <c r="Y96" s="901"/>
      <c r="Z96" s="903"/>
      <c r="AA96" s="665"/>
      <c r="AB96" s="803"/>
      <c r="AC96" s="864" t="s">
        <v>2193</v>
      </c>
      <c r="AD96" s="864" t="s">
        <v>140</v>
      </c>
      <c r="AE96" s="864" t="s">
        <v>140</v>
      </c>
      <c r="AF96" s="875" t="s">
        <v>2125</v>
      </c>
      <c r="AG96" s="866"/>
      <c r="AH96" s="867"/>
      <c r="AI96" s="115"/>
    </row>
    <row r="97" spans="1:40" s="904" customFormat="1" ht="179.25" customHeight="1">
      <c r="A97" s="864" t="s">
        <v>47</v>
      </c>
      <c r="B97" s="853" t="s">
        <v>130</v>
      </c>
      <c r="C97" s="879"/>
      <c r="D97" s="864" t="s">
        <v>2194</v>
      </c>
      <c r="E97" s="866"/>
      <c r="F97" s="863" t="s">
        <v>2195</v>
      </c>
      <c r="G97" s="857">
        <v>2</v>
      </c>
      <c r="H97" s="856" t="s">
        <v>88</v>
      </c>
      <c r="I97" s="858" t="s">
        <v>2041</v>
      </c>
      <c r="J97" s="858" t="s">
        <v>29</v>
      </c>
      <c r="K97" s="858" t="s">
        <v>30</v>
      </c>
      <c r="L97" s="858" t="s">
        <v>39</v>
      </c>
      <c r="M97" s="858" t="s">
        <v>40</v>
      </c>
      <c r="N97" s="872">
        <f>+SUM(O97:Z97)</f>
        <v>3</v>
      </c>
      <c r="O97" s="861"/>
      <c r="P97" s="861"/>
      <c r="Q97" s="861"/>
      <c r="R97" s="861">
        <v>1</v>
      </c>
      <c r="S97" s="861"/>
      <c r="T97" s="861"/>
      <c r="U97" s="861"/>
      <c r="V97" s="861">
        <v>1</v>
      </c>
      <c r="W97" s="861"/>
      <c r="X97" s="861"/>
      <c r="Y97" s="861"/>
      <c r="Z97" s="880">
        <v>1</v>
      </c>
      <c r="AA97" s="665"/>
      <c r="AB97" s="803"/>
      <c r="AC97" s="875" t="s">
        <v>2160</v>
      </c>
      <c r="AD97" s="864" t="s">
        <v>140</v>
      </c>
      <c r="AE97" s="864" t="s">
        <v>140</v>
      </c>
      <c r="AF97" s="864" t="s">
        <v>2196</v>
      </c>
      <c r="AG97" s="866"/>
      <c r="AH97" s="867"/>
      <c r="AI97" s="115"/>
    </row>
    <row r="98" spans="1:40" s="101" customFormat="1">
      <c r="A98" s="777"/>
      <c r="B98" s="905"/>
      <c r="C98" s="777"/>
      <c r="D98" s="777"/>
      <c r="E98" s="777"/>
      <c r="F98" s="777"/>
      <c r="G98" s="906"/>
      <c r="H98" s="777"/>
      <c r="I98" s="777"/>
      <c r="J98" s="777"/>
      <c r="K98" s="777"/>
      <c r="L98" s="777"/>
      <c r="M98" s="906"/>
      <c r="N98" s="578"/>
      <c r="O98" s="578"/>
      <c r="P98" s="578"/>
      <c r="Q98" s="578"/>
      <c r="R98" s="578"/>
      <c r="S98" s="578"/>
      <c r="T98" s="578"/>
      <c r="U98" s="578"/>
      <c r="V98" s="578"/>
      <c r="W98" s="578"/>
      <c r="X98" s="578"/>
      <c r="Y98" s="578"/>
      <c r="Z98" s="578"/>
      <c r="AA98" s="578"/>
      <c r="AB98" s="578"/>
      <c r="AC98" s="578"/>
      <c r="AD98" s="777"/>
      <c r="AE98" s="578"/>
      <c r="AF98" s="578"/>
      <c r="AG98" s="578"/>
      <c r="AH98" s="907"/>
      <c r="AI98" s="115"/>
      <c r="AJ98" s="121"/>
      <c r="AK98" s="121"/>
      <c r="AL98" s="121"/>
      <c r="AM98" s="121"/>
      <c r="AN98" s="121"/>
    </row>
    <row r="99" spans="1:40" s="101" customFormat="1">
      <c r="A99" s="777"/>
      <c r="B99" s="905"/>
      <c r="C99" s="777"/>
      <c r="D99" s="777"/>
      <c r="E99" s="777"/>
      <c r="F99" s="777"/>
      <c r="G99" s="906"/>
      <c r="H99" s="777"/>
      <c r="I99" s="777"/>
      <c r="J99" s="777"/>
      <c r="K99" s="777"/>
      <c r="L99" s="777"/>
      <c r="M99" s="906"/>
      <c r="N99" s="578"/>
      <c r="O99" s="578"/>
      <c r="P99" s="578"/>
      <c r="Q99" s="578"/>
      <c r="R99" s="578"/>
      <c r="S99" s="578"/>
      <c r="T99" s="578"/>
      <c r="U99" s="578"/>
      <c r="V99" s="578"/>
      <c r="W99" s="578"/>
      <c r="X99" s="578"/>
      <c r="Y99" s="578"/>
      <c r="Z99" s="578"/>
      <c r="AA99" s="578"/>
      <c r="AB99" s="578"/>
      <c r="AC99" s="578"/>
      <c r="AD99" s="777"/>
      <c r="AE99" s="578"/>
      <c r="AF99" s="578"/>
      <c r="AG99" s="578"/>
      <c r="AH99" s="907"/>
      <c r="AI99" s="115"/>
      <c r="AJ99" s="121"/>
      <c r="AK99" s="121"/>
      <c r="AL99" s="121"/>
      <c r="AM99" s="121"/>
      <c r="AN99" s="121"/>
    </row>
    <row r="100" spans="1:40" s="101" customFormat="1">
      <c r="A100" s="777"/>
      <c r="B100" s="905"/>
      <c r="C100" s="777"/>
      <c r="D100" s="777"/>
      <c r="E100" s="777"/>
      <c r="F100" s="777"/>
      <c r="G100" s="906"/>
      <c r="H100" s="777"/>
      <c r="I100" s="777"/>
      <c r="J100" s="777"/>
      <c r="K100" s="777"/>
      <c r="L100" s="777"/>
      <c r="M100" s="906"/>
      <c r="N100" s="578"/>
      <c r="O100" s="578"/>
      <c r="P100" s="578"/>
      <c r="Q100" s="578"/>
      <c r="R100" s="578"/>
      <c r="S100" s="578"/>
      <c r="T100" s="578"/>
      <c r="U100" s="578"/>
      <c r="V100" s="578"/>
      <c r="W100" s="578"/>
      <c r="X100" s="578"/>
      <c r="Y100" s="578"/>
      <c r="Z100" s="578"/>
      <c r="AA100" s="578"/>
      <c r="AB100" s="578"/>
      <c r="AC100" s="578"/>
      <c r="AD100" s="908" t="s">
        <v>517</v>
      </c>
      <c r="AE100" s="908" t="s">
        <v>1470</v>
      </c>
      <c r="AF100" s="909" t="s">
        <v>519</v>
      </c>
      <c r="AG100" s="578"/>
      <c r="AH100" s="907"/>
      <c r="AI100" s="115"/>
      <c r="AJ100" s="121"/>
      <c r="AK100" s="121"/>
      <c r="AL100" s="121"/>
      <c r="AM100" s="121"/>
      <c r="AN100" s="121"/>
    </row>
    <row r="101" spans="1:40" s="101" customFormat="1" ht="40.5" customHeight="1">
      <c r="A101" s="777"/>
      <c r="B101" s="905"/>
      <c r="C101" s="777"/>
      <c r="D101" s="777"/>
      <c r="E101" s="777"/>
      <c r="F101" s="777"/>
      <c r="G101" s="906"/>
      <c r="H101" s="777"/>
      <c r="I101" s="777"/>
      <c r="J101" s="777"/>
      <c r="K101" s="777"/>
      <c r="L101" s="777"/>
      <c r="M101" s="906"/>
      <c r="N101" s="578"/>
      <c r="O101" s="578"/>
      <c r="P101" s="578"/>
      <c r="Q101" s="578"/>
      <c r="R101" s="578"/>
      <c r="S101" s="578"/>
      <c r="T101" s="578"/>
      <c r="U101" s="578"/>
      <c r="V101" s="578"/>
      <c r="W101" s="578"/>
      <c r="X101" s="578"/>
      <c r="Y101" s="578"/>
      <c r="Z101" s="578"/>
      <c r="AA101" s="578"/>
      <c r="AB101" s="578"/>
      <c r="AC101" s="578"/>
      <c r="AD101" s="477" t="s">
        <v>1176</v>
      </c>
      <c r="AE101" s="910" t="e">
        <f>+AB67+AB71+AB74</f>
        <v>#REF!</v>
      </c>
      <c r="AF101" s="911">
        <f>+G67+G71+G74</f>
        <v>4.666666666666667</v>
      </c>
      <c r="AG101" s="578"/>
      <c r="AH101" s="907"/>
      <c r="AI101" s="115"/>
      <c r="AJ101" s="121"/>
      <c r="AK101" s="121"/>
      <c r="AL101" s="121"/>
      <c r="AM101" s="121"/>
      <c r="AN101" s="121"/>
    </row>
    <row r="102" spans="1:40" s="101" customFormat="1" ht="36" customHeight="1">
      <c r="A102" s="777"/>
      <c r="B102" s="905"/>
      <c r="C102" s="777"/>
      <c r="D102" s="777"/>
      <c r="E102" s="777"/>
      <c r="F102" s="777"/>
      <c r="G102" s="906"/>
      <c r="H102" s="777"/>
      <c r="I102" s="777"/>
      <c r="J102" s="777"/>
      <c r="K102" s="777"/>
      <c r="L102" s="777"/>
      <c r="M102" s="906"/>
      <c r="N102" s="578"/>
      <c r="O102" s="578"/>
      <c r="P102" s="578"/>
      <c r="Q102" s="578"/>
      <c r="R102" s="578"/>
      <c r="S102" s="578"/>
      <c r="T102" s="578"/>
      <c r="U102" s="578"/>
      <c r="V102" s="578"/>
      <c r="W102" s="578"/>
      <c r="X102" s="578"/>
      <c r="Y102" s="578"/>
      <c r="Z102" s="578"/>
      <c r="AA102" s="578"/>
      <c r="AB102" s="578"/>
      <c r="AC102" s="578"/>
      <c r="AD102" s="72" t="s">
        <v>92</v>
      </c>
      <c r="AE102" s="910" t="e">
        <f>+AB65+AB61+AB38+AB31+AB29+AB25+AB23+AB19+AB18+AB15+AB7</f>
        <v>#REF!</v>
      </c>
      <c r="AF102" s="912">
        <f>+G65+G61+G38+G31+G29+G25+G23+G19+G18+G15+G7</f>
        <v>15.3</v>
      </c>
      <c r="AG102" s="578"/>
      <c r="AH102" s="907"/>
      <c r="AI102" s="115"/>
      <c r="AJ102" s="121"/>
      <c r="AK102" s="121"/>
      <c r="AL102" s="121"/>
      <c r="AM102" s="121"/>
      <c r="AN102" s="121"/>
    </row>
    <row r="103" spans="1:40" s="101" customFormat="1" ht="20.100000000000001" customHeight="1">
      <c r="A103" s="777"/>
      <c r="B103" s="905"/>
      <c r="C103" s="777"/>
      <c r="D103" s="777"/>
      <c r="E103" s="777"/>
      <c r="F103" s="777"/>
      <c r="G103" s="906"/>
      <c r="H103" s="777"/>
      <c r="I103" s="777"/>
      <c r="J103" s="777"/>
      <c r="K103" s="777"/>
      <c r="L103" s="777"/>
      <c r="M103" s="906"/>
      <c r="N103" s="578"/>
      <c r="O103" s="578"/>
      <c r="P103" s="578"/>
      <c r="Q103" s="578"/>
      <c r="R103" s="578"/>
      <c r="S103" s="578"/>
      <c r="T103" s="578"/>
      <c r="U103" s="578"/>
      <c r="V103" s="578"/>
      <c r="W103" s="578"/>
      <c r="X103" s="578"/>
      <c r="Y103" s="578"/>
      <c r="Z103" s="578"/>
      <c r="AA103" s="578"/>
      <c r="AB103" s="578"/>
      <c r="AC103" s="578"/>
      <c r="AD103" s="913" t="s">
        <v>140</v>
      </c>
      <c r="AE103" s="910" t="e">
        <f>+AB77+AB78+AB79+AB88+AB89+AB90+AB92+AB93+AB94+AB95</f>
        <v>#REF!</v>
      </c>
      <c r="AF103" s="912">
        <f>+G77+G78+G79+G88+G89+G90+G92+G93+G94+G95</f>
        <v>13.999999999999996</v>
      </c>
      <c r="AG103" s="578"/>
      <c r="AH103" s="907"/>
      <c r="AI103" s="115"/>
      <c r="AJ103" s="121"/>
      <c r="AK103" s="121"/>
      <c r="AL103" s="121"/>
      <c r="AM103" s="121"/>
      <c r="AN103" s="121"/>
    </row>
    <row r="104" spans="1:40" s="101" customFormat="1" ht="46.5">
      <c r="A104" s="777"/>
      <c r="B104" s="905"/>
      <c r="C104" s="777"/>
      <c r="D104" s="777"/>
      <c r="E104" s="777"/>
      <c r="F104" s="777"/>
      <c r="G104" s="906"/>
      <c r="H104" s="777"/>
      <c r="I104" s="777"/>
      <c r="J104" s="777"/>
      <c r="K104" s="777"/>
      <c r="L104" s="777"/>
      <c r="M104" s="906"/>
      <c r="N104" s="578"/>
      <c r="O104" s="578"/>
      <c r="P104" s="578"/>
      <c r="Q104" s="578"/>
      <c r="R104" s="578"/>
      <c r="S104" s="578"/>
      <c r="T104" s="578"/>
      <c r="U104" s="578"/>
      <c r="V104" s="578"/>
      <c r="W104" s="578"/>
      <c r="X104" s="578"/>
      <c r="Y104" s="578"/>
      <c r="Z104" s="578"/>
      <c r="AA104" s="578"/>
      <c r="AB104" s="578"/>
      <c r="AC104" s="578"/>
      <c r="AD104" s="914" t="s">
        <v>1816</v>
      </c>
      <c r="AE104" s="915" t="e">
        <v>#DIV/0!</v>
      </c>
      <c r="AF104" s="916">
        <v>14.5</v>
      </c>
      <c r="AG104" s="578"/>
      <c r="AH104" s="907"/>
      <c r="AI104" s="115"/>
      <c r="AJ104" s="121"/>
      <c r="AK104" s="121"/>
      <c r="AL104" s="121"/>
      <c r="AM104" s="121"/>
      <c r="AN104" s="121"/>
    </row>
    <row r="105" spans="1:40" s="101" customFormat="1">
      <c r="A105" s="777"/>
      <c r="B105" s="905"/>
      <c r="C105" s="777"/>
      <c r="D105" s="777"/>
      <c r="E105" s="777"/>
      <c r="F105" s="777"/>
      <c r="G105" s="906"/>
      <c r="H105" s="777"/>
      <c r="I105" s="777"/>
      <c r="J105" s="777"/>
      <c r="K105" s="777"/>
      <c r="L105" s="777"/>
      <c r="M105" s="906"/>
      <c r="N105" s="578"/>
      <c r="O105" s="578"/>
      <c r="P105" s="578"/>
      <c r="Q105" s="578"/>
      <c r="R105" s="578"/>
      <c r="S105" s="578"/>
      <c r="T105" s="578"/>
      <c r="U105" s="578"/>
      <c r="V105" s="578"/>
      <c r="W105" s="578"/>
      <c r="X105" s="578"/>
      <c r="Y105" s="578"/>
      <c r="Z105" s="578"/>
      <c r="AA105" s="578"/>
      <c r="AB105" s="578"/>
      <c r="AC105" s="578"/>
      <c r="AD105" s="777"/>
      <c r="AE105" s="578"/>
      <c r="AF105" s="578"/>
      <c r="AG105" s="578"/>
      <c r="AH105" s="907"/>
      <c r="AI105" s="115"/>
      <c r="AJ105" s="121"/>
      <c r="AK105" s="121"/>
      <c r="AL105" s="121"/>
      <c r="AM105" s="121"/>
      <c r="AN105" s="121"/>
    </row>
    <row r="106" spans="1:40" s="101" customFormat="1">
      <c r="A106" s="777"/>
      <c r="B106" s="905"/>
      <c r="C106" s="777"/>
      <c r="D106" s="777"/>
      <c r="E106" s="777"/>
      <c r="F106" s="777"/>
      <c r="G106" s="906"/>
      <c r="H106" s="777"/>
      <c r="I106" s="777"/>
      <c r="J106" s="777"/>
      <c r="K106" s="777"/>
      <c r="L106" s="777"/>
      <c r="M106" s="906"/>
      <c r="N106" s="578"/>
      <c r="O106" s="578"/>
      <c r="P106" s="578"/>
      <c r="Q106" s="578"/>
      <c r="R106" s="578"/>
      <c r="S106" s="578"/>
      <c r="T106" s="578"/>
      <c r="U106" s="578"/>
      <c r="V106" s="578"/>
      <c r="W106" s="578"/>
      <c r="X106" s="578"/>
      <c r="Y106" s="578"/>
      <c r="Z106" s="578"/>
      <c r="AA106" s="578"/>
      <c r="AB106" s="578"/>
      <c r="AC106" s="578"/>
      <c r="AD106" s="777"/>
      <c r="AE106" s="578"/>
      <c r="AF106" s="578"/>
      <c r="AG106" s="578"/>
      <c r="AH106" s="907"/>
      <c r="AI106" s="115"/>
      <c r="AJ106" s="121"/>
      <c r="AK106" s="121"/>
      <c r="AL106" s="121"/>
      <c r="AM106" s="121"/>
      <c r="AN106" s="121"/>
    </row>
    <row r="107" spans="1:40" s="101" customFormat="1">
      <c r="A107" s="777"/>
      <c r="B107" s="905"/>
      <c r="C107" s="777"/>
      <c r="D107" s="777"/>
      <c r="E107" s="777"/>
      <c r="F107" s="777"/>
      <c r="G107" s="906"/>
      <c r="H107" s="777"/>
      <c r="I107" s="777"/>
      <c r="J107" s="777"/>
      <c r="K107" s="777"/>
      <c r="L107" s="777"/>
      <c r="M107" s="906"/>
      <c r="N107" s="578"/>
      <c r="O107" s="578"/>
      <c r="P107" s="578"/>
      <c r="Q107" s="578"/>
      <c r="R107" s="578"/>
      <c r="S107" s="578"/>
      <c r="T107" s="578"/>
      <c r="U107" s="578"/>
      <c r="V107" s="578"/>
      <c r="W107" s="578"/>
      <c r="X107" s="578"/>
      <c r="Y107" s="578"/>
      <c r="Z107" s="578"/>
      <c r="AA107" s="578"/>
      <c r="AB107" s="578"/>
      <c r="AC107" s="578"/>
      <c r="AD107" s="777"/>
      <c r="AE107" s="578"/>
      <c r="AF107" s="578"/>
      <c r="AG107" s="578"/>
      <c r="AH107" s="907"/>
      <c r="AI107" s="115"/>
      <c r="AJ107" s="121"/>
      <c r="AK107" s="121"/>
      <c r="AL107" s="121"/>
      <c r="AM107" s="121"/>
      <c r="AN107" s="121"/>
    </row>
    <row r="108" spans="1:40" s="101" customFormat="1">
      <c r="A108" s="777"/>
      <c r="B108" s="905"/>
      <c r="C108" s="777"/>
      <c r="D108" s="777"/>
      <c r="E108" s="777"/>
      <c r="F108" s="777"/>
      <c r="G108" s="906"/>
      <c r="H108" s="777"/>
      <c r="I108" s="777"/>
      <c r="J108" s="777"/>
      <c r="K108" s="777"/>
      <c r="L108" s="777"/>
      <c r="M108" s="906"/>
      <c r="N108" s="578"/>
      <c r="O108" s="578"/>
      <c r="P108" s="578"/>
      <c r="Q108" s="578"/>
      <c r="R108" s="578"/>
      <c r="S108" s="578"/>
      <c r="T108" s="578"/>
      <c r="U108" s="578"/>
      <c r="V108" s="578"/>
      <c r="W108" s="578"/>
      <c r="X108" s="578"/>
      <c r="Y108" s="578"/>
      <c r="Z108" s="578"/>
      <c r="AA108" s="578"/>
      <c r="AB108" s="578"/>
      <c r="AC108" s="578"/>
      <c r="AD108" s="777"/>
      <c r="AE108" s="578"/>
      <c r="AF108" s="578"/>
      <c r="AG108" s="578"/>
      <c r="AH108" s="907"/>
      <c r="AI108" s="115"/>
      <c r="AJ108" s="121"/>
      <c r="AK108" s="121"/>
      <c r="AL108" s="121"/>
      <c r="AM108" s="121"/>
      <c r="AN108" s="121"/>
    </row>
    <row r="109" spans="1:40" s="101" customFormat="1">
      <c r="A109" s="777"/>
      <c r="B109" s="905"/>
      <c r="C109" s="777"/>
      <c r="D109" s="777"/>
      <c r="E109" s="777"/>
      <c r="F109" s="777"/>
      <c r="G109" s="906"/>
      <c r="H109" s="777"/>
      <c r="I109" s="777"/>
      <c r="J109" s="777"/>
      <c r="K109" s="777"/>
      <c r="L109" s="777"/>
      <c r="M109" s="906"/>
      <c r="N109" s="578"/>
      <c r="O109" s="578"/>
      <c r="P109" s="578"/>
      <c r="Q109" s="578"/>
      <c r="R109" s="578"/>
      <c r="S109" s="578"/>
      <c r="T109" s="578"/>
      <c r="U109" s="578"/>
      <c r="V109" s="578"/>
      <c r="W109" s="578"/>
      <c r="X109" s="578"/>
      <c r="Y109" s="578"/>
      <c r="Z109" s="578"/>
      <c r="AA109" s="578"/>
      <c r="AB109" s="578"/>
      <c r="AC109" s="578"/>
      <c r="AD109" s="777"/>
      <c r="AE109" s="578"/>
      <c r="AF109" s="578"/>
      <c r="AG109" s="578"/>
      <c r="AH109" s="907"/>
      <c r="AI109" s="115"/>
      <c r="AJ109" s="121"/>
      <c r="AK109" s="121"/>
      <c r="AL109" s="121"/>
      <c r="AM109" s="121"/>
      <c r="AN109" s="121"/>
    </row>
    <row r="110" spans="1:40" s="101" customFormat="1">
      <c r="A110" s="777"/>
      <c r="B110" s="905"/>
      <c r="C110" s="777"/>
      <c r="D110" s="777"/>
      <c r="E110" s="777"/>
      <c r="F110" s="777"/>
      <c r="G110" s="906"/>
      <c r="H110" s="777"/>
      <c r="I110" s="777"/>
      <c r="J110" s="777"/>
      <c r="K110" s="777"/>
      <c r="L110" s="777"/>
      <c r="M110" s="906"/>
      <c r="N110" s="578"/>
      <c r="O110" s="578"/>
      <c r="P110" s="578"/>
      <c r="Q110" s="578"/>
      <c r="R110" s="578"/>
      <c r="S110" s="578"/>
      <c r="T110" s="578"/>
      <c r="U110" s="578"/>
      <c r="V110" s="578"/>
      <c r="W110" s="578"/>
      <c r="X110" s="578"/>
      <c r="Y110" s="578"/>
      <c r="Z110" s="578"/>
      <c r="AA110" s="578"/>
      <c r="AB110" s="578"/>
      <c r="AC110" s="578"/>
      <c r="AD110" s="777"/>
      <c r="AE110" s="578"/>
      <c r="AF110" s="578"/>
      <c r="AG110" s="578"/>
      <c r="AH110" s="907"/>
      <c r="AI110" s="115"/>
      <c r="AJ110" s="121"/>
      <c r="AK110" s="121"/>
      <c r="AL110" s="121"/>
      <c r="AM110" s="121"/>
      <c r="AN110" s="121"/>
    </row>
    <row r="111" spans="1:40" s="101" customFormat="1">
      <c r="A111" s="777"/>
      <c r="B111" s="905"/>
      <c r="C111" s="777"/>
      <c r="D111" s="777"/>
      <c r="E111" s="777"/>
      <c r="F111" s="777"/>
      <c r="G111" s="906"/>
      <c r="H111" s="777"/>
      <c r="I111" s="777"/>
      <c r="J111" s="777"/>
      <c r="K111" s="777"/>
      <c r="L111" s="777"/>
      <c r="M111" s="906"/>
      <c r="N111" s="578"/>
      <c r="O111" s="578"/>
      <c r="P111" s="578"/>
      <c r="Q111" s="578"/>
      <c r="R111" s="578"/>
      <c r="S111" s="578"/>
      <c r="T111" s="578"/>
      <c r="U111" s="578"/>
      <c r="V111" s="578"/>
      <c r="W111" s="578"/>
      <c r="X111" s="578"/>
      <c r="Y111" s="578"/>
      <c r="Z111" s="578"/>
      <c r="AA111" s="578"/>
      <c r="AB111" s="578"/>
      <c r="AC111" s="578"/>
      <c r="AD111" s="777"/>
      <c r="AE111" s="578"/>
      <c r="AF111" s="578"/>
      <c r="AG111" s="578"/>
      <c r="AH111" s="907"/>
      <c r="AI111" s="115"/>
      <c r="AJ111" s="121"/>
      <c r="AK111" s="121"/>
      <c r="AL111" s="121"/>
      <c r="AM111" s="121"/>
      <c r="AN111" s="121"/>
    </row>
    <row r="112" spans="1:40" s="101" customFormat="1">
      <c r="A112" s="777"/>
      <c r="B112" s="905"/>
      <c r="C112" s="777"/>
      <c r="D112" s="777"/>
      <c r="E112" s="777"/>
      <c r="F112" s="777"/>
      <c r="G112" s="906"/>
      <c r="H112" s="777"/>
      <c r="I112" s="777"/>
      <c r="J112" s="777"/>
      <c r="K112" s="777"/>
      <c r="L112" s="777"/>
      <c r="M112" s="906"/>
      <c r="N112" s="578"/>
      <c r="O112" s="578"/>
      <c r="P112" s="578"/>
      <c r="Q112" s="578"/>
      <c r="R112" s="578"/>
      <c r="S112" s="578"/>
      <c r="T112" s="578"/>
      <c r="U112" s="578"/>
      <c r="V112" s="578"/>
      <c r="W112" s="578"/>
      <c r="X112" s="578"/>
      <c r="Y112" s="578"/>
      <c r="Z112" s="578"/>
      <c r="AA112" s="578"/>
      <c r="AB112" s="578"/>
      <c r="AC112" s="578"/>
      <c r="AD112" s="777"/>
      <c r="AE112" s="578"/>
      <c r="AF112" s="578"/>
      <c r="AG112" s="578"/>
      <c r="AH112" s="907"/>
      <c r="AI112" s="121"/>
      <c r="AJ112" s="121"/>
      <c r="AK112" s="121"/>
      <c r="AL112" s="121"/>
      <c r="AM112" s="121"/>
      <c r="AN112" s="121"/>
    </row>
    <row r="113" spans="1:40" s="101" customFormat="1">
      <c r="A113" s="777"/>
      <c r="B113" s="905"/>
      <c r="C113" s="777"/>
      <c r="D113" s="777"/>
      <c r="E113" s="777"/>
      <c r="F113" s="777"/>
      <c r="G113" s="906"/>
      <c r="H113" s="777"/>
      <c r="I113" s="777"/>
      <c r="J113" s="777"/>
      <c r="K113" s="777"/>
      <c r="L113" s="777"/>
      <c r="M113" s="906"/>
      <c r="N113" s="578"/>
      <c r="O113" s="578"/>
      <c r="P113" s="578"/>
      <c r="Q113" s="578"/>
      <c r="R113" s="578"/>
      <c r="S113" s="578"/>
      <c r="T113" s="578"/>
      <c r="U113" s="578"/>
      <c r="V113" s="578"/>
      <c r="W113" s="578"/>
      <c r="X113" s="578"/>
      <c r="Y113" s="578"/>
      <c r="Z113" s="578"/>
      <c r="AA113" s="578"/>
      <c r="AB113" s="578"/>
      <c r="AC113" s="578"/>
      <c r="AD113" s="777"/>
      <c r="AE113" s="578"/>
      <c r="AF113" s="578"/>
      <c r="AG113" s="578"/>
      <c r="AH113" s="907"/>
      <c r="AI113" s="121"/>
      <c r="AJ113" s="121"/>
      <c r="AK113" s="121"/>
      <c r="AL113" s="121"/>
      <c r="AM113" s="121"/>
      <c r="AN113" s="121"/>
    </row>
    <row r="114" spans="1:40" s="101" customFormat="1">
      <c r="A114" s="777"/>
      <c r="B114" s="905"/>
      <c r="C114" s="777"/>
      <c r="D114" s="777"/>
      <c r="E114" s="777"/>
      <c r="F114" s="777"/>
      <c r="G114" s="906"/>
      <c r="H114" s="777"/>
      <c r="I114" s="777"/>
      <c r="J114" s="777"/>
      <c r="K114" s="777"/>
      <c r="L114" s="777"/>
      <c r="M114" s="906"/>
      <c r="N114" s="578"/>
      <c r="O114" s="578"/>
      <c r="P114" s="578"/>
      <c r="Q114" s="578"/>
      <c r="R114" s="578"/>
      <c r="S114" s="578"/>
      <c r="T114" s="578"/>
      <c r="U114" s="578"/>
      <c r="V114" s="578"/>
      <c r="W114" s="578"/>
      <c r="X114" s="578"/>
      <c r="Y114" s="578"/>
      <c r="Z114" s="578"/>
      <c r="AA114" s="578"/>
      <c r="AB114" s="578"/>
      <c r="AC114" s="578"/>
      <c r="AD114" s="777"/>
      <c r="AE114" s="578"/>
      <c r="AF114" s="578"/>
      <c r="AG114" s="578"/>
      <c r="AH114" s="907"/>
      <c r="AI114" s="121"/>
      <c r="AJ114" s="121"/>
      <c r="AK114" s="121"/>
      <c r="AL114" s="121"/>
      <c r="AM114" s="121"/>
      <c r="AN114" s="121"/>
    </row>
    <row r="115" spans="1:40" s="101" customFormat="1">
      <c r="A115" s="777"/>
      <c r="B115" s="905"/>
      <c r="C115" s="777"/>
      <c r="D115" s="777"/>
      <c r="E115" s="777"/>
      <c r="F115" s="777"/>
      <c r="G115" s="906"/>
      <c r="H115" s="777"/>
      <c r="I115" s="777"/>
      <c r="J115" s="777"/>
      <c r="K115" s="777"/>
      <c r="L115" s="777"/>
      <c r="M115" s="906"/>
      <c r="N115" s="578"/>
      <c r="O115" s="578"/>
      <c r="P115" s="578"/>
      <c r="Q115" s="578"/>
      <c r="R115" s="578"/>
      <c r="S115" s="578"/>
      <c r="T115" s="578"/>
      <c r="U115" s="578"/>
      <c r="V115" s="578"/>
      <c r="W115" s="578"/>
      <c r="X115" s="578"/>
      <c r="Y115" s="578"/>
      <c r="Z115" s="578"/>
      <c r="AA115" s="578"/>
      <c r="AB115" s="578"/>
      <c r="AC115" s="578"/>
      <c r="AD115" s="777"/>
      <c r="AE115" s="578"/>
      <c r="AF115" s="578"/>
      <c r="AG115" s="578"/>
      <c r="AH115" s="907"/>
      <c r="AI115" s="121"/>
      <c r="AJ115" s="121"/>
      <c r="AK115" s="121"/>
      <c r="AL115" s="121"/>
      <c r="AM115" s="121"/>
      <c r="AN115" s="121"/>
    </row>
    <row r="116" spans="1:40" s="101" customFormat="1">
      <c r="A116" s="777"/>
      <c r="B116" s="905"/>
      <c r="C116" s="777"/>
      <c r="D116" s="777"/>
      <c r="E116" s="777"/>
      <c r="F116" s="777"/>
      <c r="G116" s="906"/>
      <c r="H116" s="777"/>
      <c r="I116" s="777"/>
      <c r="J116" s="777"/>
      <c r="K116" s="777"/>
      <c r="L116" s="777"/>
      <c r="M116" s="906"/>
      <c r="N116" s="578"/>
      <c r="O116" s="578"/>
      <c r="P116" s="578"/>
      <c r="Q116" s="578"/>
      <c r="R116" s="578"/>
      <c r="S116" s="578"/>
      <c r="T116" s="578"/>
      <c r="U116" s="578"/>
      <c r="V116" s="578"/>
      <c r="W116" s="578"/>
      <c r="X116" s="578"/>
      <c r="Y116" s="578"/>
      <c r="Z116" s="578"/>
      <c r="AA116" s="578"/>
      <c r="AB116" s="578"/>
      <c r="AC116" s="578"/>
      <c r="AD116" s="777"/>
      <c r="AE116" s="578"/>
      <c r="AF116" s="578"/>
      <c r="AG116" s="578"/>
      <c r="AH116" s="907"/>
      <c r="AI116" s="121"/>
      <c r="AJ116" s="121"/>
      <c r="AK116" s="121"/>
      <c r="AL116" s="121"/>
      <c r="AM116" s="121"/>
      <c r="AN116" s="121"/>
    </row>
    <row r="117" spans="1:40" s="101" customFormat="1">
      <c r="A117" s="777"/>
      <c r="B117" s="905"/>
      <c r="C117" s="777"/>
      <c r="D117" s="777"/>
      <c r="E117" s="777"/>
      <c r="F117" s="777"/>
      <c r="G117" s="906"/>
      <c r="H117" s="777"/>
      <c r="I117" s="777"/>
      <c r="J117" s="777"/>
      <c r="K117" s="777"/>
      <c r="L117" s="777"/>
      <c r="M117" s="906"/>
      <c r="N117" s="578"/>
      <c r="O117" s="578"/>
      <c r="P117" s="578"/>
      <c r="Q117" s="578"/>
      <c r="R117" s="578"/>
      <c r="S117" s="578"/>
      <c r="T117" s="578"/>
      <c r="U117" s="578"/>
      <c r="V117" s="578"/>
      <c r="W117" s="578"/>
      <c r="X117" s="578"/>
      <c r="Y117" s="578"/>
      <c r="Z117" s="578"/>
      <c r="AA117" s="578"/>
      <c r="AB117" s="578"/>
      <c r="AC117" s="578"/>
      <c r="AD117" s="777"/>
      <c r="AE117" s="578"/>
      <c r="AF117" s="578"/>
      <c r="AG117" s="578"/>
      <c r="AH117" s="907"/>
      <c r="AI117" s="121"/>
      <c r="AJ117" s="121"/>
      <c r="AK117" s="121"/>
      <c r="AL117" s="121"/>
      <c r="AM117" s="121"/>
      <c r="AN117" s="121"/>
    </row>
    <row r="118" spans="1:40" s="101" customFormat="1">
      <c r="A118" s="777"/>
      <c r="B118" s="905"/>
      <c r="C118" s="777"/>
      <c r="D118" s="777"/>
      <c r="E118" s="777"/>
      <c r="F118" s="777"/>
      <c r="G118" s="906"/>
      <c r="H118" s="777"/>
      <c r="I118" s="777"/>
      <c r="J118" s="777"/>
      <c r="K118" s="777"/>
      <c r="L118" s="777"/>
      <c r="M118" s="906"/>
      <c r="N118" s="578"/>
      <c r="O118" s="578"/>
      <c r="P118" s="578"/>
      <c r="Q118" s="578"/>
      <c r="R118" s="578"/>
      <c r="S118" s="578"/>
      <c r="T118" s="578"/>
      <c r="U118" s="578"/>
      <c r="V118" s="578"/>
      <c r="W118" s="578"/>
      <c r="X118" s="578"/>
      <c r="Y118" s="578"/>
      <c r="Z118" s="578"/>
      <c r="AA118" s="578"/>
      <c r="AB118" s="578"/>
      <c r="AC118" s="578"/>
      <c r="AD118" s="777"/>
      <c r="AE118" s="578"/>
      <c r="AF118" s="578"/>
      <c r="AG118" s="578"/>
      <c r="AH118" s="907"/>
      <c r="AI118" s="121"/>
      <c r="AJ118" s="121"/>
      <c r="AK118" s="121"/>
      <c r="AL118" s="121"/>
      <c r="AM118" s="121"/>
      <c r="AN118" s="121"/>
    </row>
    <row r="119" spans="1:40" s="101" customFormat="1">
      <c r="A119" s="777"/>
      <c r="B119" s="905"/>
      <c r="C119" s="777"/>
      <c r="D119" s="777"/>
      <c r="E119" s="777"/>
      <c r="F119" s="777"/>
      <c r="G119" s="906"/>
      <c r="H119" s="777"/>
      <c r="I119" s="777"/>
      <c r="J119" s="777"/>
      <c r="K119" s="777"/>
      <c r="L119" s="777"/>
      <c r="M119" s="906"/>
      <c r="N119" s="578"/>
      <c r="O119" s="578"/>
      <c r="P119" s="578"/>
      <c r="Q119" s="578"/>
      <c r="R119" s="578"/>
      <c r="S119" s="578"/>
      <c r="T119" s="578"/>
      <c r="U119" s="578"/>
      <c r="V119" s="578"/>
      <c r="W119" s="578"/>
      <c r="X119" s="578"/>
      <c r="Y119" s="578"/>
      <c r="Z119" s="578"/>
      <c r="AA119" s="578"/>
      <c r="AB119" s="578"/>
      <c r="AC119" s="578"/>
      <c r="AD119" s="777"/>
      <c r="AE119" s="578"/>
      <c r="AF119" s="578"/>
      <c r="AG119" s="578"/>
      <c r="AH119" s="907"/>
      <c r="AI119" s="121"/>
      <c r="AJ119" s="121"/>
      <c r="AK119" s="121"/>
      <c r="AL119" s="121"/>
      <c r="AM119" s="121"/>
      <c r="AN119" s="121"/>
    </row>
    <row r="120" spans="1:40" s="101" customFormat="1">
      <c r="A120" s="777"/>
      <c r="B120" s="905"/>
      <c r="C120" s="777"/>
      <c r="D120" s="777"/>
      <c r="E120" s="777"/>
      <c r="F120" s="777"/>
      <c r="G120" s="906"/>
      <c r="H120" s="777"/>
      <c r="I120" s="777"/>
      <c r="J120" s="777"/>
      <c r="K120" s="777"/>
      <c r="L120" s="777"/>
      <c r="M120" s="906"/>
      <c r="N120" s="578"/>
      <c r="O120" s="578"/>
      <c r="P120" s="578"/>
      <c r="Q120" s="578"/>
      <c r="R120" s="578"/>
      <c r="S120" s="578"/>
      <c r="T120" s="578"/>
      <c r="U120" s="578"/>
      <c r="V120" s="578"/>
      <c r="W120" s="578"/>
      <c r="X120" s="578"/>
      <c r="Y120" s="578"/>
      <c r="Z120" s="578"/>
      <c r="AA120" s="578"/>
      <c r="AB120" s="578"/>
      <c r="AC120" s="578"/>
      <c r="AD120" s="777"/>
      <c r="AE120" s="578"/>
      <c r="AF120" s="578"/>
      <c r="AG120" s="578"/>
      <c r="AH120" s="907"/>
      <c r="AI120" s="121"/>
      <c r="AJ120" s="121"/>
      <c r="AK120" s="121"/>
      <c r="AL120" s="121"/>
      <c r="AM120" s="121"/>
      <c r="AN120" s="121"/>
    </row>
    <row r="121" spans="1:40" s="101" customFormat="1">
      <c r="A121" s="777"/>
      <c r="B121" s="905"/>
      <c r="C121" s="777"/>
      <c r="D121" s="777"/>
      <c r="E121" s="777"/>
      <c r="F121" s="777"/>
      <c r="G121" s="906"/>
      <c r="H121" s="777"/>
      <c r="I121" s="777"/>
      <c r="J121" s="777"/>
      <c r="K121" s="777"/>
      <c r="L121" s="777"/>
      <c r="M121" s="906"/>
      <c r="N121" s="578"/>
      <c r="O121" s="578"/>
      <c r="P121" s="578"/>
      <c r="Q121" s="578"/>
      <c r="R121" s="578"/>
      <c r="S121" s="578"/>
      <c r="T121" s="578"/>
      <c r="U121" s="578"/>
      <c r="V121" s="578"/>
      <c r="W121" s="578"/>
      <c r="X121" s="578"/>
      <c r="Y121" s="578"/>
      <c r="Z121" s="578"/>
      <c r="AA121" s="578"/>
      <c r="AB121" s="578"/>
      <c r="AC121" s="578"/>
      <c r="AD121" s="777"/>
      <c r="AE121" s="578"/>
      <c r="AF121" s="578"/>
      <c r="AG121" s="578"/>
      <c r="AH121" s="907"/>
      <c r="AI121" s="121"/>
      <c r="AJ121" s="121"/>
      <c r="AK121" s="121"/>
      <c r="AL121" s="121"/>
      <c r="AM121" s="121"/>
      <c r="AN121" s="121"/>
    </row>
    <row r="122" spans="1:40" s="101" customFormat="1">
      <c r="A122" s="777"/>
      <c r="B122" s="905"/>
      <c r="C122" s="777"/>
      <c r="D122" s="777"/>
      <c r="E122" s="777"/>
      <c r="F122" s="777"/>
      <c r="G122" s="906"/>
      <c r="H122" s="777"/>
      <c r="I122" s="777"/>
      <c r="J122" s="777"/>
      <c r="K122" s="777"/>
      <c r="L122" s="777"/>
      <c r="M122" s="906"/>
      <c r="N122" s="578"/>
      <c r="O122" s="578"/>
      <c r="P122" s="578"/>
      <c r="Q122" s="578"/>
      <c r="R122" s="578"/>
      <c r="S122" s="578"/>
      <c r="T122" s="578"/>
      <c r="U122" s="578"/>
      <c r="V122" s="578"/>
      <c r="W122" s="578"/>
      <c r="X122" s="578"/>
      <c r="Y122" s="578"/>
      <c r="Z122" s="578"/>
      <c r="AA122" s="578"/>
      <c r="AB122" s="578"/>
      <c r="AC122" s="578"/>
      <c r="AD122" s="777"/>
      <c r="AE122" s="578"/>
      <c r="AF122" s="578"/>
      <c r="AG122" s="578"/>
      <c r="AH122" s="907"/>
      <c r="AI122" s="121"/>
      <c r="AJ122" s="121"/>
      <c r="AK122" s="121"/>
      <c r="AL122" s="121"/>
      <c r="AM122" s="121"/>
      <c r="AN122" s="121"/>
    </row>
    <row r="123" spans="1:40" s="101" customFormat="1">
      <c r="A123" s="777"/>
      <c r="B123" s="905"/>
      <c r="C123" s="777"/>
      <c r="D123" s="777"/>
      <c r="E123" s="777"/>
      <c r="F123" s="777"/>
      <c r="G123" s="906"/>
      <c r="H123" s="777"/>
      <c r="I123" s="777"/>
      <c r="J123" s="777"/>
      <c r="K123" s="777"/>
      <c r="L123" s="777"/>
      <c r="M123" s="906"/>
      <c r="N123" s="578"/>
      <c r="O123" s="578"/>
      <c r="P123" s="578"/>
      <c r="Q123" s="578"/>
      <c r="R123" s="578"/>
      <c r="S123" s="578"/>
      <c r="T123" s="578"/>
      <c r="U123" s="578"/>
      <c r="V123" s="578"/>
      <c r="W123" s="578"/>
      <c r="X123" s="578"/>
      <c r="Y123" s="578"/>
      <c r="Z123" s="578"/>
      <c r="AA123" s="578"/>
      <c r="AB123" s="578"/>
      <c r="AC123" s="578"/>
      <c r="AD123" s="777"/>
      <c r="AE123" s="578"/>
      <c r="AF123" s="578"/>
      <c r="AG123" s="578"/>
      <c r="AH123" s="907"/>
      <c r="AI123" s="121"/>
      <c r="AJ123" s="121"/>
      <c r="AK123" s="121"/>
      <c r="AL123" s="121"/>
      <c r="AM123" s="121"/>
      <c r="AN123" s="121"/>
    </row>
    <row r="124" spans="1:40" s="101" customFormat="1">
      <c r="A124" s="777"/>
      <c r="B124" s="905"/>
      <c r="C124" s="777"/>
      <c r="D124" s="777"/>
      <c r="E124" s="777"/>
      <c r="F124" s="777"/>
      <c r="G124" s="906"/>
      <c r="H124" s="777"/>
      <c r="I124" s="777"/>
      <c r="J124" s="777"/>
      <c r="K124" s="777"/>
      <c r="L124" s="777"/>
      <c r="M124" s="906"/>
      <c r="N124" s="578"/>
      <c r="O124" s="578"/>
      <c r="P124" s="578"/>
      <c r="Q124" s="578"/>
      <c r="R124" s="578"/>
      <c r="S124" s="578"/>
      <c r="T124" s="578"/>
      <c r="U124" s="578"/>
      <c r="V124" s="578"/>
      <c r="W124" s="578"/>
      <c r="X124" s="578"/>
      <c r="Y124" s="578"/>
      <c r="Z124" s="578"/>
      <c r="AA124" s="578"/>
      <c r="AB124" s="578"/>
      <c r="AC124" s="578"/>
      <c r="AD124" s="777"/>
      <c r="AE124" s="578"/>
      <c r="AF124" s="578"/>
      <c r="AG124" s="578"/>
      <c r="AH124" s="907"/>
      <c r="AI124" s="121"/>
      <c r="AJ124" s="121"/>
      <c r="AK124" s="121"/>
      <c r="AL124" s="121"/>
      <c r="AM124" s="121"/>
      <c r="AN124" s="121"/>
    </row>
    <row r="125" spans="1:40" s="101" customFormat="1">
      <c r="A125" s="777"/>
      <c r="B125" s="905"/>
      <c r="C125" s="777"/>
      <c r="D125" s="777"/>
      <c r="E125" s="777"/>
      <c r="F125" s="777"/>
      <c r="G125" s="906"/>
      <c r="H125" s="777"/>
      <c r="I125" s="777"/>
      <c r="J125" s="777"/>
      <c r="K125" s="777"/>
      <c r="L125" s="777"/>
      <c r="M125" s="906"/>
      <c r="N125" s="578"/>
      <c r="O125" s="578"/>
      <c r="P125" s="578"/>
      <c r="Q125" s="578"/>
      <c r="R125" s="578"/>
      <c r="S125" s="578"/>
      <c r="T125" s="578"/>
      <c r="U125" s="578"/>
      <c r="V125" s="578"/>
      <c r="W125" s="578"/>
      <c r="X125" s="578"/>
      <c r="Y125" s="578"/>
      <c r="Z125" s="578"/>
      <c r="AA125" s="578"/>
      <c r="AB125" s="578"/>
      <c r="AC125" s="578"/>
      <c r="AD125" s="777"/>
      <c r="AE125" s="578"/>
      <c r="AF125" s="578"/>
      <c r="AG125" s="578"/>
      <c r="AH125" s="907"/>
      <c r="AI125" s="121"/>
      <c r="AJ125" s="121"/>
      <c r="AK125" s="121"/>
      <c r="AL125" s="121"/>
      <c r="AM125" s="121"/>
      <c r="AN125" s="121"/>
    </row>
    <row r="126" spans="1:40" s="101" customFormat="1">
      <c r="A126" s="777"/>
      <c r="B126" s="905"/>
      <c r="C126" s="777"/>
      <c r="D126" s="777"/>
      <c r="E126" s="777"/>
      <c r="F126" s="777"/>
      <c r="G126" s="906"/>
      <c r="H126" s="777"/>
      <c r="I126" s="777"/>
      <c r="J126" s="777"/>
      <c r="K126" s="777"/>
      <c r="L126" s="777"/>
      <c r="M126" s="906"/>
      <c r="N126" s="578"/>
      <c r="O126" s="578"/>
      <c r="P126" s="578"/>
      <c r="Q126" s="578"/>
      <c r="R126" s="578"/>
      <c r="S126" s="578"/>
      <c r="T126" s="578"/>
      <c r="U126" s="578"/>
      <c r="V126" s="578"/>
      <c r="W126" s="578"/>
      <c r="X126" s="578"/>
      <c r="Y126" s="578"/>
      <c r="Z126" s="578"/>
      <c r="AA126" s="578"/>
      <c r="AB126" s="578"/>
      <c r="AC126" s="578"/>
      <c r="AD126" s="777"/>
      <c r="AE126" s="578"/>
      <c r="AF126" s="578"/>
      <c r="AG126" s="578"/>
      <c r="AH126" s="907"/>
      <c r="AI126" s="121"/>
      <c r="AJ126" s="121"/>
      <c r="AK126" s="121"/>
      <c r="AL126" s="121"/>
      <c r="AM126" s="121"/>
      <c r="AN126" s="121"/>
    </row>
    <row r="127" spans="1:40" s="101" customFormat="1">
      <c r="A127" s="777"/>
      <c r="B127" s="905"/>
      <c r="C127" s="777"/>
      <c r="D127" s="777"/>
      <c r="E127" s="777"/>
      <c r="F127" s="777"/>
      <c r="G127" s="906"/>
      <c r="H127" s="777"/>
      <c r="I127" s="777"/>
      <c r="J127" s="777"/>
      <c r="K127" s="777"/>
      <c r="L127" s="777"/>
      <c r="M127" s="906"/>
      <c r="N127" s="578"/>
      <c r="O127" s="578"/>
      <c r="P127" s="578"/>
      <c r="Q127" s="578"/>
      <c r="R127" s="578"/>
      <c r="S127" s="578"/>
      <c r="T127" s="578"/>
      <c r="U127" s="578"/>
      <c r="V127" s="578"/>
      <c r="W127" s="578"/>
      <c r="X127" s="578"/>
      <c r="Y127" s="578"/>
      <c r="Z127" s="578"/>
      <c r="AA127" s="578"/>
      <c r="AB127" s="578"/>
      <c r="AC127" s="578"/>
      <c r="AD127" s="777"/>
      <c r="AE127" s="578"/>
      <c r="AF127" s="578"/>
      <c r="AG127" s="578"/>
      <c r="AH127" s="907"/>
      <c r="AI127" s="121"/>
      <c r="AJ127" s="121"/>
      <c r="AK127" s="121"/>
      <c r="AL127" s="121"/>
      <c r="AM127" s="121"/>
      <c r="AN127" s="121"/>
    </row>
    <row r="128" spans="1:40" s="101" customFormat="1">
      <c r="A128" s="777"/>
      <c r="B128" s="905"/>
      <c r="C128" s="777"/>
      <c r="D128" s="777"/>
      <c r="E128" s="777"/>
      <c r="F128" s="777"/>
      <c r="G128" s="906"/>
      <c r="H128" s="777"/>
      <c r="I128" s="777"/>
      <c r="J128" s="777"/>
      <c r="K128" s="777"/>
      <c r="L128" s="777"/>
      <c r="M128" s="906"/>
      <c r="N128" s="578"/>
      <c r="O128" s="578"/>
      <c r="P128" s="578"/>
      <c r="Q128" s="578"/>
      <c r="R128" s="578"/>
      <c r="S128" s="578"/>
      <c r="T128" s="578"/>
      <c r="U128" s="578"/>
      <c r="V128" s="578"/>
      <c r="W128" s="578"/>
      <c r="X128" s="578"/>
      <c r="Y128" s="578"/>
      <c r="Z128" s="578"/>
      <c r="AA128" s="578"/>
      <c r="AB128" s="578"/>
      <c r="AC128" s="578"/>
      <c r="AD128" s="777"/>
      <c r="AE128" s="578"/>
      <c r="AF128" s="578"/>
      <c r="AG128" s="578"/>
      <c r="AH128" s="907"/>
      <c r="AI128" s="121"/>
      <c r="AJ128" s="121"/>
      <c r="AK128" s="121"/>
      <c r="AL128" s="121"/>
      <c r="AM128" s="121"/>
      <c r="AN128" s="121"/>
    </row>
    <row r="129" spans="1:40" s="101" customFormat="1">
      <c r="A129" s="777"/>
      <c r="B129" s="905"/>
      <c r="C129" s="777"/>
      <c r="D129" s="777"/>
      <c r="E129" s="777"/>
      <c r="F129" s="777"/>
      <c r="G129" s="906"/>
      <c r="H129" s="777"/>
      <c r="I129" s="777"/>
      <c r="J129" s="777"/>
      <c r="K129" s="777"/>
      <c r="L129" s="777"/>
      <c r="M129" s="906"/>
      <c r="N129" s="578"/>
      <c r="O129" s="578"/>
      <c r="P129" s="578"/>
      <c r="Q129" s="578"/>
      <c r="R129" s="578"/>
      <c r="S129" s="578"/>
      <c r="T129" s="578"/>
      <c r="U129" s="578"/>
      <c r="V129" s="578"/>
      <c r="W129" s="578"/>
      <c r="X129" s="578"/>
      <c r="Y129" s="578"/>
      <c r="Z129" s="578"/>
      <c r="AA129" s="578"/>
      <c r="AB129" s="578"/>
      <c r="AC129" s="578"/>
      <c r="AD129" s="777"/>
      <c r="AE129" s="578"/>
      <c r="AF129" s="578"/>
      <c r="AG129" s="578"/>
      <c r="AH129" s="907"/>
      <c r="AI129" s="121"/>
      <c r="AJ129" s="121"/>
      <c r="AK129" s="121"/>
      <c r="AL129" s="121"/>
      <c r="AM129" s="121"/>
      <c r="AN129" s="121"/>
    </row>
    <row r="130" spans="1:40" s="101" customFormat="1">
      <c r="A130" s="777"/>
      <c r="B130" s="905"/>
      <c r="C130" s="777"/>
      <c r="D130" s="777"/>
      <c r="E130" s="777"/>
      <c r="F130" s="777"/>
      <c r="G130" s="906"/>
      <c r="H130" s="777"/>
      <c r="I130" s="777"/>
      <c r="J130" s="777"/>
      <c r="K130" s="777"/>
      <c r="L130" s="777"/>
      <c r="M130" s="906"/>
      <c r="N130" s="578"/>
      <c r="O130" s="578"/>
      <c r="P130" s="578"/>
      <c r="Q130" s="578"/>
      <c r="R130" s="578"/>
      <c r="S130" s="578"/>
      <c r="T130" s="578"/>
      <c r="U130" s="578"/>
      <c r="V130" s="578"/>
      <c r="W130" s="578"/>
      <c r="X130" s="578"/>
      <c r="Y130" s="578"/>
      <c r="Z130" s="578"/>
      <c r="AA130" s="578"/>
      <c r="AB130" s="578"/>
      <c r="AC130" s="578"/>
      <c r="AD130" s="777"/>
      <c r="AE130" s="578"/>
      <c r="AF130" s="578"/>
      <c r="AG130" s="578"/>
      <c r="AH130" s="907"/>
      <c r="AI130" s="121"/>
      <c r="AJ130" s="121"/>
      <c r="AK130" s="121"/>
      <c r="AL130" s="121"/>
      <c r="AM130" s="121"/>
      <c r="AN130" s="121"/>
    </row>
    <row r="131" spans="1:40" s="101" customFormat="1">
      <c r="A131" s="777"/>
      <c r="B131" s="905"/>
      <c r="C131" s="777"/>
      <c r="D131" s="777"/>
      <c r="E131" s="777"/>
      <c r="F131" s="777"/>
      <c r="G131" s="906"/>
      <c r="H131" s="777"/>
      <c r="I131" s="777"/>
      <c r="J131" s="777"/>
      <c r="K131" s="777"/>
      <c r="L131" s="777"/>
      <c r="M131" s="906"/>
      <c r="N131" s="578"/>
      <c r="O131" s="578"/>
      <c r="P131" s="578"/>
      <c r="Q131" s="578"/>
      <c r="R131" s="578"/>
      <c r="S131" s="578"/>
      <c r="T131" s="578"/>
      <c r="U131" s="578"/>
      <c r="V131" s="578"/>
      <c r="W131" s="578"/>
      <c r="X131" s="578"/>
      <c r="Y131" s="578"/>
      <c r="Z131" s="578"/>
      <c r="AA131" s="578"/>
      <c r="AB131" s="578"/>
      <c r="AC131" s="578"/>
      <c r="AD131" s="777"/>
      <c r="AE131" s="578"/>
      <c r="AF131" s="578"/>
      <c r="AG131" s="578"/>
      <c r="AH131" s="907"/>
      <c r="AI131" s="121"/>
      <c r="AJ131" s="121"/>
      <c r="AK131" s="121"/>
      <c r="AL131" s="121"/>
      <c r="AM131" s="121"/>
      <c r="AN131" s="121"/>
    </row>
    <row r="132" spans="1:40" s="101" customFormat="1">
      <c r="A132" s="777"/>
      <c r="B132" s="905"/>
      <c r="C132" s="777"/>
      <c r="D132" s="777"/>
      <c r="E132" s="777"/>
      <c r="F132" s="777"/>
      <c r="G132" s="906"/>
      <c r="H132" s="777"/>
      <c r="I132" s="777"/>
      <c r="J132" s="777"/>
      <c r="K132" s="777"/>
      <c r="L132" s="777"/>
      <c r="M132" s="906"/>
      <c r="N132" s="578"/>
      <c r="O132" s="578"/>
      <c r="P132" s="578"/>
      <c r="Q132" s="578"/>
      <c r="R132" s="578"/>
      <c r="S132" s="578"/>
      <c r="T132" s="578"/>
      <c r="U132" s="578"/>
      <c r="V132" s="578"/>
      <c r="W132" s="578"/>
      <c r="X132" s="578"/>
      <c r="Y132" s="578"/>
      <c r="Z132" s="578"/>
      <c r="AA132" s="578"/>
      <c r="AB132" s="578"/>
      <c r="AC132" s="578"/>
      <c r="AD132" s="777"/>
      <c r="AE132" s="578"/>
      <c r="AF132" s="578"/>
      <c r="AG132" s="578"/>
      <c r="AH132" s="907"/>
      <c r="AI132" s="121"/>
      <c r="AJ132" s="121"/>
      <c r="AK132" s="121"/>
      <c r="AL132" s="121"/>
      <c r="AM132" s="121"/>
      <c r="AN132" s="121"/>
    </row>
    <row r="133" spans="1:40" s="101" customFormat="1">
      <c r="A133" s="777"/>
      <c r="B133" s="905"/>
      <c r="C133" s="777"/>
      <c r="D133" s="777"/>
      <c r="E133" s="777"/>
      <c r="F133" s="777"/>
      <c r="G133" s="906"/>
      <c r="H133" s="777"/>
      <c r="I133" s="777"/>
      <c r="J133" s="777"/>
      <c r="K133" s="777"/>
      <c r="L133" s="777"/>
      <c r="M133" s="906"/>
      <c r="N133" s="578"/>
      <c r="O133" s="578"/>
      <c r="P133" s="578"/>
      <c r="Q133" s="578"/>
      <c r="R133" s="578"/>
      <c r="S133" s="578"/>
      <c r="T133" s="578"/>
      <c r="U133" s="578"/>
      <c r="V133" s="578"/>
      <c r="W133" s="578"/>
      <c r="X133" s="578"/>
      <c r="Y133" s="578"/>
      <c r="Z133" s="578"/>
      <c r="AA133" s="578"/>
      <c r="AB133" s="578"/>
      <c r="AC133" s="578"/>
      <c r="AD133" s="777"/>
      <c r="AE133" s="578"/>
      <c r="AF133" s="578"/>
      <c r="AG133" s="578"/>
      <c r="AH133" s="907"/>
      <c r="AI133" s="121"/>
      <c r="AJ133" s="121"/>
      <c r="AK133" s="121"/>
      <c r="AL133" s="121"/>
      <c r="AM133" s="121"/>
      <c r="AN133" s="121"/>
    </row>
    <row r="134" spans="1:40" s="101" customFormat="1">
      <c r="A134" s="777"/>
      <c r="B134" s="905"/>
      <c r="C134" s="777"/>
      <c r="D134" s="777"/>
      <c r="E134" s="777"/>
      <c r="F134" s="777"/>
      <c r="G134" s="906"/>
      <c r="H134" s="777"/>
      <c r="I134" s="777"/>
      <c r="J134" s="777"/>
      <c r="K134" s="777"/>
      <c r="L134" s="777"/>
      <c r="M134" s="906"/>
      <c r="N134" s="578"/>
      <c r="O134" s="578"/>
      <c r="P134" s="578"/>
      <c r="Q134" s="578"/>
      <c r="R134" s="578"/>
      <c r="S134" s="578"/>
      <c r="T134" s="578"/>
      <c r="U134" s="578"/>
      <c r="V134" s="578"/>
      <c r="W134" s="578"/>
      <c r="X134" s="578"/>
      <c r="Y134" s="578"/>
      <c r="Z134" s="578"/>
      <c r="AA134" s="578"/>
      <c r="AB134" s="578"/>
      <c r="AC134" s="578"/>
      <c r="AD134" s="777"/>
      <c r="AE134" s="578"/>
      <c r="AF134" s="578"/>
      <c r="AG134" s="578"/>
      <c r="AH134" s="907"/>
      <c r="AI134" s="121"/>
      <c r="AJ134" s="121"/>
      <c r="AK134" s="121"/>
      <c r="AL134" s="121"/>
      <c r="AM134" s="121"/>
      <c r="AN134" s="121"/>
    </row>
    <row r="135" spans="1:40" s="101" customFormat="1">
      <c r="A135" s="777"/>
      <c r="B135" s="905"/>
      <c r="C135" s="777"/>
      <c r="D135" s="777"/>
      <c r="E135" s="777"/>
      <c r="F135" s="777"/>
      <c r="G135" s="906"/>
      <c r="H135" s="777"/>
      <c r="I135" s="777"/>
      <c r="J135" s="777"/>
      <c r="K135" s="777"/>
      <c r="L135" s="777"/>
      <c r="M135" s="906"/>
      <c r="N135" s="578"/>
      <c r="O135" s="578"/>
      <c r="P135" s="578"/>
      <c r="Q135" s="578"/>
      <c r="R135" s="578"/>
      <c r="S135" s="578"/>
      <c r="T135" s="578"/>
      <c r="U135" s="578"/>
      <c r="V135" s="578"/>
      <c r="W135" s="578"/>
      <c r="X135" s="578"/>
      <c r="Y135" s="578"/>
      <c r="Z135" s="578"/>
      <c r="AA135" s="578"/>
      <c r="AB135" s="578"/>
      <c r="AC135" s="578"/>
      <c r="AD135" s="777"/>
      <c r="AE135" s="578"/>
      <c r="AF135" s="578"/>
      <c r="AG135" s="578"/>
      <c r="AH135" s="907"/>
      <c r="AI135" s="121"/>
      <c r="AJ135" s="121"/>
      <c r="AK135" s="121"/>
      <c r="AL135" s="121"/>
      <c r="AM135" s="121"/>
      <c r="AN135" s="121"/>
    </row>
    <row r="136" spans="1:40" s="101" customFormat="1">
      <c r="A136" s="777"/>
      <c r="B136" s="905"/>
      <c r="C136" s="777"/>
      <c r="D136" s="777"/>
      <c r="E136" s="777"/>
      <c r="F136" s="777"/>
      <c r="G136" s="906"/>
      <c r="H136" s="777"/>
      <c r="I136" s="777"/>
      <c r="J136" s="777"/>
      <c r="K136" s="777"/>
      <c r="L136" s="777"/>
      <c r="M136" s="906"/>
      <c r="N136" s="578"/>
      <c r="O136" s="578"/>
      <c r="P136" s="578"/>
      <c r="Q136" s="578"/>
      <c r="R136" s="578"/>
      <c r="S136" s="578"/>
      <c r="T136" s="578"/>
      <c r="U136" s="578"/>
      <c r="V136" s="578"/>
      <c r="W136" s="578"/>
      <c r="X136" s="578"/>
      <c r="Y136" s="578"/>
      <c r="Z136" s="578"/>
      <c r="AA136" s="578"/>
      <c r="AB136" s="578"/>
      <c r="AC136" s="578"/>
      <c r="AD136" s="777"/>
      <c r="AE136" s="578"/>
      <c r="AF136" s="578"/>
      <c r="AG136" s="578"/>
      <c r="AH136" s="907"/>
      <c r="AI136" s="121"/>
      <c r="AJ136" s="121"/>
      <c r="AK136" s="121"/>
      <c r="AL136" s="121"/>
      <c r="AM136" s="121"/>
      <c r="AN136" s="121"/>
    </row>
    <row r="137" spans="1:40" s="101" customFormat="1">
      <c r="A137" s="777"/>
      <c r="B137" s="905"/>
      <c r="C137" s="777"/>
      <c r="D137" s="777"/>
      <c r="E137" s="777"/>
      <c r="F137" s="777"/>
      <c r="G137" s="906"/>
      <c r="H137" s="777"/>
      <c r="I137" s="777"/>
      <c r="J137" s="777"/>
      <c r="K137" s="777"/>
      <c r="L137" s="777"/>
      <c r="M137" s="906"/>
      <c r="N137" s="578"/>
      <c r="O137" s="578"/>
      <c r="P137" s="578"/>
      <c r="Q137" s="578"/>
      <c r="R137" s="578"/>
      <c r="S137" s="578"/>
      <c r="T137" s="578"/>
      <c r="U137" s="578"/>
      <c r="V137" s="578"/>
      <c r="W137" s="578"/>
      <c r="X137" s="578"/>
      <c r="Y137" s="578"/>
      <c r="Z137" s="578"/>
      <c r="AA137" s="578"/>
      <c r="AB137" s="578"/>
      <c r="AC137" s="578"/>
      <c r="AD137" s="777"/>
      <c r="AE137" s="578"/>
      <c r="AF137" s="578"/>
      <c r="AG137" s="578"/>
      <c r="AH137" s="907"/>
      <c r="AI137" s="121"/>
      <c r="AJ137" s="121"/>
      <c r="AK137" s="121"/>
      <c r="AL137" s="121"/>
      <c r="AM137" s="121"/>
      <c r="AN137" s="121"/>
    </row>
    <row r="138" spans="1:40" s="101" customFormat="1">
      <c r="A138" s="777"/>
      <c r="B138" s="905"/>
      <c r="C138" s="777"/>
      <c r="D138" s="777"/>
      <c r="E138" s="777"/>
      <c r="F138" s="777"/>
      <c r="G138" s="906"/>
      <c r="H138" s="777"/>
      <c r="I138" s="777"/>
      <c r="J138" s="777"/>
      <c r="K138" s="777"/>
      <c r="L138" s="777"/>
      <c r="M138" s="906"/>
      <c r="N138" s="578"/>
      <c r="O138" s="578"/>
      <c r="P138" s="578"/>
      <c r="Q138" s="578"/>
      <c r="R138" s="578"/>
      <c r="S138" s="578"/>
      <c r="T138" s="578"/>
      <c r="U138" s="578"/>
      <c r="V138" s="578"/>
      <c r="W138" s="578"/>
      <c r="X138" s="578"/>
      <c r="Y138" s="578"/>
      <c r="Z138" s="578"/>
      <c r="AA138" s="578"/>
      <c r="AB138" s="578"/>
      <c r="AC138" s="578"/>
      <c r="AD138" s="777"/>
      <c r="AE138" s="578"/>
      <c r="AF138" s="578"/>
      <c r="AG138" s="578"/>
      <c r="AH138" s="907"/>
      <c r="AI138" s="121"/>
      <c r="AJ138" s="121"/>
      <c r="AK138" s="121"/>
      <c r="AL138" s="121"/>
      <c r="AM138" s="121"/>
      <c r="AN138" s="121"/>
    </row>
    <row r="139" spans="1:40" s="101" customFormat="1">
      <c r="A139" s="777"/>
      <c r="B139" s="905"/>
      <c r="C139" s="777"/>
      <c r="D139" s="777"/>
      <c r="E139" s="777"/>
      <c r="F139" s="777"/>
      <c r="G139" s="906"/>
      <c r="H139" s="777"/>
      <c r="I139" s="777"/>
      <c r="J139" s="777"/>
      <c r="K139" s="777"/>
      <c r="L139" s="777"/>
      <c r="M139" s="906"/>
      <c r="N139" s="578"/>
      <c r="O139" s="578"/>
      <c r="P139" s="578"/>
      <c r="Q139" s="578"/>
      <c r="R139" s="578"/>
      <c r="S139" s="578"/>
      <c r="T139" s="578"/>
      <c r="U139" s="578"/>
      <c r="V139" s="578"/>
      <c r="W139" s="578"/>
      <c r="X139" s="578"/>
      <c r="Y139" s="578"/>
      <c r="Z139" s="578"/>
      <c r="AA139" s="578"/>
      <c r="AB139" s="578"/>
      <c r="AC139" s="578"/>
      <c r="AD139" s="777"/>
      <c r="AE139" s="578"/>
      <c r="AF139" s="578"/>
      <c r="AG139" s="578"/>
      <c r="AH139" s="907"/>
      <c r="AI139" s="121"/>
      <c r="AJ139" s="121"/>
      <c r="AK139" s="121"/>
      <c r="AL139" s="121"/>
      <c r="AM139" s="121"/>
      <c r="AN139" s="121"/>
    </row>
    <row r="140" spans="1:40" s="101" customFormat="1">
      <c r="A140" s="777"/>
      <c r="B140" s="905"/>
      <c r="C140" s="777"/>
      <c r="D140" s="777"/>
      <c r="E140" s="777"/>
      <c r="F140" s="777"/>
      <c r="G140" s="906"/>
      <c r="H140" s="777"/>
      <c r="I140" s="777"/>
      <c r="J140" s="777"/>
      <c r="K140" s="777"/>
      <c r="L140" s="777"/>
      <c r="M140" s="906"/>
      <c r="N140" s="578"/>
      <c r="O140" s="578"/>
      <c r="P140" s="578"/>
      <c r="Q140" s="578"/>
      <c r="R140" s="578"/>
      <c r="S140" s="578"/>
      <c r="T140" s="578"/>
      <c r="U140" s="578"/>
      <c r="V140" s="578"/>
      <c r="W140" s="578"/>
      <c r="X140" s="578"/>
      <c r="Y140" s="578"/>
      <c r="Z140" s="578"/>
      <c r="AA140" s="578"/>
      <c r="AB140" s="578"/>
      <c r="AC140" s="578"/>
      <c r="AD140" s="777"/>
      <c r="AE140" s="578"/>
      <c r="AF140" s="578"/>
      <c r="AG140" s="578"/>
      <c r="AH140" s="907"/>
      <c r="AI140" s="121"/>
      <c r="AJ140" s="121"/>
      <c r="AK140" s="121"/>
      <c r="AL140" s="121"/>
      <c r="AM140" s="121"/>
      <c r="AN140" s="121"/>
    </row>
    <row r="141" spans="1:40" s="101" customFormat="1">
      <c r="A141" s="777"/>
      <c r="B141" s="905"/>
      <c r="C141" s="777"/>
      <c r="D141" s="777"/>
      <c r="E141" s="777"/>
      <c r="F141" s="777"/>
      <c r="G141" s="906"/>
      <c r="H141" s="777"/>
      <c r="I141" s="777"/>
      <c r="J141" s="777"/>
      <c r="K141" s="777"/>
      <c r="L141" s="777"/>
      <c r="M141" s="906"/>
      <c r="N141" s="578"/>
      <c r="O141" s="578"/>
      <c r="P141" s="578"/>
      <c r="Q141" s="578"/>
      <c r="R141" s="578"/>
      <c r="S141" s="578"/>
      <c r="T141" s="578"/>
      <c r="U141" s="578"/>
      <c r="V141" s="578"/>
      <c r="W141" s="578"/>
      <c r="X141" s="578"/>
      <c r="Y141" s="578"/>
      <c r="Z141" s="578"/>
      <c r="AA141" s="578"/>
      <c r="AB141" s="578"/>
      <c r="AC141" s="578"/>
      <c r="AD141" s="777"/>
      <c r="AE141" s="578"/>
      <c r="AF141" s="578"/>
      <c r="AG141" s="578"/>
      <c r="AH141" s="907"/>
      <c r="AI141" s="121"/>
      <c r="AJ141" s="121"/>
      <c r="AK141" s="121"/>
      <c r="AL141" s="121"/>
      <c r="AM141" s="121"/>
      <c r="AN141" s="121"/>
    </row>
    <row r="142" spans="1:40" s="101" customFormat="1">
      <c r="A142" s="777"/>
      <c r="B142" s="905"/>
      <c r="C142" s="777"/>
      <c r="D142" s="777"/>
      <c r="E142" s="777"/>
      <c r="F142" s="777"/>
      <c r="G142" s="906"/>
      <c r="H142" s="777"/>
      <c r="I142" s="777"/>
      <c r="J142" s="777"/>
      <c r="K142" s="777"/>
      <c r="L142" s="777"/>
      <c r="M142" s="906"/>
      <c r="N142" s="578"/>
      <c r="O142" s="578"/>
      <c r="P142" s="578"/>
      <c r="Q142" s="578"/>
      <c r="R142" s="578"/>
      <c r="S142" s="578"/>
      <c r="T142" s="578"/>
      <c r="U142" s="578"/>
      <c r="V142" s="578"/>
      <c r="W142" s="578"/>
      <c r="X142" s="578"/>
      <c r="Y142" s="578"/>
      <c r="Z142" s="578"/>
      <c r="AA142" s="578"/>
      <c r="AB142" s="578"/>
      <c r="AC142" s="578"/>
      <c r="AD142" s="777"/>
      <c r="AE142" s="578"/>
      <c r="AF142" s="578"/>
      <c r="AG142" s="578"/>
      <c r="AH142" s="907"/>
      <c r="AI142" s="121"/>
      <c r="AJ142" s="121"/>
      <c r="AK142" s="121"/>
      <c r="AL142" s="121"/>
      <c r="AM142" s="121"/>
      <c r="AN142" s="121"/>
    </row>
    <row r="143" spans="1:40" s="101" customFormat="1">
      <c r="A143" s="777"/>
      <c r="B143" s="905"/>
      <c r="C143" s="777"/>
      <c r="D143" s="777"/>
      <c r="E143" s="777"/>
      <c r="F143" s="777"/>
      <c r="G143" s="906"/>
      <c r="H143" s="777"/>
      <c r="I143" s="777"/>
      <c r="J143" s="777"/>
      <c r="K143" s="777"/>
      <c r="L143" s="777"/>
      <c r="M143" s="906"/>
      <c r="N143" s="578"/>
      <c r="O143" s="578"/>
      <c r="P143" s="578"/>
      <c r="Q143" s="578"/>
      <c r="R143" s="578"/>
      <c r="S143" s="578"/>
      <c r="T143" s="578"/>
      <c r="U143" s="578"/>
      <c r="V143" s="578"/>
      <c r="W143" s="578"/>
      <c r="X143" s="578"/>
      <c r="Y143" s="578"/>
      <c r="Z143" s="578"/>
      <c r="AA143" s="578"/>
      <c r="AB143" s="578"/>
      <c r="AC143" s="578"/>
      <c r="AD143" s="777"/>
      <c r="AE143" s="578"/>
      <c r="AF143" s="578"/>
      <c r="AG143" s="578"/>
      <c r="AH143" s="907"/>
      <c r="AI143" s="121"/>
      <c r="AJ143" s="121"/>
      <c r="AK143" s="121"/>
      <c r="AL143" s="121"/>
      <c r="AM143" s="121"/>
      <c r="AN143" s="121"/>
    </row>
    <row r="144" spans="1:40" s="101" customFormat="1">
      <c r="A144" s="777"/>
      <c r="B144" s="905"/>
      <c r="C144" s="777"/>
      <c r="D144" s="777"/>
      <c r="E144" s="777"/>
      <c r="F144" s="777"/>
      <c r="G144" s="906"/>
      <c r="H144" s="777"/>
      <c r="I144" s="777"/>
      <c r="J144" s="777"/>
      <c r="K144" s="777"/>
      <c r="L144" s="777"/>
      <c r="M144" s="906"/>
      <c r="N144" s="578"/>
      <c r="O144" s="578"/>
      <c r="P144" s="578"/>
      <c r="Q144" s="578"/>
      <c r="R144" s="578"/>
      <c r="S144" s="578"/>
      <c r="T144" s="578"/>
      <c r="U144" s="578"/>
      <c r="V144" s="578"/>
      <c r="W144" s="578"/>
      <c r="X144" s="578"/>
      <c r="Y144" s="578"/>
      <c r="Z144" s="578"/>
      <c r="AA144" s="578"/>
      <c r="AB144" s="578"/>
      <c r="AC144" s="578"/>
      <c r="AD144" s="777"/>
      <c r="AE144" s="578"/>
      <c r="AF144" s="578"/>
      <c r="AG144" s="578"/>
      <c r="AH144" s="907"/>
      <c r="AI144" s="121"/>
      <c r="AJ144" s="121"/>
      <c r="AK144" s="121"/>
      <c r="AL144" s="121"/>
      <c r="AM144" s="121"/>
      <c r="AN144" s="121"/>
    </row>
    <row r="145" spans="1:40" s="101" customFormat="1">
      <c r="A145" s="777"/>
      <c r="B145" s="905"/>
      <c r="C145" s="777"/>
      <c r="D145" s="777"/>
      <c r="E145" s="777"/>
      <c r="F145" s="777"/>
      <c r="G145" s="906"/>
      <c r="H145" s="777"/>
      <c r="I145" s="777"/>
      <c r="J145" s="777"/>
      <c r="K145" s="777"/>
      <c r="L145" s="777"/>
      <c r="M145" s="906"/>
      <c r="N145" s="578"/>
      <c r="O145" s="578"/>
      <c r="P145" s="578"/>
      <c r="Q145" s="578"/>
      <c r="R145" s="578"/>
      <c r="S145" s="578"/>
      <c r="T145" s="578"/>
      <c r="U145" s="578"/>
      <c r="V145" s="578"/>
      <c r="W145" s="578"/>
      <c r="X145" s="578"/>
      <c r="Y145" s="578"/>
      <c r="Z145" s="578"/>
      <c r="AA145" s="578"/>
      <c r="AB145" s="578"/>
      <c r="AC145" s="578"/>
      <c r="AD145" s="777"/>
      <c r="AE145" s="578"/>
      <c r="AF145" s="578"/>
      <c r="AG145" s="578"/>
      <c r="AH145" s="907"/>
      <c r="AI145" s="121"/>
      <c r="AJ145" s="121"/>
      <c r="AK145" s="121"/>
      <c r="AL145" s="121"/>
      <c r="AM145" s="121"/>
      <c r="AN145" s="121"/>
    </row>
    <row r="146" spans="1:40" s="101" customFormat="1">
      <c r="A146" s="777"/>
      <c r="B146" s="905"/>
      <c r="C146" s="777"/>
      <c r="D146" s="777"/>
      <c r="E146" s="777"/>
      <c r="F146" s="777"/>
      <c r="G146" s="906"/>
      <c r="H146" s="777"/>
      <c r="I146" s="777"/>
      <c r="J146" s="777"/>
      <c r="K146" s="777"/>
      <c r="L146" s="777"/>
      <c r="M146" s="906"/>
      <c r="N146" s="578"/>
      <c r="O146" s="578"/>
      <c r="P146" s="578"/>
      <c r="Q146" s="578"/>
      <c r="R146" s="578"/>
      <c r="S146" s="578"/>
      <c r="T146" s="578"/>
      <c r="U146" s="578"/>
      <c r="V146" s="578"/>
      <c r="W146" s="578"/>
      <c r="X146" s="578"/>
      <c r="Y146" s="578"/>
      <c r="Z146" s="578"/>
      <c r="AA146" s="578"/>
      <c r="AB146" s="578"/>
      <c r="AC146" s="578"/>
      <c r="AD146" s="777"/>
      <c r="AE146" s="578"/>
      <c r="AF146" s="578"/>
      <c r="AG146" s="578"/>
      <c r="AH146" s="907"/>
      <c r="AI146" s="121"/>
      <c r="AJ146" s="121"/>
      <c r="AK146" s="121"/>
      <c r="AL146" s="121"/>
      <c r="AM146" s="121"/>
      <c r="AN146" s="121"/>
    </row>
    <row r="147" spans="1:40" s="101" customFormat="1">
      <c r="A147" s="777"/>
      <c r="B147" s="905"/>
      <c r="C147" s="777"/>
      <c r="D147" s="777"/>
      <c r="E147" s="777"/>
      <c r="F147" s="777"/>
      <c r="G147" s="906"/>
      <c r="H147" s="777"/>
      <c r="I147" s="777"/>
      <c r="J147" s="777"/>
      <c r="K147" s="777"/>
      <c r="L147" s="777"/>
      <c r="M147" s="906"/>
      <c r="N147" s="578"/>
      <c r="O147" s="578"/>
      <c r="P147" s="578"/>
      <c r="Q147" s="578"/>
      <c r="R147" s="578"/>
      <c r="S147" s="578"/>
      <c r="T147" s="578"/>
      <c r="U147" s="578"/>
      <c r="V147" s="578"/>
      <c r="W147" s="578"/>
      <c r="X147" s="578"/>
      <c r="Y147" s="578"/>
      <c r="Z147" s="578"/>
      <c r="AA147" s="578"/>
      <c r="AB147" s="578"/>
      <c r="AC147" s="578"/>
      <c r="AD147" s="777"/>
      <c r="AE147" s="578"/>
      <c r="AF147" s="578"/>
      <c r="AG147" s="578"/>
      <c r="AH147" s="907"/>
      <c r="AI147" s="121"/>
      <c r="AJ147" s="121"/>
      <c r="AK147" s="121"/>
      <c r="AL147" s="121"/>
      <c r="AM147" s="121"/>
      <c r="AN147" s="121"/>
    </row>
    <row r="148" spans="1:40" s="101" customFormat="1">
      <c r="A148" s="777"/>
      <c r="B148" s="905"/>
      <c r="C148" s="777"/>
      <c r="D148" s="777"/>
      <c r="E148" s="777"/>
      <c r="F148" s="777"/>
      <c r="G148" s="906"/>
      <c r="H148" s="777"/>
      <c r="I148" s="777"/>
      <c r="J148" s="777"/>
      <c r="K148" s="777"/>
      <c r="L148" s="777"/>
      <c r="M148" s="906"/>
      <c r="N148" s="578"/>
      <c r="O148" s="578"/>
      <c r="P148" s="578"/>
      <c r="Q148" s="578"/>
      <c r="R148" s="578"/>
      <c r="S148" s="578"/>
      <c r="T148" s="578"/>
      <c r="U148" s="578"/>
      <c r="V148" s="578"/>
      <c r="W148" s="578"/>
      <c r="X148" s="578"/>
      <c r="Y148" s="578"/>
      <c r="Z148" s="578"/>
      <c r="AA148" s="578"/>
      <c r="AB148" s="578"/>
      <c r="AC148" s="578"/>
      <c r="AD148" s="777"/>
      <c r="AE148" s="578"/>
      <c r="AF148" s="578"/>
      <c r="AG148" s="578"/>
      <c r="AH148" s="907"/>
      <c r="AI148" s="121"/>
      <c r="AJ148" s="121"/>
      <c r="AK148" s="121"/>
      <c r="AL148" s="121"/>
      <c r="AM148" s="121"/>
      <c r="AN148" s="121"/>
    </row>
    <row r="149" spans="1:40" s="101" customFormat="1">
      <c r="A149" s="777"/>
      <c r="B149" s="905"/>
      <c r="C149" s="777"/>
      <c r="D149" s="777"/>
      <c r="E149" s="777"/>
      <c r="F149" s="777"/>
      <c r="G149" s="906"/>
      <c r="H149" s="777"/>
      <c r="I149" s="777"/>
      <c r="J149" s="777"/>
      <c r="K149" s="777"/>
      <c r="L149" s="777"/>
      <c r="M149" s="906"/>
      <c r="N149" s="578"/>
      <c r="O149" s="578"/>
      <c r="P149" s="578"/>
      <c r="Q149" s="578"/>
      <c r="R149" s="578"/>
      <c r="S149" s="578"/>
      <c r="T149" s="578"/>
      <c r="U149" s="578"/>
      <c r="V149" s="578"/>
      <c r="W149" s="578"/>
      <c r="X149" s="578"/>
      <c r="Y149" s="578"/>
      <c r="Z149" s="578"/>
      <c r="AA149" s="578"/>
      <c r="AB149" s="578"/>
      <c r="AC149" s="578"/>
      <c r="AD149" s="777"/>
      <c r="AE149" s="578"/>
      <c r="AF149" s="578"/>
      <c r="AG149" s="578"/>
      <c r="AH149" s="907"/>
      <c r="AI149" s="121"/>
      <c r="AJ149" s="121"/>
      <c r="AK149" s="121"/>
      <c r="AL149" s="121"/>
      <c r="AM149" s="121"/>
      <c r="AN149" s="121"/>
    </row>
    <row r="150" spans="1:40" s="101" customFormat="1">
      <c r="A150" s="777"/>
      <c r="B150" s="905"/>
      <c r="C150" s="777"/>
      <c r="D150" s="777"/>
      <c r="E150" s="777"/>
      <c r="F150" s="777"/>
      <c r="G150" s="906"/>
      <c r="H150" s="777"/>
      <c r="I150" s="777"/>
      <c r="J150" s="777"/>
      <c r="K150" s="777"/>
      <c r="L150" s="777"/>
      <c r="M150" s="906"/>
      <c r="N150" s="578"/>
      <c r="O150" s="578"/>
      <c r="P150" s="578"/>
      <c r="Q150" s="578"/>
      <c r="R150" s="578"/>
      <c r="S150" s="578"/>
      <c r="T150" s="578"/>
      <c r="U150" s="578"/>
      <c r="V150" s="578"/>
      <c r="W150" s="578"/>
      <c r="X150" s="578"/>
      <c r="Y150" s="578"/>
      <c r="Z150" s="578"/>
      <c r="AA150" s="578"/>
      <c r="AB150" s="578"/>
      <c r="AC150" s="578"/>
      <c r="AD150" s="777"/>
      <c r="AE150" s="578"/>
      <c r="AF150" s="578"/>
      <c r="AG150" s="578"/>
      <c r="AH150" s="907"/>
      <c r="AI150" s="121"/>
      <c r="AJ150" s="121"/>
      <c r="AK150" s="121"/>
      <c r="AL150" s="121"/>
      <c r="AM150" s="121"/>
      <c r="AN150" s="121"/>
    </row>
    <row r="151" spans="1:40" s="101" customFormat="1">
      <c r="A151" s="777"/>
      <c r="B151" s="905"/>
      <c r="C151" s="777"/>
      <c r="D151" s="777"/>
      <c r="E151" s="777"/>
      <c r="F151" s="777"/>
      <c r="G151" s="906"/>
      <c r="H151" s="777"/>
      <c r="I151" s="777"/>
      <c r="J151" s="777"/>
      <c r="K151" s="777"/>
      <c r="L151" s="777"/>
      <c r="M151" s="906"/>
      <c r="N151" s="578"/>
      <c r="O151" s="578"/>
      <c r="P151" s="578"/>
      <c r="Q151" s="578"/>
      <c r="R151" s="578"/>
      <c r="S151" s="578"/>
      <c r="T151" s="578"/>
      <c r="U151" s="578"/>
      <c r="V151" s="578"/>
      <c r="W151" s="578"/>
      <c r="X151" s="578"/>
      <c r="Y151" s="578"/>
      <c r="Z151" s="578"/>
      <c r="AA151" s="578"/>
      <c r="AB151" s="578"/>
      <c r="AC151" s="578"/>
      <c r="AD151" s="777"/>
      <c r="AE151" s="578"/>
      <c r="AF151" s="578"/>
      <c r="AG151" s="578"/>
      <c r="AH151" s="907"/>
      <c r="AI151" s="121"/>
      <c r="AJ151" s="121"/>
      <c r="AK151" s="121"/>
      <c r="AL151" s="121"/>
      <c r="AM151" s="121"/>
      <c r="AN151" s="121"/>
    </row>
    <row r="152" spans="1:40" s="101" customFormat="1">
      <c r="A152" s="777"/>
      <c r="B152" s="905"/>
      <c r="C152" s="777"/>
      <c r="D152" s="777"/>
      <c r="E152" s="777"/>
      <c r="F152" s="777"/>
      <c r="G152" s="906"/>
      <c r="H152" s="777"/>
      <c r="I152" s="777"/>
      <c r="J152" s="777"/>
      <c r="K152" s="777"/>
      <c r="L152" s="777"/>
      <c r="M152" s="906"/>
      <c r="N152" s="578"/>
      <c r="O152" s="578"/>
      <c r="P152" s="578"/>
      <c r="Q152" s="578"/>
      <c r="R152" s="578"/>
      <c r="S152" s="578"/>
      <c r="T152" s="578"/>
      <c r="U152" s="578"/>
      <c r="V152" s="578"/>
      <c r="W152" s="578"/>
      <c r="X152" s="578"/>
      <c r="Y152" s="578"/>
      <c r="Z152" s="578"/>
      <c r="AA152" s="578"/>
      <c r="AB152" s="578"/>
      <c r="AC152" s="578"/>
      <c r="AD152" s="777"/>
      <c r="AE152" s="578"/>
      <c r="AF152" s="578"/>
      <c r="AG152" s="578"/>
      <c r="AH152" s="907"/>
      <c r="AI152" s="121"/>
      <c r="AJ152" s="121"/>
      <c r="AK152" s="121"/>
      <c r="AL152" s="121"/>
      <c r="AM152" s="121"/>
      <c r="AN152" s="121"/>
    </row>
    <row r="153" spans="1:40" s="101" customFormat="1">
      <c r="A153" s="777"/>
      <c r="B153" s="905"/>
      <c r="C153" s="777"/>
      <c r="D153" s="777"/>
      <c r="E153" s="777"/>
      <c r="F153" s="777"/>
      <c r="G153" s="906"/>
      <c r="H153" s="777"/>
      <c r="I153" s="777"/>
      <c r="J153" s="777"/>
      <c r="K153" s="777"/>
      <c r="L153" s="777"/>
      <c r="M153" s="906"/>
      <c r="N153" s="578"/>
      <c r="O153" s="578"/>
      <c r="P153" s="578"/>
      <c r="Q153" s="578"/>
      <c r="R153" s="578"/>
      <c r="S153" s="578"/>
      <c r="T153" s="578"/>
      <c r="U153" s="578"/>
      <c r="V153" s="578"/>
      <c r="W153" s="578"/>
      <c r="X153" s="578"/>
      <c r="Y153" s="578"/>
      <c r="Z153" s="578"/>
      <c r="AA153" s="578"/>
      <c r="AB153" s="578"/>
      <c r="AC153" s="578"/>
      <c r="AD153" s="777"/>
      <c r="AE153" s="578"/>
      <c r="AF153" s="578"/>
      <c r="AG153" s="578"/>
      <c r="AH153" s="907"/>
      <c r="AI153" s="121"/>
      <c r="AJ153" s="121"/>
      <c r="AK153" s="121"/>
      <c r="AL153" s="121"/>
      <c r="AM153" s="121"/>
      <c r="AN153" s="121"/>
    </row>
    <row r="154" spans="1:40" s="101" customFormat="1">
      <c r="A154" s="777"/>
      <c r="B154" s="905"/>
      <c r="C154" s="777"/>
      <c r="D154" s="777"/>
      <c r="E154" s="777"/>
      <c r="F154" s="777"/>
      <c r="G154" s="906"/>
      <c r="H154" s="777"/>
      <c r="I154" s="777"/>
      <c r="J154" s="777"/>
      <c r="K154" s="777"/>
      <c r="L154" s="777"/>
      <c r="M154" s="906"/>
      <c r="N154" s="578"/>
      <c r="O154" s="578"/>
      <c r="P154" s="578"/>
      <c r="Q154" s="578"/>
      <c r="R154" s="578"/>
      <c r="S154" s="578"/>
      <c r="T154" s="578"/>
      <c r="U154" s="578"/>
      <c r="V154" s="578"/>
      <c r="W154" s="578"/>
      <c r="X154" s="578"/>
      <c r="Y154" s="578"/>
      <c r="Z154" s="578"/>
      <c r="AA154" s="578"/>
      <c r="AB154" s="578"/>
      <c r="AC154" s="578"/>
      <c r="AD154" s="777"/>
      <c r="AE154" s="578"/>
      <c r="AF154" s="578"/>
      <c r="AG154" s="578"/>
      <c r="AH154" s="907"/>
      <c r="AI154" s="121"/>
      <c r="AJ154" s="121"/>
      <c r="AK154" s="121"/>
      <c r="AL154" s="121"/>
      <c r="AM154" s="121"/>
      <c r="AN154" s="121"/>
    </row>
    <row r="155" spans="1:40" s="101" customFormat="1">
      <c r="A155" s="777"/>
      <c r="B155" s="905"/>
      <c r="C155" s="777"/>
      <c r="D155" s="777"/>
      <c r="E155" s="777"/>
      <c r="F155" s="777"/>
      <c r="G155" s="906"/>
      <c r="H155" s="777"/>
      <c r="I155" s="777"/>
      <c r="J155" s="777"/>
      <c r="K155" s="777"/>
      <c r="L155" s="777"/>
      <c r="M155" s="906"/>
      <c r="N155" s="578"/>
      <c r="O155" s="578"/>
      <c r="P155" s="578"/>
      <c r="Q155" s="578"/>
      <c r="R155" s="578"/>
      <c r="S155" s="578"/>
      <c r="T155" s="578"/>
      <c r="U155" s="578"/>
      <c r="V155" s="578"/>
      <c r="W155" s="578"/>
      <c r="X155" s="578"/>
      <c r="Y155" s="578"/>
      <c r="Z155" s="578"/>
      <c r="AA155" s="578"/>
      <c r="AB155" s="578"/>
      <c r="AC155" s="578"/>
      <c r="AD155" s="777"/>
      <c r="AE155" s="578"/>
      <c r="AF155" s="578"/>
      <c r="AG155" s="578"/>
      <c r="AH155" s="907"/>
      <c r="AI155" s="121"/>
      <c r="AJ155" s="121"/>
      <c r="AK155" s="121"/>
      <c r="AL155" s="121"/>
      <c r="AM155" s="121"/>
      <c r="AN155" s="121"/>
    </row>
    <row r="156" spans="1:40" s="101" customFormat="1">
      <c r="A156" s="777"/>
      <c r="B156" s="905"/>
      <c r="C156" s="777"/>
      <c r="D156" s="777"/>
      <c r="E156" s="777"/>
      <c r="F156" s="777"/>
      <c r="G156" s="906"/>
      <c r="H156" s="777"/>
      <c r="I156" s="777"/>
      <c r="J156" s="777"/>
      <c r="K156" s="777"/>
      <c r="L156" s="777"/>
      <c r="M156" s="906"/>
      <c r="N156" s="578"/>
      <c r="O156" s="578"/>
      <c r="P156" s="578"/>
      <c r="Q156" s="578"/>
      <c r="R156" s="578"/>
      <c r="S156" s="578"/>
      <c r="T156" s="578"/>
      <c r="U156" s="578"/>
      <c r="V156" s="578"/>
      <c r="W156" s="578"/>
      <c r="X156" s="578"/>
      <c r="Y156" s="578"/>
      <c r="Z156" s="578"/>
      <c r="AA156" s="578"/>
      <c r="AB156" s="578"/>
      <c r="AC156" s="578"/>
      <c r="AD156" s="777"/>
      <c r="AE156" s="578"/>
      <c r="AF156" s="578"/>
      <c r="AG156" s="578"/>
      <c r="AH156" s="907"/>
      <c r="AI156" s="121"/>
      <c r="AJ156" s="121"/>
      <c r="AK156" s="121"/>
      <c r="AL156" s="121"/>
      <c r="AM156" s="121"/>
      <c r="AN156" s="121"/>
    </row>
    <row r="157" spans="1:40" s="101" customFormat="1">
      <c r="A157" s="777"/>
      <c r="B157" s="905"/>
      <c r="C157" s="777"/>
      <c r="D157" s="777"/>
      <c r="E157" s="777"/>
      <c r="F157" s="777"/>
      <c r="G157" s="906"/>
      <c r="H157" s="777"/>
      <c r="I157" s="777"/>
      <c r="J157" s="777"/>
      <c r="K157" s="777"/>
      <c r="L157" s="777"/>
      <c r="M157" s="906"/>
      <c r="N157" s="578"/>
      <c r="O157" s="578"/>
      <c r="P157" s="578"/>
      <c r="Q157" s="578"/>
      <c r="R157" s="578"/>
      <c r="S157" s="578"/>
      <c r="T157" s="578"/>
      <c r="U157" s="578"/>
      <c r="V157" s="578"/>
      <c r="W157" s="578"/>
      <c r="X157" s="578"/>
      <c r="Y157" s="578"/>
      <c r="Z157" s="578"/>
      <c r="AA157" s="578"/>
      <c r="AB157" s="578"/>
      <c r="AC157" s="578"/>
      <c r="AD157" s="777"/>
      <c r="AE157" s="578"/>
      <c r="AF157" s="578"/>
      <c r="AG157" s="578"/>
      <c r="AH157" s="907"/>
      <c r="AI157" s="121"/>
      <c r="AJ157" s="121"/>
      <c r="AK157" s="121"/>
      <c r="AL157" s="121"/>
      <c r="AM157" s="121"/>
      <c r="AN157" s="121"/>
    </row>
    <row r="158" spans="1:40" s="101" customFormat="1">
      <c r="A158" s="777"/>
      <c r="B158" s="905"/>
      <c r="C158" s="777"/>
      <c r="D158" s="777"/>
      <c r="E158" s="777"/>
      <c r="F158" s="777"/>
      <c r="G158" s="906"/>
      <c r="H158" s="777"/>
      <c r="I158" s="777"/>
      <c r="J158" s="777"/>
      <c r="K158" s="777"/>
      <c r="L158" s="777"/>
      <c r="M158" s="906"/>
      <c r="N158" s="578"/>
      <c r="O158" s="578"/>
      <c r="P158" s="578"/>
      <c r="Q158" s="578"/>
      <c r="R158" s="578"/>
      <c r="S158" s="578"/>
      <c r="T158" s="578"/>
      <c r="U158" s="578"/>
      <c r="V158" s="578"/>
      <c r="W158" s="578"/>
      <c r="X158" s="578"/>
      <c r="Y158" s="578"/>
      <c r="Z158" s="578"/>
      <c r="AA158" s="578"/>
      <c r="AB158" s="578"/>
      <c r="AC158" s="578"/>
      <c r="AD158" s="777"/>
      <c r="AE158" s="578"/>
      <c r="AF158" s="578"/>
      <c r="AG158" s="578"/>
      <c r="AH158" s="907"/>
      <c r="AI158" s="121"/>
      <c r="AJ158" s="121"/>
      <c r="AK158" s="121"/>
      <c r="AL158" s="121"/>
      <c r="AM158" s="121"/>
      <c r="AN158" s="121"/>
    </row>
    <row r="159" spans="1:40" s="101" customFormat="1">
      <c r="A159" s="777"/>
      <c r="B159" s="905"/>
      <c r="C159" s="777"/>
      <c r="D159" s="777"/>
      <c r="E159" s="777"/>
      <c r="F159" s="777"/>
      <c r="G159" s="906"/>
      <c r="H159" s="777"/>
      <c r="I159" s="777"/>
      <c r="J159" s="777"/>
      <c r="K159" s="777"/>
      <c r="L159" s="777"/>
      <c r="M159" s="906"/>
      <c r="N159" s="578"/>
      <c r="O159" s="578"/>
      <c r="P159" s="578"/>
      <c r="Q159" s="578"/>
      <c r="R159" s="578"/>
      <c r="S159" s="578"/>
      <c r="T159" s="578"/>
      <c r="U159" s="578"/>
      <c r="V159" s="578"/>
      <c r="W159" s="578"/>
      <c r="X159" s="578"/>
      <c r="Y159" s="578"/>
      <c r="Z159" s="578"/>
      <c r="AA159" s="578"/>
      <c r="AB159" s="578"/>
      <c r="AC159" s="578"/>
      <c r="AD159" s="777"/>
      <c r="AE159" s="578"/>
      <c r="AF159" s="578"/>
      <c r="AG159" s="578"/>
      <c r="AH159" s="907"/>
      <c r="AI159" s="121"/>
      <c r="AJ159" s="121"/>
      <c r="AK159" s="121"/>
      <c r="AL159" s="121"/>
      <c r="AM159" s="121"/>
      <c r="AN159" s="121"/>
    </row>
    <row r="160" spans="1:40" s="101" customFormat="1">
      <c r="A160" s="777"/>
      <c r="B160" s="905"/>
      <c r="C160" s="777"/>
      <c r="D160" s="777"/>
      <c r="E160" s="777"/>
      <c r="F160" s="777"/>
      <c r="G160" s="906"/>
      <c r="H160" s="777"/>
      <c r="I160" s="777"/>
      <c r="J160" s="777"/>
      <c r="K160" s="777"/>
      <c r="L160" s="777"/>
      <c r="M160" s="906"/>
      <c r="N160" s="578"/>
      <c r="O160" s="578"/>
      <c r="P160" s="578"/>
      <c r="Q160" s="578"/>
      <c r="R160" s="578"/>
      <c r="S160" s="578"/>
      <c r="T160" s="578"/>
      <c r="U160" s="578"/>
      <c r="V160" s="578"/>
      <c r="W160" s="578"/>
      <c r="X160" s="578"/>
      <c r="Y160" s="578"/>
      <c r="Z160" s="578"/>
      <c r="AA160" s="578"/>
      <c r="AB160" s="578"/>
      <c r="AC160" s="578"/>
      <c r="AD160" s="777"/>
      <c r="AE160" s="578"/>
      <c r="AF160" s="578"/>
      <c r="AG160" s="578"/>
      <c r="AH160" s="907"/>
      <c r="AI160" s="121"/>
      <c r="AJ160" s="121"/>
      <c r="AK160" s="121"/>
      <c r="AL160" s="121"/>
      <c r="AM160" s="121"/>
      <c r="AN160" s="121"/>
    </row>
    <row r="161" spans="1:40" s="101" customFormat="1">
      <c r="A161" s="777"/>
      <c r="B161" s="905"/>
      <c r="C161" s="777"/>
      <c r="D161" s="777"/>
      <c r="E161" s="777"/>
      <c r="F161" s="777"/>
      <c r="G161" s="906"/>
      <c r="H161" s="777"/>
      <c r="I161" s="777"/>
      <c r="J161" s="777"/>
      <c r="K161" s="777"/>
      <c r="L161" s="777"/>
      <c r="M161" s="906"/>
      <c r="N161" s="578"/>
      <c r="O161" s="578"/>
      <c r="P161" s="578"/>
      <c r="Q161" s="578"/>
      <c r="R161" s="578"/>
      <c r="S161" s="578"/>
      <c r="T161" s="578"/>
      <c r="U161" s="578"/>
      <c r="V161" s="578"/>
      <c r="W161" s="578"/>
      <c r="X161" s="578"/>
      <c r="Y161" s="578"/>
      <c r="Z161" s="578"/>
      <c r="AA161" s="578"/>
      <c r="AB161" s="578"/>
      <c r="AC161" s="578"/>
      <c r="AD161" s="777"/>
      <c r="AE161" s="578"/>
      <c r="AF161" s="578"/>
      <c r="AG161" s="578"/>
      <c r="AH161" s="907"/>
      <c r="AI161" s="121"/>
      <c r="AJ161" s="121"/>
      <c r="AK161" s="121"/>
      <c r="AL161" s="121"/>
      <c r="AM161" s="121"/>
      <c r="AN161" s="121"/>
    </row>
    <row r="162" spans="1:40" s="101" customFormat="1">
      <c r="A162" s="777"/>
      <c r="B162" s="905"/>
      <c r="C162" s="777"/>
      <c r="D162" s="777"/>
      <c r="E162" s="777"/>
      <c r="F162" s="777"/>
      <c r="G162" s="906"/>
      <c r="H162" s="777"/>
      <c r="I162" s="777"/>
      <c r="J162" s="777"/>
      <c r="K162" s="777"/>
      <c r="L162" s="777"/>
      <c r="M162" s="906"/>
      <c r="N162" s="578"/>
      <c r="O162" s="578"/>
      <c r="P162" s="578"/>
      <c r="Q162" s="578"/>
      <c r="R162" s="578"/>
      <c r="S162" s="578"/>
      <c r="T162" s="578"/>
      <c r="U162" s="578"/>
      <c r="V162" s="578"/>
      <c r="W162" s="578"/>
      <c r="X162" s="578"/>
      <c r="Y162" s="578"/>
      <c r="Z162" s="578"/>
      <c r="AA162" s="578"/>
      <c r="AB162" s="578"/>
      <c r="AC162" s="578"/>
      <c r="AD162" s="777"/>
      <c r="AE162" s="578"/>
      <c r="AF162" s="578"/>
      <c r="AG162" s="578"/>
      <c r="AH162" s="907"/>
      <c r="AI162" s="121"/>
      <c r="AJ162" s="121"/>
      <c r="AK162" s="121"/>
      <c r="AL162" s="121"/>
      <c r="AM162" s="121"/>
      <c r="AN162" s="121"/>
    </row>
    <row r="163" spans="1:40" s="101" customFormat="1">
      <c r="A163" s="777"/>
      <c r="B163" s="905"/>
      <c r="C163" s="777"/>
      <c r="D163" s="777"/>
      <c r="E163" s="777"/>
      <c r="F163" s="777"/>
      <c r="G163" s="906"/>
      <c r="H163" s="777"/>
      <c r="I163" s="777"/>
      <c r="J163" s="777"/>
      <c r="K163" s="777"/>
      <c r="L163" s="777"/>
      <c r="M163" s="906"/>
      <c r="N163" s="578"/>
      <c r="O163" s="578"/>
      <c r="P163" s="578"/>
      <c r="Q163" s="578"/>
      <c r="R163" s="578"/>
      <c r="S163" s="578"/>
      <c r="T163" s="578"/>
      <c r="U163" s="578"/>
      <c r="V163" s="578"/>
      <c r="W163" s="578"/>
      <c r="X163" s="578"/>
      <c r="Y163" s="578"/>
      <c r="Z163" s="578"/>
      <c r="AA163" s="578"/>
      <c r="AB163" s="578"/>
      <c r="AC163" s="578"/>
      <c r="AD163" s="777"/>
      <c r="AE163" s="578"/>
      <c r="AF163" s="578"/>
      <c r="AG163" s="578"/>
      <c r="AH163" s="907"/>
      <c r="AI163" s="121"/>
      <c r="AJ163" s="121"/>
      <c r="AK163" s="121"/>
      <c r="AL163" s="121"/>
      <c r="AM163" s="121"/>
      <c r="AN163" s="121"/>
    </row>
    <row r="164" spans="1:40" s="101" customFormat="1">
      <c r="A164" s="777"/>
      <c r="B164" s="905"/>
      <c r="C164" s="777"/>
      <c r="D164" s="777"/>
      <c r="E164" s="777"/>
      <c r="F164" s="777"/>
      <c r="G164" s="906"/>
      <c r="H164" s="777"/>
      <c r="I164" s="777"/>
      <c r="J164" s="777"/>
      <c r="K164" s="777"/>
      <c r="L164" s="777"/>
      <c r="M164" s="906"/>
      <c r="N164" s="578"/>
      <c r="O164" s="578"/>
      <c r="P164" s="578"/>
      <c r="Q164" s="578"/>
      <c r="R164" s="578"/>
      <c r="S164" s="578"/>
      <c r="T164" s="578"/>
      <c r="U164" s="578"/>
      <c r="V164" s="578"/>
      <c r="W164" s="578"/>
      <c r="X164" s="578"/>
      <c r="Y164" s="578"/>
      <c r="Z164" s="578"/>
      <c r="AA164" s="578"/>
      <c r="AB164" s="578"/>
      <c r="AC164" s="578"/>
      <c r="AD164" s="777"/>
      <c r="AE164" s="578"/>
      <c r="AF164" s="578"/>
      <c r="AG164" s="578"/>
      <c r="AH164" s="907"/>
      <c r="AI164" s="121"/>
      <c r="AJ164" s="121"/>
      <c r="AK164" s="121"/>
      <c r="AL164" s="121"/>
      <c r="AM164" s="121"/>
      <c r="AN164" s="121"/>
    </row>
    <row r="165" spans="1:40" s="101" customFormat="1">
      <c r="A165" s="777"/>
      <c r="B165" s="905"/>
      <c r="C165" s="777"/>
      <c r="D165" s="777"/>
      <c r="E165" s="777"/>
      <c r="F165" s="777"/>
      <c r="G165" s="906"/>
      <c r="H165" s="777"/>
      <c r="I165" s="777"/>
      <c r="J165" s="777"/>
      <c r="K165" s="777"/>
      <c r="L165" s="777"/>
      <c r="M165" s="906"/>
      <c r="N165" s="578"/>
      <c r="O165" s="578"/>
      <c r="P165" s="578"/>
      <c r="Q165" s="578"/>
      <c r="R165" s="578"/>
      <c r="S165" s="578"/>
      <c r="T165" s="578"/>
      <c r="U165" s="578"/>
      <c r="V165" s="578"/>
      <c r="W165" s="578"/>
      <c r="X165" s="578"/>
      <c r="Y165" s="578"/>
      <c r="Z165" s="578"/>
      <c r="AA165" s="578"/>
      <c r="AB165" s="578"/>
      <c r="AC165" s="578"/>
      <c r="AD165" s="777"/>
      <c r="AE165" s="578"/>
      <c r="AF165" s="578"/>
      <c r="AG165" s="578"/>
      <c r="AH165" s="907"/>
      <c r="AI165" s="121"/>
      <c r="AJ165" s="121"/>
      <c r="AK165" s="121"/>
      <c r="AL165" s="121"/>
      <c r="AM165" s="121"/>
      <c r="AN165" s="121"/>
    </row>
    <row r="166" spans="1:40" s="101" customFormat="1">
      <c r="A166" s="777"/>
      <c r="B166" s="905"/>
      <c r="C166" s="777"/>
      <c r="D166" s="777"/>
      <c r="E166" s="777"/>
      <c r="F166" s="777"/>
      <c r="G166" s="906"/>
      <c r="H166" s="777"/>
      <c r="I166" s="777"/>
      <c r="J166" s="777"/>
      <c r="K166" s="777"/>
      <c r="L166" s="777"/>
      <c r="M166" s="906"/>
      <c r="N166" s="578"/>
      <c r="O166" s="578"/>
      <c r="P166" s="578"/>
      <c r="Q166" s="578"/>
      <c r="R166" s="578"/>
      <c r="S166" s="578"/>
      <c r="T166" s="578"/>
      <c r="U166" s="578"/>
      <c r="V166" s="578"/>
      <c r="W166" s="578"/>
      <c r="X166" s="578"/>
      <c r="Y166" s="578"/>
      <c r="Z166" s="578"/>
      <c r="AA166" s="578"/>
      <c r="AB166" s="578"/>
      <c r="AC166" s="578"/>
      <c r="AD166" s="777"/>
      <c r="AE166" s="578"/>
      <c r="AF166" s="578"/>
      <c r="AG166" s="578"/>
      <c r="AH166" s="907"/>
      <c r="AI166" s="121"/>
      <c r="AJ166" s="121"/>
      <c r="AK166" s="121"/>
      <c r="AL166" s="121"/>
      <c r="AM166" s="121"/>
      <c r="AN166" s="121"/>
    </row>
    <row r="167" spans="1:40" s="101" customFormat="1">
      <c r="A167" s="777"/>
      <c r="B167" s="905"/>
      <c r="C167" s="777"/>
      <c r="D167" s="777"/>
      <c r="E167" s="777"/>
      <c r="F167" s="777"/>
      <c r="G167" s="906"/>
      <c r="H167" s="777"/>
      <c r="I167" s="777"/>
      <c r="J167" s="777"/>
      <c r="K167" s="777"/>
      <c r="L167" s="777"/>
      <c r="M167" s="906"/>
      <c r="N167" s="578"/>
      <c r="O167" s="578"/>
      <c r="P167" s="578"/>
      <c r="Q167" s="578"/>
      <c r="R167" s="578"/>
      <c r="S167" s="578"/>
      <c r="T167" s="578"/>
      <c r="U167" s="578"/>
      <c r="V167" s="578"/>
      <c r="W167" s="578"/>
      <c r="X167" s="578"/>
      <c r="Y167" s="578"/>
      <c r="Z167" s="578"/>
      <c r="AA167" s="578"/>
      <c r="AB167" s="578"/>
      <c r="AC167" s="578"/>
      <c r="AD167" s="777"/>
      <c r="AE167" s="578"/>
      <c r="AF167" s="578"/>
      <c r="AG167" s="578"/>
      <c r="AH167" s="907"/>
      <c r="AI167" s="121"/>
      <c r="AJ167" s="121"/>
      <c r="AK167" s="121"/>
      <c r="AL167" s="121"/>
      <c r="AM167" s="121"/>
      <c r="AN167" s="121"/>
    </row>
    <row r="168" spans="1:40" s="101" customFormat="1">
      <c r="A168" s="777"/>
      <c r="B168" s="905"/>
      <c r="C168" s="777"/>
      <c r="D168" s="777"/>
      <c r="E168" s="777"/>
      <c r="F168" s="777"/>
      <c r="G168" s="906"/>
      <c r="H168" s="777"/>
      <c r="I168" s="777"/>
      <c r="J168" s="777"/>
      <c r="K168" s="777"/>
      <c r="L168" s="777"/>
      <c r="M168" s="906"/>
      <c r="N168" s="578"/>
      <c r="O168" s="578"/>
      <c r="P168" s="578"/>
      <c r="Q168" s="578"/>
      <c r="R168" s="578"/>
      <c r="S168" s="578"/>
      <c r="T168" s="578"/>
      <c r="U168" s="578"/>
      <c r="V168" s="578"/>
      <c r="W168" s="578"/>
      <c r="X168" s="578"/>
      <c r="Y168" s="578"/>
      <c r="Z168" s="578"/>
      <c r="AA168" s="578"/>
      <c r="AB168" s="578"/>
      <c r="AC168" s="578"/>
      <c r="AD168" s="777"/>
      <c r="AE168" s="578"/>
      <c r="AF168" s="578"/>
      <c r="AG168" s="578"/>
      <c r="AH168" s="907"/>
      <c r="AI168" s="121"/>
      <c r="AJ168" s="121"/>
      <c r="AK168" s="121"/>
      <c r="AL168" s="121"/>
      <c r="AM168" s="121"/>
      <c r="AN168" s="121"/>
    </row>
    <row r="169" spans="1:40" s="101" customFormat="1">
      <c r="A169" s="777"/>
      <c r="B169" s="905"/>
      <c r="C169" s="777"/>
      <c r="D169" s="777"/>
      <c r="E169" s="777"/>
      <c r="F169" s="777"/>
      <c r="G169" s="906"/>
      <c r="H169" s="777"/>
      <c r="I169" s="777"/>
      <c r="J169" s="777"/>
      <c r="K169" s="777"/>
      <c r="L169" s="777"/>
      <c r="M169" s="906"/>
      <c r="N169" s="578"/>
      <c r="O169" s="578"/>
      <c r="P169" s="578"/>
      <c r="Q169" s="578"/>
      <c r="R169" s="578"/>
      <c r="S169" s="578"/>
      <c r="T169" s="578"/>
      <c r="U169" s="578"/>
      <c r="V169" s="578"/>
      <c r="W169" s="578"/>
      <c r="X169" s="578"/>
      <c r="Y169" s="578"/>
      <c r="Z169" s="578"/>
      <c r="AA169" s="578"/>
      <c r="AB169" s="578"/>
      <c r="AC169" s="578"/>
      <c r="AD169" s="777"/>
      <c r="AE169" s="578"/>
      <c r="AF169" s="578"/>
      <c r="AG169" s="578"/>
      <c r="AH169" s="907"/>
      <c r="AI169" s="121"/>
      <c r="AJ169" s="121"/>
      <c r="AK169" s="121"/>
      <c r="AL169" s="121"/>
      <c r="AM169" s="121"/>
      <c r="AN169" s="121"/>
    </row>
    <row r="170" spans="1:40" s="101" customFormat="1">
      <c r="A170" s="777"/>
      <c r="B170" s="905"/>
      <c r="C170" s="777"/>
      <c r="D170" s="777"/>
      <c r="E170" s="777"/>
      <c r="F170" s="777"/>
      <c r="G170" s="906"/>
      <c r="H170" s="777"/>
      <c r="I170" s="777"/>
      <c r="J170" s="777"/>
      <c r="K170" s="777"/>
      <c r="L170" s="777"/>
      <c r="M170" s="906"/>
      <c r="N170" s="578"/>
      <c r="O170" s="578"/>
      <c r="P170" s="578"/>
      <c r="Q170" s="578"/>
      <c r="R170" s="578"/>
      <c r="S170" s="578"/>
      <c r="T170" s="578"/>
      <c r="U170" s="578"/>
      <c r="V170" s="578"/>
      <c r="W170" s="578"/>
      <c r="X170" s="578"/>
      <c r="Y170" s="578"/>
      <c r="Z170" s="578"/>
      <c r="AA170" s="578"/>
      <c r="AB170" s="578"/>
      <c r="AC170" s="578"/>
      <c r="AD170" s="777"/>
      <c r="AE170" s="578"/>
      <c r="AF170" s="578"/>
      <c r="AG170" s="578"/>
      <c r="AH170" s="907"/>
      <c r="AI170" s="121"/>
      <c r="AJ170" s="121"/>
      <c r="AK170" s="121"/>
      <c r="AL170" s="121"/>
      <c r="AM170" s="121"/>
      <c r="AN170" s="121"/>
    </row>
    <row r="171" spans="1:40" s="101" customFormat="1">
      <c r="A171" s="777"/>
      <c r="B171" s="905"/>
      <c r="C171" s="777"/>
      <c r="D171" s="777"/>
      <c r="E171" s="777"/>
      <c r="F171" s="777"/>
      <c r="G171" s="906"/>
      <c r="H171" s="777"/>
      <c r="I171" s="777"/>
      <c r="J171" s="777"/>
      <c r="K171" s="777"/>
      <c r="L171" s="777"/>
      <c r="M171" s="906"/>
      <c r="N171" s="578"/>
      <c r="O171" s="578"/>
      <c r="P171" s="578"/>
      <c r="Q171" s="578"/>
      <c r="R171" s="578"/>
      <c r="S171" s="578"/>
      <c r="T171" s="578"/>
      <c r="U171" s="578"/>
      <c r="V171" s="578"/>
      <c r="W171" s="578"/>
      <c r="X171" s="578"/>
      <c r="Y171" s="578"/>
      <c r="Z171" s="578"/>
      <c r="AA171" s="578"/>
      <c r="AB171" s="578"/>
      <c r="AC171" s="578"/>
      <c r="AD171" s="777"/>
      <c r="AE171" s="578"/>
      <c r="AF171" s="578"/>
      <c r="AG171" s="578"/>
      <c r="AH171" s="907"/>
      <c r="AI171" s="121"/>
      <c r="AJ171" s="121"/>
      <c r="AK171" s="121"/>
      <c r="AL171" s="121"/>
      <c r="AM171" s="121"/>
      <c r="AN171" s="121"/>
    </row>
    <row r="172" spans="1:40" s="101" customFormat="1">
      <c r="A172" s="777"/>
      <c r="B172" s="905"/>
      <c r="C172" s="777"/>
      <c r="D172" s="777"/>
      <c r="E172" s="777"/>
      <c r="F172" s="777"/>
      <c r="G172" s="906"/>
      <c r="H172" s="777"/>
      <c r="I172" s="777"/>
      <c r="J172" s="777"/>
      <c r="K172" s="777"/>
      <c r="L172" s="777"/>
      <c r="M172" s="906"/>
      <c r="N172" s="578"/>
      <c r="O172" s="578"/>
      <c r="P172" s="578"/>
      <c r="Q172" s="578"/>
      <c r="R172" s="578"/>
      <c r="S172" s="578"/>
      <c r="T172" s="578"/>
      <c r="U172" s="578"/>
      <c r="V172" s="578"/>
      <c r="W172" s="578"/>
      <c r="X172" s="578"/>
      <c r="Y172" s="578"/>
      <c r="Z172" s="578"/>
      <c r="AA172" s="578"/>
      <c r="AB172" s="578"/>
      <c r="AC172" s="578"/>
      <c r="AD172" s="777"/>
      <c r="AE172" s="578"/>
      <c r="AF172" s="578"/>
      <c r="AG172" s="578"/>
      <c r="AH172" s="907"/>
      <c r="AI172" s="121"/>
      <c r="AJ172" s="121"/>
      <c r="AK172" s="121"/>
      <c r="AL172" s="121"/>
      <c r="AM172" s="121"/>
      <c r="AN172" s="121"/>
    </row>
    <row r="173" spans="1:40" s="101" customFormat="1">
      <c r="A173" s="777"/>
      <c r="B173" s="905"/>
      <c r="C173" s="777"/>
      <c r="D173" s="777"/>
      <c r="E173" s="777"/>
      <c r="F173" s="777"/>
      <c r="G173" s="906"/>
      <c r="H173" s="777"/>
      <c r="I173" s="777"/>
      <c r="J173" s="777"/>
      <c r="K173" s="777"/>
      <c r="L173" s="777"/>
      <c r="M173" s="906"/>
      <c r="N173" s="578"/>
      <c r="O173" s="578"/>
      <c r="P173" s="578"/>
      <c r="Q173" s="578"/>
      <c r="R173" s="578"/>
      <c r="S173" s="578"/>
      <c r="T173" s="578"/>
      <c r="U173" s="578"/>
      <c r="V173" s="578"/>
      <c r="W173" s="578"/>
      <c r="X173" s="578"/>
      <c r="Y173" s="578"/>
      <c r="Z173" s="578"/>
      <c r="AA173" s="578"/>
      <c r="AB173" s="578"/>
      <c r="AC173" s="578"/>
      <c r="AD173" s="777"/>
      <c r="AE173" s="578"/>
      <c r="AF173" s="578"/>
      <c r="AG173" s="578"/>
      <c r="AH173" s="907"/>
      <c r="AI173" s="121"/>
      <c r="AJ173" s="121"/>
      <c r="AK173" s="121"/>
      <c r="AL173" s="121"/>
      <c r="AM173" s="121"/>
      <c r="AN173" s="121"/>
    </row>
    <row r="174" spans="1:40" s="101" customFormat="1">
      <c r="A174" s="777"/>
      <c r="B174" s="905"/>
      <c r="C174" s="777"/>
      <c r="D174" s="777"/>
      <c r="E174" s="777"/>
      <c r="F174" s="777"/>
      <c r="G174" s="906"/>
      <c r="H174" s="777"/>
      <c r="I174" s="777"/>
      <c r="J174" s="777"/>
      <c r="K174" s="777"/>
      <c r="L174" s="777"/>
      <c r="M174" s="906"/>
      <c r="N174" s="578"/>
      <c r="O174" s="578"/>
      <c r="P174" s="578"/>
      <c r="Q174" s="578"/>
      <c r="R174" s="578"/>
      <c r="S174" s="578"/>
      <c r="T174" s="578"/>
      <c r="U174" s="578"/>
      <c r="V174" s="578"/>
      <c r="W174" s="578"/>
      <c r="X174" s="578"/>
      <c r="Y174" s="578"/>
      <c r="Z174" s="578"/>
      <c r="AA174" s="578"/>
      <c r="AB174" s="578"/>
      <c r="AC174" s="578"/>
      <c r="AD174" s="777"/>
      <c r="AE174" s="578"/>
      <c r="AF174" s="578"/>
      <c r="AG174" s="578"/>
      <c r="AH174" s="907"/>
      <c r="AI174" s="121"/>
      <c r="AJ174" s="121"/>
      <c r="AK174" s="121"/>
      <c r="AL174" s="121"/>
      <c r="AM174" s="121"/>
      <c r="AN174" s="121"/>
    </row>
    <row r="175" spans="1:40" s="101" customFormat="1">
      <c r="A175" s="777"/>
      <c r="B175" s="905"/>
      <c r="C175" s="777"/>
      <c r="D175" s="777"/>
      <c r="E175" s="777"/>
      <c r="F175" s="777"/>
      <c r="G175" s="906"/>
      <c r="H175" s="777"/>
      <c r="I175" s="777"/>
      <c r="J175" s="777"/>
      <c r="K175" s="777"/>
      <c r="L175" s="777"/>
      <c r="M175" s="906"/>
      <c r="N175" s="578"/>
      <c r="O175" s="578"/>
      <c r="P175" s="578"/>
      <c r="Q175" s="578"/>
      <c r="R175" s="578"/>
      <c r="S175" s="578"/>
      <c r="T175" s="578"/>
      <c r="U175" s="578"/>
      <c r="V175" s="578"/>
      <c r="W175" s="578"/>
      <c r="X175" s="578"/>
      <c r="Y175" s="578"/>
      <c r="Z175" s="578"/>
      <c r="AA175" s="578"/>
      <c r="AB175" s="578"/>
      <c r="AC175" s="578"/>
      <c r="AD175" s="777"/>
      <c r="AE175" s="578"/>
      <c r="AF175" s="578"/>
      <c r="AG175" s="578"/>
      <c r="AH175" s="907"/>
      <c r="AI175" s="121"/>
      <c r="AJ175" s="121"/>
      <c r="AK175" s="121"/>
      <c r="AL175" s="121"/>
      <c r="AM175" s="121"/>
      <c r="AN175" s="121"/>
    </row>
    <row r="176" spans="1:40" s="101" customFormat="1">
      <c r="A176" s="777"/>
      <c r="B176" s="905"/>
      <c r="C176" s="777"/>
      <c r="D176" s="777"/>
      <c r="E176" s="777"/>
      <c r="F176" s="777"/>
      <c r="G176" s="906"/>
      <c r="H176" s="777"/>
      <c r="I176" s="777"/>
      <c r="J176" s="777"/>
      <c r="K176" s="777"/>
      <c r="L176" s="777"/>
      <c r="M176" s="906"/>
      <c r="N176" s="578"/>
      <c r="O176" s="578"/>
      <c r="P176" s="578"/>
      <c r="Q176" s="578"/>
      <c r="R176" s="578"/>
      <c r="S176" s="578"/>
      <c r="T176" s="578"/>
      <c r="U176" s="578"/>
      <c r="V176" s="578"/>
      <c r="W176" s="578"/>
      <c r="X176" s="578"/>
      <c r="Y176" s="578"/>
      <c r="Z176" s="578"/>
      <c r="AA176" s="578"/>
      <c r="AB176" s="578"/>
      <c r="AC176" s="578"/>
      <c r="AD176" s="777"/>
      <c r="AE176" s="578"/>
      <c r="AF176" s="578"/>
      <c r="AG176" s="578"/>
      <c r="AH176" s="907"/>
      <c r="AI176" s="121"/>
      <c r="AJ176" s="121"/>
      <c r="AK176" s="121"/>
      <c r="AL176" s="121"/>
      <c r="AM176" s="121"/>
      <c r="AN176" s="121"/>
    </row>
    <row r="177" spans="1:40" s="101" customFormat="1">
      <c r="A177" s="777"/>
      <c r="B177" s="905"/>
      <c r="C177" s="777"/>
      <c r="D177" s="777"/>
      <c r="E177" s="777"/>
      <c r="F177" s="777"/>
      <c r="G177" s="906"/>
      <c r="H177" s="777"/>
      <c r="I177" s="777"/>
      <c r="J177" s="777"/>
      <c r="K177" s="777"/>
      <c r="L177" s="777"/>
      <c r="M177" s="906"/>
      <c r="N177" s="578"/>
      <c r="O177" s="578"/>
      <c r="P177" s="578"/>
      <c r="Q177" s="578"/>
      <c r="R177" s="578"/>
      <c r="S177" s="578"/>
      <c r="T177" s="578"/>
      <c r="U177" s="578"/>
      <c r="V177" s="578"/>
      <c r="W177" s="578"/>
      <c r="X177" s="578"/>
      <c r="Y177" s="578"/>
      <c r="Z177" s="578"/>
      <c r="AA177" s="578"/>
      <c r="AB177" s="578"/>
      <c r="AC177" s="578"/>
      <c r="AD177" s="777"/>
      <c r="AE177" s="578"/>
      <c r="AF177" s="578"/>
      <c r="AG177" s="578"/>
      <c r="AH177" s="907"/>
      <c r="AI177" s="121"/>
      <c r="AJ177" s="121"/>
      <c r="AK177" s="121"/>
      <c r="AL177" s="121"/>
      <c r="AM177" s="121"/>
      <c r="AN177" s="121"/>
    </row>
    <row r="178" spans="1:40" s="101" customFormat="1">
      <c r="A178" s="777"/>
      <c r="B178" s="905"/>
      <c r="C178" s="777"/>
      <c r="D178" s="777"/>
      <c r="E178" s="777"/>
      <c r="F178" s="777"/>
      <c r="G178" s="906"/>
      <c r="H178" s="777"/>
      <c r="I178" s="777"/>
      <c r="J178" s="777"/>
      <c r="K178" s="777"/>
      <c r="L178" s="777"/>
      <c r="M178" s="906"/>
      <c r="N178" s="578"/>
      <c r="O178" s="578"/>
      <c r="P178" s="578"/>
      <c r="Q178" s="578"/>
      <c r="R178" s="578"/>
      <c r="S178" s="578"/>
      <c r="T178" s="578"/>
      <c r="U178" s="578"/>
      <c r="V178" s="578"/>
      <c r="W178" s="578"/>
      <c r="X178" s="578"/>
      <c r="Y178" s="578"/>
      <c r="Z178" s="578"/>
      <c r="AA178" s="578"/>
      <c r="AB178" s="578"/>
      <c r="AC178" s="578"/>
      <c r="AD178" s="777"/>
      <c r="AE178" s="578"/>
      <c r="AF178" s="578"/>
      <c r="AG178" s="578"/>
      <c r="AH178" s="907"/>
      <c r="AI178" s="121"/>
      <c r="AJ178" s="121"/>
      <c r="AK178" s="121"/>
      <c r="AL178" s="121"/>
      <c r="AM178" s="121"/>
      <c r="AN178" s="121"/>
    </row>
    <row r="179" spans="1:40" s="101" customFormat="1">
      <c r="A179" s="777"/>
      <c r="B179" s="905"/>
      <c r="C179" s="777"/>
      <c r="D179" s="777"/>
      <c r="E179" s="777"/>
      <c r="F179" s="777"/>
      <c r="G179" s="906"/>
      <c r="H179" s="777"/>
      <c r="I179" s="777"/>
      <c r="J179" s="777"/>
      <c r="K179" s="777"/>
      <c r="L179" s="777"/>
      <c r="M179" s="906"/>
      <c r="N179" s="578"/>
      <c r="O179" s="578"/>
      <c r="P179" s="578"/>
      <c r="Q179" s="578"/>
      <c r="R179" s="578"/>
      <c r="S179" s="578"/>
      <c r="T179" s="578"/>
      <c r="U179" s="578"/>
      <c r="V179" s="578"/>
      <c r="W179" s="578"/>
      <c r="X179" s="578"/>
      <c r="Y179" s="578"/>
      <c r="Z179" s="578"/>
      <c r="AA179" s="578"/>
      <c r="AB179" s="578"/>
      <c r="AC179" s="578"/>
      <c r="AD179" s="777"/>
      <c r="AE179" s="578"/>
      <c r="AF179" s="578"/>
      <c r="AG179" s="578"/>
      <c r="AH179" s="907"/>
      <c r="AI179" s="121"/>
      <c r="AJ179" s="121"/>
      <c r="AK179" s="121"/>
      <c r="AL179" s="121"/>
      <c r="AM179" s="121"/>
      <c r="AN179" s="121"/>
    </row>
    <row r="180" spans="1:40" s="101" customFormat="1">
      <c r="A180" s="777"/>
      <c r="B180" s="905"/>
      <c r="C180" s="777"/>
      <c r="D180" s="777"/>
      <c r="E180" s="777"/>
      <c r="F180" s="777"/>
      <c r="G180" s="906"/>
      <c r="H180" s="777"/>
      <c r="I180" s="777"/>
      <c r="J180" s="777"/>
      <c r="K180" s="777"/>
      <c r="L180" s="777"/>
      <c r="M180" s="906"/>
      <c r="N180" s="578"/>
      <c r="O180" s="578"/>
      <c r="P180" s="578"/>
      <c r="Q180" s="578"/>
      <c r="R180" s="578"/>
      <c r="S180" s="578"/>
      <c r="T180" s="578"/>
      <c r="U180" s="578"/>
      <c r="V180" s="578"/>
      <c r="W180" s="578"/>
      <c r="X180" s="578"/>
      <c r="Y180" s="578"/>
      <c r="Z180" s="578"/>
      <c r="AA180" s="578"/>
      <c r="AB180" s="578"/>
      <c r="AC180" s="578"/>
      <c r="AD180" s="777"/>
      <c r="AE180" s="578"/>
      <c r="AF180" s="578"/>
      <c r="AG180" s="578"/>
      <c r="AH180" s="907"/>
      <c r="AI180" s="121"/>
      <c r="AJ180" s="121"/>
      <c r="AK180" s="121"/>
      <c r="AL180" s="121"/>
      <c r="AM180" s="121"/>
      <c r="AN180" s="121"/>
    </row>
    <row r="181" spans="1:40" s="101" customFormat="1">
      <c r="A181" s="777"/>
      <c r="B181" s="905"/>
      <c r="C181" s="777"/>
      <c r="D181" s="777"/>
      <c r="E181" s="777"/>
      <c r="F181" s="777"/>
      <c r="G181" s="906"/>
      <c r="H181" s="777"/>
      <c r="I181" s="777"/>
      <c r="J181" s="777"/>
      <c r="K181" s="777"/>
      <c r="L181" s="777"/>
      <c r="M181" s="906"/>
      <c r="N181" s="578"/>
      <c r="O181" s="578"/>
      <c r="P181" s="578"/>
      <c r="Q181" s="578"/>
      <c r="R181" s="578"/>
      <c r="S181" s="578"/>
      <c r="T181" s="578"/>
      <c r="U181" s="578"/>
      <c r="V181" s="578"/>
      <c r="W181" s="578"/>
      <c r="X181" s="578"/>
      <c r="Y181" s="578"/>
      <c r="Z181" s="578"/>
      <c r="AA181" s="578"/>
      <c r="AB181" s="578"/>
      <c r="AC181" s="578"/>
      <c r="AD181" s="777"/>
      <c r="AE181" s="578"/>
      <c r="AF181" s="578"/>
      <c r="AG181" s="578"/>
      <c r="AH181" s="907"/>
      <c r="AI181" s="121"/>
      <c r="AJ181" s="121"/>
      <c r="AK181" s="121"/>
      <c r="AL181" s="121"/>
      <c r="AM181" s="121"/>
      <c r="AN181" s="121"/>
    </row>
    <row r="182" spans="1:40" s="101" customFormat="1">
      <c r="A182" s="777"/>
      <c r="B182" s="905"/>
      <c r="C182" s="777"/>
      <c r="D182" s="777"/>
      <c r="E182" s="777"/>
      <c r="F182" s="777"/>
      <c r="G182" s="906"/>
      <c r="H182" s="777"/>
      <c r="I182" s="777"/>
      <c r="J182" s="777"/>
      <c r="K182" s="777"/>
      <c r="L182" s="777"/>
      <c r="M182" s="906"/>
      <c r="N182" s="578"/>
      <c r="O182" s="578"/>
      <c r="P182" s="578"/>
      <c r="Q182" s="578"/>
      <c r="R182" s="578"/>
      <c r="S182" s="578"/>
      <c r="T182" s="578"/>
      <c r="U182" s="578"/>
      <c r="V182" s="578"/>
      <c r="W182" s="578"/>
      <c r="X182" s="578"/>
      <c r="Y182" s="578"/>
      <c r="Z182" s="578"/>
      <c r="AA182" s="578"/>
      <c r="AB182" s="578"/>
      <c r="AC182" s="578"/>
      <c r="AD182" s="777"/>
      <c r="AE182" s="578"/>
      <c r="AF182" s="578"/>
      <c r="AG182" s="578"/>
      <c r="AH182" s="907"/>
      <c r="AI182" s="121"/>
      <c r="AJ182" s="121"/>
      <c r="AK182" s="121"/>
      <c r="AL182" s="121"/>
      <c r="AM182" s="121"/>
      <c r="AN182" s="121"/>
    </row>
    <row r="183" spans="1:40" s="101" customFormat="1">
      <c r="A183" s="777"/>
      <c r="B183" s="905"/>
      <c r="C183" s="777"/>
      <c r="D183" s="777"/>
      <c r="E183" s="777"/>
      <c r="F183" s="777"/>
      <c r="G183" s="906"/>
      <c r="H183" s="777"/>
      <c r="I183" s="777"/>
      <c r="J183" s="777"/>
      <c r="K183" s="777"/>
      <c r="L183" s="777"/>
      <c r="M183" s="906"/>
      <c r="N183" s="578"/>
      <c r="O183" s="578"/>
      <c r="P183" s="578"/>
      <c r="Q183" s="578"/>
      <c r="R183" s="578"/>
      <c r="S183" s="578"/>
      <c r="T183" s="578"/>
      <c r="U183" s="578"/>
      <c r="V183" s="578"/>
      <c r="W183" s="578"/>
      <c r="X183" s="578"/>
      <c r="Y183" s="578"/>
      <c r="Z183" s="578"/>
      <c r="AA183" s="578"/>
      <c r="AB183" s="578"/>
      <c r="AC183" s="578"/>
      <c r="AD183" s="777"/>
      <c r="AE183" s="578"/>
      <c r="AF183" s="578"/>
      <c r="AG183" s="578"/>
      <c r="AH183" s="907"/>
      <c r="AI183" s="121"/>
      <c r="AJ183" s="121"/>
      <c r="AK183" s="121"/>
      <c r="AL183" s="121"/>
      <c r="AM183" s="121"/>
      <c r="AN183" s="121"/>
    </row>
    <row r="184" spans="1:40" s="101" customFormat="1">
      <c r="A184" s="777"/>
      <c r="B184" s="905"/>
      <c r="C184" s="777"/>
      <c r="D184" s="777"/>
      <c r="E184" s="777"/>
      <c r="F184" s="777"/>
      <c r="G184" s="906"/>
      <c r="H184" s="777"/>
      <c r="I184" s="777"/>
      <c r="J184" s="777"/>
      <c r="K184" s="777"/>
      <c r="L184" s="777"/>
      <c r="M184" s="906"/>
      <c r="N184" s="578"/>
      <c r="O184" s="578"/>
      <c r="P184" s="578"/>
      <c r="Q184" s="578"/>
      <c r="R184" s="578"/>
      <c r="S184" s="578"/>
      <c r="T184" s="578"/>
      <c r="U184" s="578"/>
      <c r="V184" s="578"/>
      <c r="W184" s="578"/>
      <c r="X184" s="578"/>
      <c r="Y184" s="578"/>
      <c r="Z184" s="578"/>
      <c r="AA184" s="578"/>
      <c r="AB184" s="578"/>
      <c r="AC184" s="578"/>
      <c r="AD184" s="777"/>
      <c r="AE184" s="578"/>
      <c r="AF184" s="578"/>
      <c r="AG184" s="578"/>
      <c r="AH184" s="907"/>
      <c r="AI184" s="121"/>
      <c r="AJ184" s="121"/>
      <c r="AK184" s="121"/>
      <c r="AL184" s="121"/>
      <c r="AM184" s="121"/>
      <c r="AN184" s="121"/>
    </row>
    <row r="185" spans="1:40" s="101" customFormat="1">
      <c r="A185" s="777"/>
      <c r="B185" s="905"/>
      <c r="C185" s="777"/>
      <c r="D185" s="777"/>
      <c r="E185" s="777"/>
      <c r="F185" s="777"/>
      <c r="G185" s="906"/>
      <c r="H185" s="777"/>
      <c r="I185" s="777"/>
      <c r="J185" s="777"/>
      <c r="K185" s="777"/>
      <c r="L185" s="777"/>
      <c r="M185" s="906"/>
      <c r="N185" s="578"/>
      <c r="O185" s="578"/>
      <c r="P185" s="578"/>
      <c r="Q185" s="578"/>
      <c r="R185" s="578"/>
      <c r="S185" s="578"/>
      <c r="T185" s="578"/>
      <c r="U185" s="578"/>
      <c r="V185" s="578"/>
      <c r="W185" s="578"/>
      <c r="X185" s="578"/>
      <c r="Y185" s="578"/>
      <c r="Z185" s="578"/>
      <c r="AA185" s="578"/>
      <c r="AB185" s="578"/>
      <c r="AC185" s="578"/>
      <c r="AD185" s="777"/>
      <c r="AE185" s="578"/>
      <c r="AF185" s="578"/>
      <c r="AG185" s="578"/>
      <c r="AH185" s="907"/>
      <c r="AI185" s="121"/>
      <c r="AJ185" s="121"/>
      <c r="AK185" s="121"/>
      <c r="AL185" s="121"/>
      <c r="AM185" s="121"/>
      <c r="AN185" s="121"/>
    </row>
    <row r="186" spans="1:40" s="101" customFormat="1">
      <c r="A186" s="777"/>
      <c r="B186" s="905"/>
      <c r="C186" s="777"/>
      <c r="D186" s="777"/>
      <c r="E186" s="777"/>
      <c r="F186" s="777"/>
      <c r="G186" s="906"/>
      <c r="H186" s="777"/>
      <c r="I186" s="777"/>
      <c r="J186" s="777"/>
      <c r="K186" s="777"/>
      <c r="L186" s="777"/>
      <c r="M186" s="906"/>
      <c r="N186" s="578"/>
      <c r="O186" s="578"/>
      <c r="P186" s="578"/>
      <c r="Q186" s="578"/>
      <c r="R186" s="578"/>
      <c r="S186" s="578"/>
      <c r="T186" s="578"/>
      <c r="U186" s="578"/>
      <c r="V186" s="578"/>
      <c r="W186" s="578"/>
      <c r="X186" s="578"/>
      <c r="Y186" s="578"/>
      <c r="Z186" s="578"/>
      <c r="AA186" s="578"/>
      <c r="AB186" s="578"/>
      <c r="AC186" s="578"/>
      <c r="AD186" s="777"/>
      <c r="AE186" s="578"/>
      <c r="AF186" s="578"/>
      <c r="AG186" s="578"/>
      <c r="AH186" s="907"/>
      <c r="AI186" s="121"/>
      <c r="AJ186" s="121"/>
      <c r="AK186" s="121"/>
      <c r="AL186" s="121"/>
      <c r="AM186" s="121"/>
      <c r="AN186" s="121"/>
    </row>
    <row r="187" spans="1:40" s="101" customFormat="1">
      <c r="A187" s="777"/>
      <c r="B187" s="905"/>
      <c r="C187" s="777"/>
      <c r="D187" s="777"/>
      <c r="E187" s="777"/>
      <c r="F187" s="777"/>
      <c r="G187" s="906"/>
      <c r="H187" s="777"/>
      <c r="I187" s="777"/>
      <c r="J187" s="777"/>
      <c r="K187" s="777"/>
      <c r="L187" s="777"/>
      <c r="M187" s="906"/>
      <c r="N187" s="578"/>
      <c r="O187" s="578"/>
      <c r="P187" s="578"/>
      <c r="Q187" s="578"/>
      <c r="R187" s="578"/>
      <c r="S187" s="578"/>
      <c r="T187" s="578"/>
      <c r="U187" s="578"/>
      <c r="V187" s="578"/>
      <c r="W187" s="578"/>
      <c r="X187" s="578"/>
      <c r="Y187" s="578"/>
      <c r="Z187" s="578"/>
      <c r="AA187" s="578"/>
      <c r="AB187" s="578"/>
      <c r="AC187" s="578"/>
      <c r="AD187" s="777"/>
      <c r="AE187" s="578"/>
      <c r="AF187" s="578"/>
      <c r="AG187" s="578"/>
      <c r="AH187" s="907"/>
      <c r="AI187" s="121"/>
      <c r="AJ187" s="121"/>
      <c r="AK187" s="121"/>
      <c r="AL187" s="121"/>
      <c r="AM187" s="121"/>
      <c r="AN187" s="121"/>
    </row>
    <row r="188" spans="1:40" s="101" customFormat="1">
      <c r="A188" s="777"/>
      <c r="B188" s="905"/>
      <c r="C188" s="777"/>
      <c r="D188" s="777"/>
      <c r="E188" s="777"/>
      <c r="F188" s="777"/>
      <c r="G188" s="906"/>
      <c r="H188" s="777"/>
      <c r="I188" s="777"/>
      <c r="J188" s="777"/>
      <c r="K188" s="777"/>
      <c r="L188" s="777"/>
      <c r="M188" s="906"/>
      <c r="N188" s="578"/>
      <c r="O188" s="578"/>
      <c r="P188" s="578"/>
      <c r="Q188" s="578"/>
      <c r="R188" s="578"/>
      <c r="S188" s="578"/>
      <c r="T188" s="578"/>
      <c r="U188" s="578"/>
      <c r="V188" s="578"/>
      <c r="W188" s="578"/>
      <c r="X188" s="578"/>
      <c r="Y188" s="578"/>
      <c r="Z188" s="578"/>
      <c r="AA188" s="578"/>
      <c r="AB188" s="578"/>
      <c r="AC188" s="578"/>
      <c r="AD188" s="777"/>
      <c r="AE188" s="578"/>
      <c r="AF188" s="578"/>
      <c r="AG188" s="578"/>
      <c r="AH188" s="907"/>
      <c r="AI188" s="121"/>
      <c r="AJ188" s="121"/>
      <c r="AK188" s="121"/>
      <c r="AL188" s="121"/>
      <c r="AM188" s="121"/>
      <c r="AN188" s="121"/>
    </row>
    <row r="189" spans="1:40" s="101" customFormat="1">
      <c r="A189" s="777"/>
      <c r="B189" s="905"/>
      <c r="C189" s="777"/>
      <c r="D189" s="777"/>
      <c r="E189" s="777"/>
      <c r="F189" s="777"/>
      <c r="G189" s="906"/>
      <c r="H189" s="777"/>
      <c r="I189" s="777"/>
      <c r="J189" s="777"/>
      <c r="K189" s="777"/>
      <c r="L189" s="777"/>
      <c r="M189" s="906"/>
      <c r="N189" s="578"/>
      <c r="O189" s="578"/>
      <c r="P189" s="578"/>
      <c r="Q189" s="578"/>
      <c r="R189" s="578"/>
      <c r="S189" s="578"/>
      <c r="T189" s="578"/>
      <c r="U189" s="578"/>
      <c r="V189" s="578"/>
      <c r="W189" s="578"/>
      <c r="X189" s="578"/>
      <c r="Y189" s="578"/>
      <c r="Z189" s="578"/>
      <c r="AA189" s="578"/>
      <c r="AB189" s="578"/>
      <c r="AC189" s="578"/>
      <c r="AD189" s="777"/>
      <c r="AE189" s="578"/>
      <c r="AF189" s="578"/>
      <c r="AG189" s="578"/>
      <c r="AH189" s="907"/>
      <c r="AI189" s="121"/>
      <c r="AJ189" s="121"/>
      <c r="AK189" s="121"/>
      <c r="AL189" s="121"/>
      <c r="AM189" s="121"/>
      <c r="AN189" s="121"/>
    </row>
    <row r="190" spans="1:40" s="101" customFormat="1">
      <c r="A190" s="777"/>
      <c r="B190" s="905"/>
      <c r="C190" s="777"/>
      <c r="D190" s="777"/>
      <c r="E190" s="777"/>
      <c r="F190" s="777"/>
      <c r="G190" s="906"/>
      <c r="H190" s="777"/>
      <c r="I190" s="777"/>
      <c r="J190" s="777"/>
      <c r="K190" s="777"/>
      <c r="L190" s="777"/>
      <c r="M190" s="906"/>
      <c r="N190" s="578"/>
      <c r="O190" s="578"/>
      <c r="P190" s="578"/>
      <c r="Q190" s="578"/>
      <c r="R190" s="578"/>
      <c r="S190" s="578"/>
      <c r="T190" s="578"/>
      <c r="U190" s="578"/>
      <c r="V190" s="578"/>
      <c r="W190" s="578"/>
      <c r="X190" s="578"/>
      <c r="Y190" s="578"/>
      <c r="Z190" s="578"/>
      <c r="AA190" s="578"/>
      <c r="AB190" s="578"/>
      <c r="AC190" s="578"/>
      <c r="AD190" s="777"/>
      <c r="AE190" s="578"/>
      <c r="AF190" s="578"/>
      <c r="AG190" s="578"/>
      <c r="AH190" s="907"/>
      <c r="AI190" s="121"/>
      <c r="AJ190" s="121"/>
      <c r="AK190" s="121"/>
      <c r="AL190" s="121"/>
      <c r="AM190" s="121"/>
      <c r="AN190" s="121"/>
    </row>
    <row r="191" spans="1:40" s="101" customFormat="1">
      <c r="A191" s="777"/>
      <c r="B191" s="905"/>
      <c r="C191" s="777"/>
      <c r="D191" s="777"/>
      <c r="E191" s="777"/>
      <c r="F191" s="777"/>
      <c r="G191" s="906"/>
      <c r="H191" s="777"/>
      <c r="I191" s="777"/>
      <c r="J191" s="777"/>
      <c r="K191" s="777"/>
      <c r="L191" s="777"/>
      <c r="M191" s="906"/>
      <c r="N191" s="578"/>
      <c r="O191" s="578"/>
      <c r="P191" s="578"/>
      <c r="Q191" s="578"/>
      <c r="R191" s="578"/>
      <c r="S191" s="578"/>
      <c r="T191" s="578"/>
      <c r="U191" s="578"/>
      <c r="V191" s="578"/>
      <c r="W191" s="578"/>
      <c r="X191" s="578"/>
      <c r="Y191" s="578"/>
      <c r="Z191" s="578"/>
      <c r="AA191" s="578"/>
      <c r="AB191" s="578"/>
      <c r="AC191" s="578"/>
      <c r="AD191" s="777"/>
      <c r="AE191" s="578"/>
      <c r="AF191" s="578"/>
      <c r="AG191" s="578"/>
      <c r="AH191" s="907"/>
      <c r="AI191" s="121"/>
      <c r="AJ191" s="121"/>
      <c r="AK191" s="121"/>
      <c r="AL191" s="121"/>
      <c r="AM191" s="121"/>
      <c r="AN191" s="121"/>
    </row>
    <row r="192" spans="1:40" s="101" customFormat="1">
      <c r="A192" s="777"/>
      <c r="B192" s="905"/>
      <c r="C192" s="777"/>
      <c r="D192" s="777"/>
      <c r="E192" s="777"/>
      <c r="F192" s="777"/>
      <c r="G192" s="906"/>
      <c r="H192" s="777"/>
      <c r="I192" s="777"/>
      <c r="J192" s="777"/>
      <c r="K192" s="777"/>
      <c r="L192" s="777"/>
      <c r="M192" s="906"/>
      <c r="N192" s="578"/>
      <c r="O192" s="578"/>
      <c r="P192" s="578"/>
      <c r="Q192" s="578"/>
      <c r="R192" s="578"/>
      <c r="S192" s="578"/>
      <c r="T192" s="578"/>
      <c r="U192" s="578"/>
      <c r="V192" s="578"/>
      <c r="W192" s="578"/>
      <c r="X192" s="578"/>
      <c r="Y192" s="578"/>
      <c r="Z192" s="578"/>
      <c r="AA192" s="578"/>
      <c r="AB192" s="578"/>
      <c r="AC192" s="578"/>
      <c r="AD192" s="777"/>
      <c r="AE192" s="578"/>
      <c r="AF192" s="578"/>
      <c r="AG192" s="578"/>
      <c r="AH192" s="907"/>
      <c r="AI192" s="121"/>
      <c r="AJ192" s="121"/>
      <c r="AK192" s="121"/>
      <c r="AL192" s="121"/>
      <c r="AM192" s="121"/>
      <c r="AN192" s="121"/>
    </row>
    <row r="193" spans="1:40" s="101" customFormat="1">
      <c r="A193" s="777"/>
      <c r="B193" s="905"/>
      <c r="C193" s="777"/>
      <c r="D193" s="777"/>
      <c r="E193" s="777"/>
      <c r="F193" s="777"/>
      <c r="G193" s="906"/>
      <c r="H193" s="777"/>
      <c r="I193" s="777"/>
      <c r="J193" s="777"/>
      <c r="K193" s="777"/>
      <c r="L193" s="777"/>
      <c r="M193" s="906"/>
      <c r="N193" s="578"/>
      <c r="O193" s="578"/>
      <c r="P193" s="578"/>
      <c r="Q193" s="578"/>
      <c r="R193" s="578"/>
      <c r="S193" s="578"/>
      <c r="T193" s="578"/>
      <c r="U193" s="578"/>
      <c r="V193" s="578"/>
      <c r="W193" s="578"/>
      <c r="X193" s="578"/>
      <c r="Y193" s="578"/>
      <c r="Z193" s="578"/>
      <c r="AA193" s="578"/>
      <c r="AB193" s="578"/>
      <c r="AC193" s="578"/>
      <c r="AD193" s="777"/>
      <c r="AE193" s="578"/>
      <c r="AF193" s="578"/>
      <c r="AG193" s="578"/>
      <c r="AH193" s="907"/>
      <c r="AI193" s="121"/>
      <c r="AJ193" s="121"/>
      <c r="AK193" s="121"/>
      <c r="AL193" s="121"/>
      <c r="AM193" s="121"/>
      <c r="AN193" s="121"/>
    </row>
    <row r="194" spans="1:40" s="101" customFormat="1">
      <c r="A194" s="777"/>
      <c r="B194" s="905"/>
      <c r="C194" s="777"/>
      <c r="D194" s="777"/>
      <c r="E194" s="777"/>
      <c r="F194" s="777"/>
      <c r="G194" s="906"/>
      <c r="H194" s="777"/>
      <c r="I194" s="777"/>
      <c r="J194" s="777"/>
      <c r="K194" s="777"/>
      <c r="L194" s="777"/>
      <c r="M194" s="906"/>
      <c r="N194" s="578"/>
      <c r="O194" s="578"/>
      <c r="P194" s="578"/>
      <c r="Q194" s="578"/>
      <c r="R194" s="578"/>
      <c r="S194" s="578"/>
      <c r="T194" s="578"/>
      <c r="U194" s="578"/>
      <c r="V194" s="578"/>
      <c r="W194" s="578"/>
      <c r="X194" s="578"/>
      <c r="Y194" s="578"/>
      <c r="Z194" s="578"/>
      <c r="AA194" s="578"/>
      <c r="AB194" s="578"/>
      <c r="AC194" s="578"/>
      <c r="AD194" s="777"/>
      <c r="AE194" s="578"/>
      <c r="AF194" s="578"/>
      <c r="AG194" s="578"/>
      <c r="AH194" s="907"/>
      <c r="AI194" s="121"/>
      <c r="AJ194" s="121"/>
      <c r="AK194" s="121"/>
      <c r="AL194" s="121"/>
      <c r="AM194" s="121"/>
      <c r="AN194" s="121"/>
    </row>
    <row r="195" spans="1:40" s="101" customFormat="1">
      <c r="A195" s="777"/>
      <c r="B195" s="905"/>
      <c r="C195" s="777"/>
      <c r="D195" s="777"/>
      <c r="E195" s="777"/>
      <c r="F195" s="777"/>
      <c r="G195" s="906"/>
      <c r="H195" s="777"/>
      <c r="I195" s="777"/>
      <c r="J195" s="777"/>
      <c r="K195" s="777"/>
      <c r="L195" s="777"/>
      <c r="M195" s="906"/>
      <c r="N195" s="578"/>
      <c r="O195" s="578"/>
      <c r="P195" s="578"/>
      <c r="Q195" s="578"/>
      <c r="R195" s="578"/>
      <c r="S195" s="578"/>
      <c r="T195" s="578"/>
      <c r="U195" s="578"/>
      <c r="V195" s="578"/>
      <c r="W195" s="578"/>
      <c r="X195" s="578"/>
      <c r="Y195" s="578"/>
      <c r="Z195" s="578"/>
      <c r="AA195" s="578"/>
      <c r="AB195" s="578"/>
      <c r="AC195" s="578"/>
      <c r="AD195" s="777"/>
      <c r="AE195" s="578"/>
      <c r="AF195" s="578"/>
      <c r="AG195" s="578"/>
      <c r="AH195" s="907"/>
      <c r="AI195" s="121"/>
      <c r="AJ195" s="121"/>
      <c r="AK195" s="121"/>
      <c r="AL195" s="121"/>
      <c r="AM195" s="121"/>
      <c r="AN195" s="121"/>
    </row>
    <row r="196" spans="1:40" s="101" customFormat="1">
      <c r="A196" s="777"/>
      <c r="B196" s="905"/>
      <c r="C196" s="777"/>
      <c r="D196" s="777"/>
      <c r="E196" s="777"/>
      <c r="F196" s="777"/>
      <c r="G196" s="906"/>
      <c r="H196" s="777"/>
      <c r="I196" s="777"/>
      <c r="J196" s="777"/>
      <c r="K196" s="777"/>
      <c r="L196" s="777"/>
      <c r="M196" s="906"/>
      <c r="N196" s="578"/>
      <c r="O196" s="578"/>
      <c r="P196" s="578"/>
      <c r="Q196" s="578"/>
      <c r="R196" s="578"/>
      <c r="S196" s="578"/>
      <c r="T196" s="578"/>
      <c r="U196" s="578"/>
      <c r="V196" s="578"/>
      <c r="W196" s="578"/>
      <c r="X196" s="578"/>
      <c r="Y196" s="578"/>
      <c r="Z196" s="578"/>
      <c r="AA196" s="578"/>
      <c r="AB196" s="578"/>
      <c r="AC196" s="578"/>
      <c r="AD196" s="777"/>
      <c r="AE196" s="578"/>
      <c r="AF196" s="578"/>
      <c r="AG196" s="578"/>
      <c r="AH196" s="907"/>
      <c r="AI196" s="121"/>
      <c r="AJ196" s="121"/>
      <c r="AK196" s="121"/>
      <c r="AL196" s="121"/>
      <c r="AM196" s="121"/>
      <c r="AN196" s="121"/>
    </row>
    <row r="197" spans="1:40" s="101" customFormat="1">
      <c r="A197" s="777"/>
      <c r="B197" s="905"/>
      <c r="C197" s="777"/>
      <c r="D197" s="777"/>
      <c r="E197" s="777"/>
      <c r="F197" s="777"/>
      <c r="G197" s="906"/>
      <c r="H197" s="777"/>
      <c r="I197" s="777"/>
      <c r="J197" s="777"/>
      <c r="K197" s="777"/>
      <c r="L197" s="777"/>
      <c r="M197" s="906"/>
      <c r="N197" s="578"/>
      <c r="O197" s="578"/>
      <c r="P197" s="578"/>
      <c r="Q197" s="578"/>
      <c r="R197" s="578"/>
      <c r="S197" s="578"/>
      <c r="T197" s="578"/>
      <c r="U197" s="578"/>
      <c r="V197" s="578"/>
      <c r="W197" s="578"/>
      <c r="X197" s="578"/>
      <c r="Y197" s="578"/>
      <c r="Z197" s="578"/>
      <c r="AA197" s="578"/>
      <c r="AB197" s="578"/>
      <c r="AC197" s="578"/>
      <c r="AD197" s="777"/>
      <c r="AE197" s="578"/>
      <c r="AF197" s="578"/>
      <c r="AG197" s="578"/>
      <c r="AH197" s="907"/>
      <c r="AI197" s="121"/>
      <c r="AJ197" s="121"/>
      <c r="AK197" s="121"/>
      <c r="AL197" s="121"/>
      <c r="AM197" s="121"/>
      <c r="AN197" s="121"/>
    </row>
    <row r="198" spans="1:40" s="101" customFormat="1">
      <c r="A198" s="777"/>
      <c r="B198" s="905"/>
      <c r="C198" s="777"/>
      <c r="D198" s="777"/>
      <c r="E198" s="777"/>
      <c r="F198" s="777"/>
      <c r="G198" s="906"/>
      <c r="H198" s="777"/>
      <c r="I198" s="777"/>
      <c r="J198" s="777"/>
      <c r="K198" s="777"/>
      <c r="L198" s="777"/>
      <c r="M198" s="906"/>
      <c r="N198" s="578"/>
      <c r="O198" s="578"/>
      <c r="P198" s="578"/>
      <c r="Q198" s="578"/>
      <c r="R198" s="578"/>
      <c r="S198" s="578"/>
      <c r="T198" s="578"/>
      <c r="U198" s="578"/>
      <c r="V198" s="578"/>
      <c r="W198" s="578"/>
      <c r="X198" s="578"/>
      <c r="Y198" s="578"/>
      <c r="Z198" s="578"/>
      <c r="AA198" s="578"/>
      <c r="AB198" s="578"/>
      <c r="AC198" s="578"/>
      <c r="AD198" s="777"/>
      <c r="AE198" s="578"/>
      <c r="AF198" s="578"/>
      <c r="AG198" s="578"/>
      <c r="AH198" s="907"/>
      <c r="AI198" s="121"/>
      <c r="AJ198" s="121"/>
      <c r="AK198" s="121"/>
      <c r="AL198" s="121"/>
      <c r="AM198" s="121"/>
      <c r="AN198" s="121"/>
    </row>
    <row r="199" spans="1:40" s="101" customFormat="1">
      <c r="A199" s="777"/>
      <c r="B199" s="905"/>
      <c r="C199" s="777"/>
      <c r="D199" s="777"/>
      <c r="E199" s="777"/>
      <c r="F199" s="777"/>
      <c r="G199" s="906"/>
      <c r="H199" s="777"/>
      <c r="I199" s="777"/>
      <c r="J199" s="777"/>
      <c r="K199" s="777"/>
      <c r="L199" s="777"/>
      <c r="M199" s="906"/>
      <c r="N199" s="578"/>
      <c r="O199" s="578"/>
      <c r="P199" s="578"/>
      <c r="Q199" s="578"/>
      <c r="R199" s="578"/>
      <c r="S199" s="578"/>
      <c r="T199" s="578"/>
      <c r="U199" s="578"/>
      <c r="V199" s="578"/>
      <c r="W199" s="578"/>
      <c r="X199" s="578"/>
      <c r="Y199" s="578"/>
      <c r="Z199" s="578"/>
      <c r="AA199" s="578"/>
      <c r="AB199" s="578"/>
      <c r="AC199" s="578"/>
      <c r="AD199" s="777"/>
      <c r="AE199" s="578"/>
      <c r="AF199" s="578"/>
      <c r="AG199" s="578"/>
      <c r="AH199" s="907"/>
      <c r="AI199" s="121"/>
      <c r="AJ199" s="121"/>
      <c r="AK199" s="121"/>
      <c r="AL199" s="121"/>
      <c r="AM199" s="121"/>
      <c r="AN199" s="121"/>
    </row>
    <row r="200" spans="1:40" s="101" customFormat="1">
      <c r="A200" s="777"/>
      <c r="B200" s="905"/>
      <c r="C200" s="777"/>
      <c r="D200" s="777"/>
      <c r="E200" s="777"/>
      <c r="F200" s="777"/>
      <c r="G200" s="906"/>
      <c r="H200" s="777"/>
      <c r="I200" s="777"/>
      <c r="J200" s="777"/>
      <c r="K200" s="777"/>
      <c r="L200" s="777"/>
      <c r="M200" s="906"/>
      <c r="N200" s="578"/>
      <c r="O200" s="578"/>
      <c r="P200" s="578"/>
      <c r="Q200" s="578"/>
      <c r="R200" s="578"/>
      <c r="S200" s="578"/>
      <c r="T200" s="578"/>
      <c r="U200" s="578"/>
      <c r="V200" s="578"/>
      <c r="W200" s="578"/>
      <c r="X200" s="578"/>
      <c r="Y200" s="578"/>
      <c r="Z200" s="578"/>
      <c r="AA200" s="578"/>
      <c r="AB200" s="578"/>
      <c r="AC200" s="578"/>
      <c r="AD200" s="777"/>
      <c r="AE200" s="578"/>
      <c r="AF200" s="578"/>
      <c r="AG200" s="578"/>
      <c r="AH200" s="907"/>
      <c r="AI200" s="121"/>
      <c r="AJ200" s="121"/>
      <c r="AK200" s="121"/>
      <c r="AL200" s="121"/>
      <c r="AM200" s="121"/>
      <c r="AN200" s="121"/>
    </row>
    <row r="201" spans="1:40" s="101" customFormat="1">
      <c r="A201" s="777"/>
      <c r="B201" s="905"/>
      <c r="C201" s="777"/>
      <c r="D201" s="777"/>
      <c r="E201" s="777"/>
      <c r="F201" s="777"/>
      <c r="G201" s="906"/>
      <c r="H201" s="777"/>
      <c r="I201" s="777"/>
      <c r="J201" s="777"/>
      <c r="K201" s="777"/>
      <c r="L201" s="777"/>
      <c r="M201" s="906"/>
      <c r="N201" s="578"/>
      <c r="O201" s="578"/>
      <c r="P201" s="578"/>
      <c r="Q201" s="578"/>
      <c r="R201" s="578"/>
      <c r="S201" s="578"/>
      <c r="T201" s="578"/>
      <c r="U201" s="578"/>
      <c r="V201" s="578"/>
      <c r="W201" s="578"/>
      <c r="X201" s="578"/>
      <c r="Y201" s="578"/>
      <c r="Z201" s="578"/>
      <c r="AA201" s="578"/>
      <c r="AB201" s="578"/>
      <c r="AC201" s="578"/>
      <c r="AD201" s="777"/>
      <c r="AE201" s="578"/>
      <c r="AF201" s="578"/>
      <c r="AG201" s="578"/>
      <c r="AH201" s="907"/>
      <c r="AI201" s="121"/>
      <c r="AJ201" s="121"/>
      <c r="AK201" s="121"/>
      <c r="AL201" s="121"/>
      <c r="AM201" s="121"/>
      <c r="AN201" s="121"/>
    </row>
    <row r="202" spans="1:40" s="101" customFormat="1">
      <c r="A202" s="777"/>
      <c r="B202" s="905"/>
      <c r="C202" s="777"/>
      <c r="D202" s="777"/>
      <c r="E202" s="777"/>
      <c r="F202" s="777"/>
      <c r="G202" s="906"/>
      <c r="H202" s="777"/>
      <c r="I202" s="777"/>
      <c r="J202" s="777"/>
      <c r="K202" s="777"/>
      <c r="L202" s="777"/>
      <c r="M202" s="906"/>
      <c r="N202" s="578"/>
      <c r="O202" s="578"/>
      <c r="P202" s="578"/>
      <c r="Q202" s="578"/>
      <c r="R202" s="578"/>
      <c r="S202" s="578"/>
      <c r="T202" s="578"/>
      <c r="U202" s="578"/>
      <c r="V202" s="578"/>
      <c r="W202" s="578"/>
      <c r="X202" s="578"/>
      <c r="Y202" s="578"/>
      <c r="Z202" s="578"/>
      <c r="AA202" s="578"/>
      <c r="AB202" s="578"/>
      <c r="AC202" s="578"/>
      <c r="AD202" s="777"/>
      <c r="AE202" s="578"/>
      <c r="AF202" s="578"/>
      <c r="AG202" s="578"/>
      <c r="AH202" s="907"/>
      <c r="AI202" s="121"/>
      <c r="AJ202" s="121"/>
      <c r="AK202" s="121"/>
      <c r="AL202" s="121"/>
      <c r="AM202" s="121"/>
      <c r="AN202" s="121"/>
    </row>
    <row r="203" spans="1:40" s="101" customFormat="1">
      <c r="A203" s="777"/>
      <c r="B203" s="905"/>
      <c r="C203" s="777"/>
      <c r="D203" s="777"/>
      <c r="E203" s="777"/>
      <c r="F203" s="777"/>
      <c r="G203" s="906"/>
      <c r="H203" s="777"/>
      <c r="I203" s="777"/>
      <c r="J203" s="777"/>
      <c r="K203" s="777"/>
      <c r="L203" s="777"/>
      <c r="M203" s="906"/>
      <c r="N203" s="578"/>
      <c r="O203" s="578"/>
      <c r="P203" s="578"/>
      <c r="Q203" s="578"/>
      <c r="R203" s="578"/>
      <c r="S203" s="578"/>
      <c r="T203" s="578"/>
      <c r="U203" s="578"/>
      <c r="V203" s="578"/>
      <c r="W203" s="578"/>
      <c r="X203" s="578"/>
      <c r="Y203" s="578"/>
      <c r="Z203" s="578"/>
      <c r="AA203" s="578"/>
      <c r="AB203" s="578"/>
      <c r="AC203" s="578"/>
      <c r="AD203" s="777"/>
      <c r="AE203" s="578"/>
      <c r="AF203" s="578"/>
      <c r="AG203" s="578"/>
      <c r="AH203" s="907"/>
      <c r="AI203" s="121"/>
      <c r="AJ203" s="121"/>
      <c r="AK203" s="121"/>
      <c r="AL203" s="121"/>
      <c r="AM203" s="121"/>
      <c r="AN203" s="121"/>
    </row>
    <row r="204" spans="1:40" s="101" customFormat="1">
      <c r="A204" s="777"/>
      <c r="B204" s="905"/>
      <c r="C204" s="777"/>
      <c r="D204" s="777"/>
      <c r="E204" s="777"/>
      <c r="F204" s="777"/>
      <c r="G204" s="906"/>
      <c r="H204" s="777"/>
      <c r="I204" s="777"/>
      <c r="J204" s="777"/>
      <c r="K204" s="777"/>
      <c r="L204" s="777"/>
      <c r="M204" s="906"/>
      <c r="N204" s="578"/>
      <c r="O204" s="578"/>
      <c r="P204" s="578"/>
      <c r="Q204" s="578"/>
      <c r="R204" s="578"/>
      <c r="S204" s="578"/>
      <c r="T204" s="578"/>
      <c r="U204" s="578"/>
      <c r="V204" s="578"/>
      <c r="W204" s="578"/>
      <c r="X204" s="578"/>
      <c r="Y204" s="578"/>
      <c r="Z204" s="578"/>
      <c r="AA204" s="578"/>
      <c r="AB204" s="578"/>
      <c r="AC204" s="578"/>
      <c r="AD204" s="777"/>
      <c r="AE204" s="578"/>
      <c r="AF204" s="578"/>
      <c r="AG204" s="578"/>
      <c r="AH204" s="907"/>
      <c r="AI204" s="121"/>
      <c r="AJ204" s="121"/>
      <c r="AK204" s="121"/>
      <c r="AL204" s="121"/>
      <c r="AM204" s="121"/>
      <c r="AN204" s="121"/>
    </row>
    <row r="205" spans="1:40" s="101" customFormat="1">
      <c r="A205" s="777"/>
      <c r="B205" s="905"/>
      <c r="C205" s="777"/>
      <c r="D205" s="777"/>
      <c r="E205" s="777"/>
      <c r="F205" s="777"/>
      <c r="G205" s="906"/>
      <c r="H205" s="777"/>
      <c r="I205" s="777"/>
      <c r="J205" s="777"/>
      <c r="K205" s="777"/>
      <c r="L205" s="777"/>
      <c r="M205" s="906"/>
      <c r="N205" s="578"/>
      <c r="O205" s="578"/>
      <c r="P205" s="578"/>
      <c r="Q205" s="578"/>
      <c r="R205" s="578"/>
      <c r="S205" s="578"/>
      <c r="T205" s="578"/>
      <c r="U205" s="578"/>
      <c r="V205" s="578"/>
      <c r="W205" s="578"/>
      <c r="X205" s="578"/>
      <c r="Y205" s="578"/>
      <c r="Z205" s="578"/>
      <c r="AA205" s="578"/>
      <c r="AB205" s="578"/>
      <c r="AC205" s="578"/>
      <c r="AD205" s="777"/>
      <c r="AE205" s="578"/>
      <c r="AF205" s="578"/>
      <c r="AG205" s="578"/>
      <c r="AH205" s="907"/>
      <c r="AI205" s="121"/>
      <c r="AJ205" s="121"/>
      <c r="AK205" s="121"/>
      <c r="AL205" s="121"/>
      <c r="AM205" s="121"/>
      <c r="AN205" s="121"/>
    </row>
    <row r="206" spans="1:40" s="101" customFormat="1">
      <c r="A206" s="777"/>
      <c r="B206" s="905"/>
      <c r="C206" s="777"/>
      <c r="D206" s="777"/>
      <c r="E206" s="777"/>
      <c r="F206" s="777"/>
      <c r="G206" s="906"/>
      <c r="H206" s="777"/>
      <c r="I206" s="777"/>
      <c r="J206" s="777"/>
      <c r="K206" s="777"/>
      <c r="L206" s="777"/>
      <c r="M206" s="906"/>
      <c r="N206" s="578"/>
      <c r="O206" s="578"/>
      <c r="P206" s="578"/>
      <c r="Q206" s="578"/>
      <c r="R206" s="578"/>
      <c r="S206" s="578"/>
      <c r="T206" s="578"/>
      <c r="U206" s="578"/>
      <c r="V206" s="578"/>
      <c r="W206" s="578"/>
      <c r="X206" s="578"/>
      <c r="Y206" s="578"/>
      <c r="Z206" s="578"/>
      <c r="AA206" s="578"/>
      <c r="AB206" s="578"/>
      <c r="AC206" s="578"/>
      <c r="AD206" s="777"/>
      <c r="AE206" s="578"/>
      <c r="AF206" s="578"/>
      <c r="AG206" s="578"/>
      <c r="AH206" s="907"/>
      <c r="AI206" s="121"/>
      <c r="AJ206" s="121"/>
      <c r="AK206" s="121"/>
      <c r="AL206" s="121"/>
      <c r="AM206" s="121"/>
      <c r="AN206" s="121"/>
    </row>
    <row r="207" spans="1:40" s="101" customFormat="1">
      <c r="A207" s="777"/>
      <c r="B207" s="905"/>
      <c r="C207" s="777"/>
      <c r="D207" s="777"/>
      <c r="E207" s="777"/>
      <c r="F207" s="777"/>
      <c r="G207" s="906"/>
      <c r="H207" s="777"/>
      <c r="I207" s="777"/>
      <c r="J207" s="777"/>
      <c r="K207" s="777"/>
      <c r="L207" s="777"/>
      <c r="M207" s="906"/>
      <c r="N207" s="578"/>
      <c r="O207" s="578"/>
      <c r="P207" s="578"/>
      <c r="Q207" s="578"/>
      <c r="R207" s="578"/>
      <c r="S207" s="578"/>
      <c r="T207" s="578"/>
      <c r="U207" s="578"/>
      <c r="V207" s="578"/>
      <c r="W207" s="578"/>
      <c r="X207" s="578"/>
      <c r="Y207" s="578"/>
      <c r="Z207" s="578"/>
      <c r="AA207" s="578"/>
      <c r="AB207" s="578"/>
      <c r="AC207" s="578"/>
      <c r="AD207" s="777"/>
      <c r="AE207" s="578"/>
      <c r="AF207" s="578"/>
      <c r="AG207" s="578"/>
      <c r="AH207" s="907"/>
      <c r="AI207" s="121"/>
      <c r="AJ207" s="121"/>
      <c r="AK207" s="121"/>
      <c r="AL207" s="121"/>
      <c r="AM207" s="121"/>
      <c r="AN207" s="121"/>
    </row>
    <row r="208" spans="1:40" s="101" customFormat="1">
      <c r="A208" s="777"/>
      <c r="B208" s="905"/>
      <c r="C208" s="777"/>
      <c r="D208" s="777"/>
      <c r="E208" s="777"/>
      <c r="F208" s="777"/>
      <c r="G208" s="906"/>
      <c r="H208" s="777"/>
      <c r="I208" s="777"/>
      <c r="J208" s="777"/>
      <c r="K208" s="777"/>
      <c r="L208" s="777"/>
      <c r="M208" s="906"/>
      <c r="N208" s="578"/>
      <c r="O208" s="578"/>
      <c r="P208" s="578"/>
      <c r="Q208" s="578"/>
      <c r="R208" s="578"/>
      <c r="S208" s="578"/>
      <c r="T208" s="578"/>
      <c r="U208" s="578"/>
      <c r="V208" s="578"/>
      <c r="W208" s="578"/>
      <c r="X208" s="578"/>
      <c r="Y208" s="578"/>
      <c r="Z208" s="578"/>
      <c r="AA208" s="578"/>
      <c r="AB208" s="578"/>
      <c r="AC208" s="578"/>
      <c r="AD208" s="777"/>
      <c r="AE208" s="578"/>
      <c r="AF208" s="578"/>
      <c r="AG208" s="578"/>
      <c r="AH208" s="907"/>
      <c r="AI208" s="121"/>
      <c r="AJ208" s="121"/>
      <c r="AK208" s="121"/>
      <c r="AL208" s="121"/>
      <c r="AM208" s="121"/>
      <c r="AN208" s="121"/>
    </row>
    <row r="209" spans="1:40" s="101" customFormat="1">
      <c r="A209" s="777"/>
      <c r="B209" s="905"/>
      <c r="C209" s="777"/>
      <c r="D209" s="777"/>
      <c r="E209" s="777"/>
      <c r="F209" s="777"/>
      <c r="G209" s="906"/>
      <c r="H209" s="777"/>
      <c r="I209" s="777"/>
      <c r="J209" s="777"/>
      <c r="K209" s="777"/>
      <c r="L209" s="777"/>
      <c r="M209" s="906"/>
      <c r="N209" s="578"/>
      <c r="O209" s="578"/>
      <c r="P209" s="578"/>
      <c r="Q209" s="578"/>
      <c r="R209" s="578"/>
      <c r="S209" s="578"/>
      <c r="T209" s="578"/>
      <c r="U209" s="578"/>
      <c r="V209" s="578"/>
      <c r="W209" s="578"/>
      <c r="X209" s="578"/>
      <c r="Y209" s="578"/>
      <c r="Z209" s="578"/>
      <c r="AA209" s="578"/>
      <c r="AB209" s="578"/>
      <c r="AC209" s="578"/>
      <c r="AD209" s="777"/>
      <c r="AE209" s="578"/>
      <c r="AF209" s="578"/>
      <c r="AG209" s="578"/>
      <c r="AH209" s="907"/>
      <c r="AI209" s="121"/>
      <c r="AJ209" s="121"/>
      <c r="AK209" s="121"/>
      <c r="AL209" s="121"/>
      <c r="AM209" s="121"/>
      <c r="AN209" s="121"/>
    </row>
    <row r="210" spans="1:40" s="101" customFormat="1">
      <c r="A210" s="777"/>
      <c r="B210" s="905"/>
      <c r="C210" s="777"/>
      <c r="D210" s="777"/>
      <c r="E210" s="777"/>
      <c r="F210" s="777"/>
      <c r="G210" s="906"/>
      <c r="H210" s="777"/>
      <c r="I210" s="777"/>
      <c r="J210" s="777"/>
      <c r="K210" s="777"/>
      <c r="L210" s="777"/>
      <c r="M210" s="906"/>
      <c r="N210" s="578"/>
      <c r="O210" s="578"/>
      <c r="P210" s="578"/>
      <c r="Q210" s="578"/>
      <c r="R210" s="578"/>
      <c r="S210" s="578"/>
      <c r="T210" s="578"/>
      <c r="U210" s="578"/>
      <c r="V210" s="578"/>
      <c r="W210" s="578"/>
      <c r="X210" s="578"/>
      <c r="Y210" s="578"/>
      <c r="Z210" s="578"/>
      <c r="AA210" s="578"/>
      <c r="AB210" s="578"/>
      <c r="AC210" s="578"/>
      <c r="AD210" s="777"/>
      <c r="AE210" s="578"/>
      <c r="AF210" s="578"/>
      <c r="AG210" s="578"/>
      <c r="AH210" s="907"/>
      <c r="AI210" s="121"/>
      <c r="AJ210" s="121"/>
      <c r="AK210" s="121"/>
      <c r="AL210" s="121"/>
      <c r="AM210" s="121"/>
      <c r="AN210" s="121"/>
    </row>
    <row r="211" spans="1:40" s="101" customFormat="1">
      <c r="A211" s="777"/>
      <c r="B211" s="905"/>
      <c r="C211" s="777"/>
      <c r="D211" s="777"/>
      <c r="E211" s="777"/>
      <c r="F211" s="777"/>
      <c r="G211" s="906"/>
      <c r="H211" s="777"/>
      <c r="I211" s="777"/>
      <c r="J211" s="777"/>
      <c r="K211" s="777"/>
      <c r="L211" s="777"/>
      <c r="M211" s="906"/>
      <c r="N211" s="578"/>
      <c r="O211" s="578"/>
      <c r="P211" s="578"/>
      <c r="Q211" s="578"/>
      <c r="R211" s="578"/>
      <c r="S211" s="578"/>
      <c r="T211" s="578"/>
      <c r="U211" s="578"/>
      <c r="V211" s="578"/>
      <c r="W211" s="578"/>
      <c r="X211" s="578"/>
      <c r="Y211" s="578"/>
      <c r="Z211" s="578"/>
      <c r="AA211" s="578"/>
      <c r="AB211" s="578"/>
      <c r="AC211" s="578"/>
      <c r="AD211" s="777"/>
      <c r="AE211" s="578"/>
      <c r="AF211" s="578"/>
      <c r="AG211" s="578"/>
      <c r="AH211" s="907"/>
      <c r="AI211" s="121"/>
      <c r="AJ211" s="121"/>
      <c r="AK211" s="121"/>
      <c r="AL211" s="121"/>
      <c r="AM211" s="121"/>
      <c r="AN211" s="121"/>
    </row>
    <row r="212" spans="1:40" s="101" customFormat="1">
      <c r="A212" s="777"/>
      <c r="B212" s="905"/>
      <c r="C212" s="777"/>
      <c r="D212" s="777"/>
      <c r="E212" s="777"/>
      <c r="F212" s="777"/>
      <c r="G212" s="906"/>
      <c r="H212" s="777"/>
      <c r="I212" s="777"/>
      <c r="J212" s="777"/>
      <c r="K212" s="777"/>
      <c r="L212" s="777"/>
      <c r="M212" s="906"/>
      <c r="N212" s="578"/>
      <c r="O212" s="578"/>
      <c r="P212" s="578"/>
      <c r="Q212" s="578"/>
      <c r="R212" s="578"/>
      <c r="S212" s="578"/>
      <c r="T212" s="578"/>
      <c r="U212" s="578"/>
      <c r="V212" s="578"/>
      <c r="W212" s="578"/>
      <c r="X212" s="578"/>
      <c r="Y212" s="578"/>
      <c r="Z212" s="578"/>
      <c r="AA212" s="578"/>
      <c r="AB212" s="578"/>
      <c r="AC212" s="578"/>
      <c r="AD212" s="777"/>
      <c r="AE212" s="578"/>
      <c r="AF212" s="578"/>
      <c r="AG212" s="578"/>
      <c r="AH212" s="907"/>
      <c r="AI212" s="121"/>
      <c r="AJ212" s="121"/>
      <c r="AK212" s="121"/>
      <c r="AL212" s="121"/>
      <c r="AM212" s="121"/>
      <c r="AN212" s="121"/>
    </row>
    <row r="213" spans="1:40" s="101" customFormat="1">
      <c r="A213" s="777"/>
      <c r="B213" s="905"/>
      <c r="C213" s="777"/>
      <c r="D213" s="777"/>
      <c r="E213" s="777"/>
      <c r="F213" s="777"/>
      <c r="G213" s="906"/>
      <c r="H213" s="777"/>
      <c r="I213" s="777"/>
      <c r="J213" s="777"/>
      <c r="K213" s="777"/>
      <c r="L213" s="777"/>
      <c r="M213" s="906"/>
      <c r="N213" s="578"/>
      <c r="O213" s="578"/>
      <c r="P213" s="578"/>
      <c r="Q213" s="578"/>
      <c r="R213" s="578"/>
      <c r="S213" s="578"/>
      <c r="T213" s="578"/>
      <c r="U213" s="578"/>
      <c r="V213" s="578"/>
      <c r="W213" s="578"/>
      <c r="X213" s="578"/>
      <c r="Y213" s="578"/>
      <c r="Z213" s="578"/>
      <c r="AA213" s="578"/>
      <c r="AB213" s="578"/>
      <c r="AC213" s="578"/>
      <c r="AD213" s="777"/>
      <c r="AE213" s="578"/>
      <c r="AF213" s="578"/>
      <c r="AG213" s="578"/>
      <c r="AH213" s="907"/>
      <c r="AI213" s="121"/>
      <c r="AJ213" s="121"/>
      <c r="AK213" s="121"/>
      <c r="AL213" s="121"/>
      <c r="AM213" s="121"/>
      <c r="AN213" s="121"/>
    </row>
    <row r="214" spans="1:40" s="101" customFormat="1">
      <c r="A214" s="777"/>
      <c r="B214" s="905"/>
      <c r="C214" s="777"/>
      <c r="D214" s="777"/>
      <c r="E214" s="777"/>
      <c r="F214" s="777"/>
      <c r="G214" s="906"/>
      <c r="H214" s="777"/>
      <c r="I214" s="777"/>
      <c r="J214" s="777"/>
      <c r="K214" s="777"/>
      <c r="L214" s="777"/>
      <c r="M214" s="906"/>
      <c r="N214" s="578"/>
      <c r="O214" s="578"/>
      <c r="P214" s="578"/>
      <c r="Q214" s="578"/>
      <c r="R214" s="578"/>
      <c r="S214" s="578"/>
      <c r="T214" s="578"/>
      <c r="U214" s="578"/>
      <c r="V214" s="578"/>
      <c r="W214" s="578"/>
      <c r="X214" s="578"/>
      <c r="Y214" s="578"/>
      <c r="Z214" s="578"/>
      <c r="AA214" s="578"/>
      <c r="AB214" s="578"/>
      <c r="AC214" s="578"/>
      <c r="AD214" s="777"/>
      <c r="AE214" s="578"/>
      <c r="AF214" s="578"/>
      <c r="AG214" s="578"/>
      <c r="AH214" s="907"/>
      <c r="AI214" s="121"/>
      <c r="AJ214" s="121"/>
      <c r="AK214" s="121"/>
      <c r="AL214" s="121"/>
      <c r="AM214" s="121"/>
      <c r="AN214" s="121"/>
    </row>
    <row r="215" spans="1:40" s="101" customFormat="1">
      <c r="A215" s="777"/>
      <c r="B215" s="905"/>
      <c r="C215" s="777"/>
      <c r="D215" s="777"/>
      <c r="E215" s="777"/>
      <c r="F215" s="777"/>
      <c r="G215" s="906"/>
      <c r="H215" s="777"/>
      <c r="I215" s="777"/>
      <c r="J215" s="777"/>
      <c r="K215" s="777"/>
      <c r="L215" s="777"/>
      <c r="M215" s="906"/>
      <c r="N215" s="578"/>
      <c r="O215" s="578"/>
      <c r="P215" s="578"/>
      <c r="Q215" s="578"/>
      <c r="R215" s="578"/>
      <c r="S215" s="578"/>
      <c r="T215" s="578"/>
      <c r="U215" s="578"/>
      <c r="V215" s="578"/>
      <c r="W215" s="578"/>
      <c r="X215" s="578"/>
      <c r="Y215" s="578"/>
      <c r="Z215" s="578"/>
      <c r="AA215" s="578"/>
      <c r="AB215" s="578"/>
      <c r="AC215" s="578"/>
      <c r="AD215" s="777"/>
      <c r="AE215" s="578"/>
      <c r="AF215" s="578"/>
      <c r="AG215" s="578"/>
      <c r="AH215" s="907"/>
      <c r="AI215" s="121"/>
      <c r="AJ215" s="121"/>
      <c r="AK215" s="121"/>
      <c r="AL215" s="121"/>
      <c r="AM215" s="121"/>
      <c r="AN215" s="121"/>
    </row>
    <row r="216" spans="1:40" s="101" customFormat="1">
      <c r="A216" s="777"/>
      <c r="B216" s="905"/>
      <c r="C216" s="777"/>
      <c r="D216" s="777"/>
      <c r="E216" s="777"/>
      <c r="F216" s="777"/>
      <c r="G216" s="906"/>
      <c r="H216" s="777"/>
      <c r="I216" s="777"/>
      <c r="J216" s="777"/>
      <c r="K216" s="777"/>
      <c r="L216" s="777"/>
      <c r="M216" s="906"/>
      <c r="N216" s="578"/>
      <c r="O216" s="578"/>
      <c r="P216" s="578"/>
      <c r="Q216" s="578"/>
      <c r="R216" s="578"/>
      <c r="S216" s="578"/>
      <c r="T216" s="578"/>
      <c r="U216" s="578"/>
      <c r="V216" s="578"/>
      <c r="W216" s="578"/>
      <c r="X216" s="578"/>
      <c r="Y216" s="578"/>
      <c r="Z216" s="578"/>
      <c r="AA216" s="578"/>
      <c r="AB216" s="578"/>
      <c r="AC216" s="578"/>
      <c r="AD216" s="777"/>
      <c r="AE216" s="578"/>
      <c r="AF216" s="578"/>
      <c r="AG216" s="578"/>
      <c r="AH216" s="907"/>
      <c r="AI216" s="121"/>
      <c r="AJ216" s="121"/>
      <c r="AK216" s="121"/>
      <c r="AL216" s="121"/>
      <c r="AM216" s="121"/>
      <c r="AN216" s="121"/>
    </row>
    <row r="217" spans="1:40" s="101" customFormat="1">
      <c r="A217" s="777"/>
      <c r="B217" s="905"/>
      <c r="C217" s="777"/>
      <c r="D217" s="777"/>
      <c r="E217" s="777"/>
      <c r="F217" s="777"/>
      <c r="G217" s="906"/>
      <c r="H217" s="777"/>
      <c r="I217" s="777"/>
      <c r="J217" s="777"/>
      <c r="K217" s="777"/>
      <c r="L217" s="777"/>
      <c r="M217" s="906"/>
      <c r="N217" s="578"/>
      <c r="O217" s="578"/>
      <c r="P217" s="578"/>
      <c r="Q217" s="578"/>
      <c r="R217" s="578"/>
      <c r="S217" s="578"/>
      <c r="T217" s="578"/>
      <c r="U217" s="578"/>
      <c r="V217" s="578"/>
      <c r="W217" s="578"/>
      <c r="X217" s="578"/>
      <c r="Y217" s="578"/>
      <c r="Z217" s="578"/>
      <c r="AA217" s="578"/>
      <c r="AB217" s="578"/>
      <c r="AC217" s="578"/>
      <c r="AD217" s="777"/>
      <c r="AE217" s="578"/>
      <c r="AF217" s="578"/>
      <c r="AG217" s="578"/>
      <c r="AH217" s="907"/>
      <c r="AI217" s="121"/>
      <c r="AJ217" s="121"/>
      <c r="AK217" s="121"/>
      <c r="AL217" s="121"/>
      <c r="AM217" s="121"/>
      <c r="AN217" s="121"/>
    </row>
    <row r="218" spans="1:40" s="101" customFormat="1">
      <c r="A218" s="777"/>
      <c r="B218" s="905"/>
      <c r="C218" s="777"/>
      <c r="D218" s="777"/>
      <c r="E218" s="777"/>
      <c r="F218" s="777"/>
      <c r="G218" s="906"/>
      <c r="H218" s="777"/>
      <c r="I218" s="777"/>
      <c r="J218" s="777"/>
      <c r="K218" s="777"/>
      <c r="L218" s="777"/>
      <c r="M218" s="906"/>
      <c r="N218" s="578"/>
      <c r="O218" s="578"/>
      <c r="P218" s="578"/>
      <c r="Q218" s="578"/>
      <c r="R218" s="578"/>
      <c r="S218" s="578"/>
      <c r="T218" s="578"/>
      <c r="U218" s="578"/>
      <c r="V218" s="578"/>
      <c r="W218" s="578"/>
      <c r="X218" s="578"/>
      <c r="Y218" s="578"/>
      <c r="Z218" s="578"/>
      <c r="AA218" s="578"/>
      <c r="AB218" s="578"/>
      <c r="AC218" s="578"/>
      <c r="AD218" s="777"/>
      <c r="AE218" s="578"/>
      <c r="AF218" s="578"/>
      <c r="AG218" s="578"/>
      <c r="AH218" s="907"/>
      <c r="AI218" s="121"/>
      <c r="AJ218" s="121"/>
      <c r="AK218" s="121"/>
      <c r="AL218" s="121"/>
      <c r="AM218" s="121"/>
      <c r="AN218" s="121"/>
    </row>
    <row r="219" spans="1:40" s="101" customFormat="1">
      <c r="A219" s="777"/>
      <c r="B219" s="905"/>
      <c r="C219" s="777"/>
      <c r="D219" s="777"/>
      <c r="E219" s="777"/>
      <c r="F219" s="777"/>
      <c r="G219" s="906"/>
      <c r="H219" s="777"/>
      <c r="I219" s="777"/>
      <c r="J219" s="777"/>
      <c r="K219" s="777"/>
      <c r="L219" s="777"/>
      <c r="M219" s="906"/>
      <c r="N219" s="578"/>
      <c r="O219" s="578"/>
      <c r="P219" s="578"/>
      <c r="Q219" s="578"/>
      <c r="R219" s="578"/>
      <c r="S219" s="578"/>
      <c r="T219" s="578"/>
      <c r="U219" s="578"/>
      <c r="V219" s="578"/>
      <c r="W219" s="578"/>
      <c r="X219" s="578"/>
      <c r="Y219" s="578"/>
      <c r="Z219" s="578"/>
      <c r="AA219" s="578"/>
      <c r="AB219" s="578"/>
      <c r="AC219" s="578"/>
      <c r="AD219" s="777"/>
      <c r="AE219" s="578"/>
      <c r="AF219" s="578"/>
      <c r="AG219" s="578"/>
      <c r="AH219" s="907"/>
      <c r="AI219" s="121"/>
      <c r="AJ219" s="121"/>
      <c r="AK219" s="121"/>
      <c r="AL219" s="121"/>
      <c r="AM219" s="121"/>
      <c r="AN219" s="121"/>
    </row>
    <row r="220" spans="1:40" s="101" customFormat="1">
      <c r="A220" s="777"/>
      <c r="B220" s="905"/>
      <c r="C220" s="777"/>
      <c r="D220" s="777"/>
      <c r="E220" s="777"/>
      <c r="F220" s="777"/>
      <c r="G220" s="906"/>
      <c r="H220" s="777"/>
      <c r="I220" s="777"/>
      <c r="J220" s="777"/>
      <c r="K220" s="777"/>
      <c r="L220" s="777"/>
      <c r="M220" s="906"/>
      <c r="N220" s="578"/>
      <c r="O220" s="578"/>
      <c r="P220" s="578"/>
      <c r="Q220" s="578"/>
      <c r="R220" s="578"/>
      <c r="S220" s="578"/>
      <c r="T220" s="578"/>
      <c r="U220" s="578"/>
      <c r="V220" s="578"/>
      <c r="W220" s="578"/>
      <c r="X220" s="578"/>
      <c r="Y220" s="578"/>
      <c r="Z220" s="578"/>
      <c r="AA220" s="578"/>
      <c r="AB220" s="578"/>
      <c r="AC220" s="578"/>
      <c r="AD220" s="777"/>
      <c r="AE220" s="578"/>
      <c r="AF220" s="578"/>
      <c r="AG220" s="578"/>
      <c r="AH220" s="907"/>
      <c r="AI220" s="121"/>
      <c r="AJ220" s="121"/>
      <c r="AK220" s="121"/>
      <c r="AL220" s="121"/>
      <c r="AM220" s="121"/>
      <c r="AN220" s="121"/>
    </row>
    <row r="221" spans="1:40" s="101" customFormat="1">
      <c r="A221" s="777"/>
      <c r="B221" s="905"/>
      <c r="C221" s="777"/>
      <c r="D221" s="777"/>
      <c r="E221" s="777"/>
      <c r="F221" s="777"/>
      <c r="G221" s="906"/>
      <c r="H221" s="777"/>
      <c r="I221" s="777"/>
      <c r="J221" s="777"/>
      <c r="K221" s="777"/>
      <c r="L221" s="777"/>
      <c r="M221" s="906"/>
      <c r="N221" s="578"/>
      <c r="O221" s="578"/>
      <c r="P221" s="578"/>
      <c r="Q221" s="578"/>
      <c r="R221" s="578"/>
      <c r="S221" s="578"/>
      <c r="T221" s="578"/>
      <c r="U221" s="578"/>
      <c r="V221" s="578"/>
      <c r="W221" s="578"/>
      <c r="X221" s="578"/>
      <c r="Y221" s="578"/>
      <c r="Z221" s="578"/>
      <c r="AA221" s="578"/>
      <c r="AB221" s="578"/>
      <c r="AC221" s="578"/>
      <c r="AD221" s="777"/>
      <c r="AE221" s="578"/>
      <c r="AF221" s="578"/>
      <c r="AG221" s="578"/>
      <c r="AH221" s="907"/>
      <c r="AI221" s="121"/>
      <c r="AJ221" s="121"/>
      <c r="AK221" s="121"/>
      <c r="AL221" s="121"/>
      <c r="AM221" s="121"/>
      <c r="AN221" s="121"/>
    </row>
    <row r="222" spans="1:40" s="101" customFormat="1">
      <c r="A222" s="777"/>
      <c r="B222" s="905"/>
      <c r="C222" s="777"/>
      <c r="D222" s="777"/>
      <c r="E222" s="777"/>
      <c r="F222" s="777"/>
      <c r="G222" s="906"/>
      <c r="H222" s="777"/>
      <c r="I222" s="777"/>
      <c r="J222" s="777"/>
      <c r="K222" s="777"/>
      <c r="L222" s="777"/>
      <c r="M222" s="906"/>
      <c r="N222" s="578"/>
      <c r="O222" s="578"/>
      <c r="P222" s="578"/>
      <c r="Q222" s="578"/>
      <c r="R222" s="578"/>
      <c r="S222" s="578"/>
      <c r="T222" s="578"/>
      <c r="U222" s="578"/>
      <c r="V222" s="578"/>
      <c r="W222" s="578"/>
      <c r="X222" s="578"/>
      <c r="Y222" s="578"/>
      <c r="Z222" s="578"/>
      <c r="AA222" s="578"/>
      <c r="AB222" s="578"/>
      <c r="AC222" s="578"/>
      <c r="AD222" s="777"/>
      <c r="AE222" s="578"/>
      <c r="AF222" s="578"/>
      <c r="AG222" s="578"/>
      <c r="AH222" s="907"/>
      <c r="AI222" s="121"/>
      <c r="AJ222" s="121"/>
      <c r="AK222" s="121"/>
      <c r="AL222" s="121"/>
      <c r="AM222" s="121"/>
      <c r="AN222" s="121"/>
    </row>
    <row r="223" spans="1:40" s="101" customFormat="1">
      <c r="A223" s="777"/>
      <c r="B223" s="905"/>
      <c r="C223" s="777"/>
      <c r="D223" s="777"/>
      <c r="E223" s="777"/>
      <c r="F223" s="777"/>
      <c r="G223" s="906"/>
      <c r="H223" s="777"/>
      <c r="I223" s="777"/>
      <c r="J223" s="777"/>
      <c r="K223" s="777"/>
      <c r="L223" s="777"/>
      <c r="M223" s="906"/>
      <c r="N223" s="578"/>
      <c r="O223" s="578"/>
      <c r="P223" s="578"/>
      <c r="Q223" s="578"/>
      <c r="R223" s="578"/>
      <c r="S223" s="578"/>
      <c r="T223" s="578"/>
      <c r="U223" s="578"/>
      <c r="V223" s="578"/>
      <c r="W223" s="578"/>
      <c r="X223" s="578"/>
      <c r="Y223" s="578"/>
      <c r="Z223" s="578"/>
      <c r="AA223" s="578"/>
      <c r="AB223" s="578"/>
      <c r="AC223" s="578"/>
      <c r="AD223" s="777"/>
      <c r="AE223" s="578"/>
      <c r="AF223" s="578"/>
      <c r="AG223" s="578"/>
      <c r="AH223" s="907"/>
      <c r="AI223" s="121"/>
      <c r="AJ223" s="121"/>
      <c r="AK223" s="121"/>
      <c r="AL223" s="121"/>
      <c r="AM223" s="121"/>
      <c r="AN223" s="121"/>
    </row>
    <row r="224" spans="1:40" s="101" customFormat="1">
      <c r="A224" s="777"/>
      <c r="B224" s="905"/>
      <c r="C224" s="777"/>
      <c r="D224" s="777"/>
      <c r="E224" s="777"/>
      <c r="F224" s="777"/>
      <c r="G224" s="906"/>
      <c r="H224" s="777"/>
      <c r="I224" s="777"/>
      <c r="J224" s="777"/>
      <c r="K224" s="777"/>
      <c r="L224" s="777"/>
      <c r="M224" s="906"/>
      <c r="N224" s="578"/>
      <c r="O224" s="578"/>
      <c r="P224" s="578"/>
      <c r="Q224" s="578"/>
      <c r="R224" s="578"/>
      <c r="S224" s="578"/>
      <c r="T224" s="578"/>
      <c r="U224" s="578"/>
      <c r="V224" s="578"/>
      <c r="W224" s="578"/>
      <c r="X224" s="578"/>
      <c r="Y224" s="578"/>
      <c r="Z224" s="578"/>
      <c r="AA224" s="578"/>
      <c r="AB224" s="578"/>
      <c r="AC224" s="578"/>
      <c r="AD224" s="777"/>
      <c r="AE224" s="578"/>
      <c r="AF224" s="578"/>
      <c r="AG224" s="578"/>
      <c r="AH224" s="907"/>
      <c r="AI224" s="121"/>
      <c r="AJ224" s="121"/>
      <c r="AK224" s="121"/>
      <c r="AL224" s="121"/>
      <c r="AM224" s="121"/>
      <c r="AN224" s="121"/>
    </row>
    <row r="225" spans="1:40" s="101" customFormat="1">
      <c r="A225" s="777"/>
      <c r="B225" s="905"/>
      <c r="C225" s="777"/>
      <c r="D225" s="777"/>
      <c r="E225" s="777"/>
      <c r="F225" s="777"/>
      <c r="G225" s="906"/>
      <c r="H225" s="777"/>
      <c r="I225" s="777"/>
      <c r="J225" s="777"/>
      <c r="K225" s="777"/>
      <c r="L225" s="777"/>
      <c r="M225" s="906"/>
      <c r="N225" s="578"/>
      <c r="O225" s="578"/>
      <c r="P225" s="578"/>
      <c r="Q225" s="578"/>
      <c r="R225" s="578"/>
      <c r="S225" s="578"/>
      <c r="T225" s="578"/>
      <c r="U225" s="578"/>
      <c r="V225" s="578"/>
      <c r="W225" s="578"/>
      <c r="X225" s="578"/>
      <c r="Y225" s="578"/>
      <c r="Z225" s="578"/>
      <c r="AA225" s="578"/>
      <c r="AB225" s="578"/>
      <c r="AC225" s="578"/>
      <c r="AD225" s="777"/>
      <c r="AE225" s="578"/>
      <c r="AF225" s="578"/>
      <c r="AG225" s="578"/>
      <c r="AH225" s="907"/>
      <c r="AI225" s="121"/>
      <c r="AJ225" s="121"/>
      <c r="AK225" s="121"/>
      <c r="AL225" s="121"/>
      <c r="AM225" s="121"/>
      <c r="AN225" s="121"/>
    </row>
    <row r="226" spans="1:40" s="101" customFormat="1">
      <c r="A226" s="777"/>
      <c r="B226" s="905"/>
      <c r="C226" s="777"/>
      <c r="D226" s="777"/>
      <c r="E226" s="777"/>
      <c r="F226" s="777"/>
      <c r="G226" s="906"/>
      <c r="H226" s="777"/>
      <c r="I226" s="777"/>
      <c r="J226" s="777"/>
      <c r="K226" s="777"/>
      <c r="L226" s="777"/>
      <c r="M226" s="906"/>
      <c r="N226" s="578"/>
      <c r="O226" s="578"/>
      <c r="P226" s="578"/>
      <c r="Q226" s="578"/>
      <c r="R226" s="578"/>
      <c r="S226" s="578"/>
      <c r="T226" s="578"/>
      <c r="U226" s="578"/>
      <c r="V226" s="578"/>
      <c r="W226" s="578"/>
      <c r="X226" s="578"/>
      <c r="Y226" s="578"/>
      <c r="Z226" s="578"/>
      <c r="AA226" s="578"/>
      <c r="AB226" s="578"/>
      <c r="AC226" s="578"/>
      <c r="AD226" s="777"/>
      <c r="AE226" s="578"/>
      <c r="AF226" s="578"/>
      <c r="AG226" s="578"/>
      <c r="AH226" s="907"/>
      <c r="AI226" s="121"/>
      <c r="AJ226" s="121"/>
      <c r="AK226" s="121"/>
      <c r="AL226" s="121"/>
      <c r="AM226" s="121"/>
      <c r="AN226" s="121"/>
    </row>
    <row r="227" spans="1:40" s="101" customFormat="1">
      <c r="A227" s="777"/>
      <c r="B227" s="905"/>
      <c r="C227" s="777"/>
      <c r="D227" s="777"/>
      <c r="E227" s="777"/>
      <c r="F227" s="777"/>
      <c r="G227" s="906"/>
      <c r="H227" s="777"/>
      <c r="I227" s="777"/>
      <c r="J227" s="777"/>
      <c r="K227" s="777"/>
      <c r="L227" s="777"/>
      <c r="M227" s="906"/>
      <c r="N227" s="578"/>
      <c r="O227" s="578"/>
      <c r="P227" s="578"/>
      <c r="Q227" s="578"/>
      <c r="R227" s="578"/>
      <c r="S227" s="578"/>
      <c r="T227" s="578"/>
      <c r="U227" s="578"/>
      <c r="V227" s="578"/>
      <c r="W227" s="578"/>
      <c r="X227" s="578"/>
      <c r="Y227" s="578"/>
      <c r="Z227" s="578"/>
      <c r="AA227" s="578"/>
      <c r="AB227" s="578"/>
      <c r="AC227" s="578"/>
      <c r="AD227" s="777"/>
      <c r="AE227" s="578"/>
      <c r="AF227" s="578"/>
      <c r="AG227" s="578"/>
      <c r="AH227" s="907"/>
      <c r="AI227" s="121"/>
      <c r="AJ227" s="121"/>
      <c r="AK227" s="121"/>
      <c r="AL227" s="121"/>
      <c r="AM227" s="121"/>
      <c r="AN227" s="121"/>
    </row>
    <row r="228" spans="1:40" s="101" customFormat="1">
      <c r="A228" s="777"/>
      <c r="B228" s="905"/>
      <c r="C228" s="777"/>
      <c r="D228" s="777"/>
      <c r="E228" s="777"/>
      <c r="F228" s="777"/>
      <c r="G228" s="906"/>
      <c r="H228" s="777"/>
      <c r="I228" s="777"/>
      <c r="J228" s="777"/>
      <c r="K228" s="777"/>
      <c r="L228" s="777"/>
      <c r="M228" s="906"/>
      <c r="N228" s="578"/>
      <c r="O228" s="578"/>
      <c r="P228" s="578"/>
      <c r="Q228" s="578"/>
      <c r="R228" s="578"/>
      <c r="S228" s="578"/>
      <c r="T228" s="578"/>
      <c r="U228" s="578"/>
      <c r="V228" s="578"/>
      <c r="W228" s="578"/>
      <c r="X228" s="578"/>
      <c r="Y228" s="578"/>
      <c r="Z228" s="578"/>
      <c r="AA228" s="578"/>
      <c r="AB228" s="578"/>
      <c r="AC228" s="578"/>
      <c r="AD228" s="777"/>
      <c r="AE228" s="578"/>
      <c r="AF228" s="578"/>
      <c r="AG228" s="578"/>
      <c r="AH228" s="907"/>
      <c r="AI228" s="121"/>
      <c r="AJ228" s="121"/>
      <c r="AK228" s="121"/>
      <c r="AL228" s="121"/>
      <c r="AM228" s="121"/>
      <c r="AN228" s="121"/>
    </row>
    <row r="229" spans="1:40" s="101" customFormat="1">
      <c r="A229" s="777"/>
      <c r="B229" s="905"/>
      <c r="C229" s="777"/>
      <c r="D229" s="777"/>
      <c r="E229" s="777"/>
      <c r="F229" s="777"/>
      <c r="G229" s="906"/>
      <c r="H229" s="777"/>
      <c r="I229" s="777"/>
      <c r="J229" s="777"/>
      <c r="K229" s="777"/>
      <c r="L229" s="777"/>
      <c r="M229" s="906"/>
      <c r="N229" s="578"/>
      <c r="O229" s="578"/>
      <c r="P229" s="578"/>
      <c r="Q229" s="578"/>
      <c r="R229" s="578"/>
      <c r="S229" s="578"/>
      <c r="T229" s="578"/>
      <c r="U229" s="578"/>
      <c r="V229" s="578"/>
      <c r="W229" s="578"/>
      <c r="X229" s="578"/>
      <c r="Y229" s="578"/>
      <c r="Z229" s="578"/>
      <c r="AA229" s="578"/>
      <c r="AB229" s="578"/>
      <c r="AC229" s="578"/>
      <c r="AD229" s="777"/>
      <c r="AE229" s="578"/>
      <c r="AF229" s="578"/>
      <c r="AG229" s="578"/>
      <c r="AH229" s="907"/>
      <c r="AI229" s="121"/>
      <c r="AJ229" s="121"/>
      <c r="AK229" s="121"/>
      <c r="AL229" s="121"/>
      <c r="AM229" s="121"/>
      <c r="AN229" s="121"/>
    </row>
    <row r="230" spans="1:40" s="101" customFormat="1">
      <c r="A230" s="777"/>
      <c r="B230" s="905"/>
      <c r="C230" s="777"/>
      <c r="D230" s="777"/>
      <c r="E230" s="777"/>
      <c r="F230" s="777"/>
      <c r="G230" s="906"/>
      <c r="H230" s="777"/>
      <c r="I230" s="777"/>
      <c r="J230" s="777"/>
      <c r="K230" s="777"/>
      <c r="L230" s="777"/>
      <c r="M230" s="906"/>
      <c r="N230" s="578"/>
      <c r="O230" s="578"/>
      <c r="P230" s="578"/>
      <c r="Q230" s="578"/>
      <c r="R230" s="578"/>
      <c r="S230" s="578"/>
      <c r="T230" s="578"/>
      <c r="U230" s="578"/>
      <c r="V230" s="578"/>
      <c r="W230" s="578"/>
      <c r="X230" s="578"/>
      <c r="Y230" s="578"/>
      <c r="Z230" s="578"/>
      <c r="AA230" s="578"/>
      <c r="AB230" s="578"/>
      <c r="AC230" s="578"/>
      <c r="AD230" s="777"/>
      <c r="AE230" s="578"/>
      <c r="AF230" s="578"/>
      <c r="AG230" s="578"/>
      <c r="AH230" s="907"/>
      <c r="AI230" s="121"/>
      <c r="AJ230" s="121"/>
      <c r="AK230" s="121"/>
      <c r="AL230" s="121"/>
      <c r="AM230" s="121"/>
      <c r="AN230" s="121"/>
    </row>
    <row r="231" spans="1:40" s="101" customFormat="1">
      <c r="A231" s="777"/>
      <c r="B231" s="905"/>
      <c r="C231" s="777"/>
      <c r="D231" s="777"/>
      <c r="E231" s="777"/>
      <c r="F231" s="777"/>
      <c r="G231" s="906"/>
      <c r="H231" s="777"/>
      <c r="I231" s="777"/>
      <c r="J231" s="777"/>
      <c r="K231" s="777"/>
      <c r="L231" s="777"/>
      <c r="M231" s="906"/>
      <c r="N231" s="578"/>
      <c r="O231" s="578"/>
      <c r="P231" s="578"/>
      <c r="Q231" s="578"/>
      <c r="R231" s="578"/>
      <c r="S231" s="578"/>
      <c r="T231" s="578"/>
      <c r="U231" s="578"/>
      <c r="V231" s="578"/>
      <c r="W231" s="578"/>
      <c r="X231" s="578"/>
      <c r="Y231" s="578"/>
      <c r="Z231" s="578"/>
      <c r="AA231" s="578"/>
      <c r="AB231" s="578"/>
      <c r="AC231" s="578"/>
      <c r="AD231" s="777"/>
      <c r="AE231" s="578"/>
      <c r="AF231" s="578"/>
      <c r="AG231" s="578"/>
      <c r="AH231" s="907"/>
      <c r="AI231" s="121"/>
      <c r="AJ231" s="121"/>
      <c r="AK231" s="121"/>
      <c r="AL231" s="121"/>
      <c r="AM231" s="121"/>
      <c r="AN231" s="121"/>
    </row>
    <row r="232" spans="1:40" s="101" customFormat="1">
      <c r="A232" s="777"/>
      <c r="B232" s="905"/>
      <c r="C232" s="777"/>
      <c r="D232" s="777"/>
      <c r="E232" s="777"/>
      <c r="F232" s="777"/>
      <c r="G232" s="906"/>
      <c r="H232" s="777"/>
      <c r="I232" s="777"/>
      <c r="J232" s="777"/>
      <c r="K232" s="777"/>
      <c r="L232" s="777"/>
      <c r="M232" s="906"/>
      <c r="N232" s="578"/>
      <c r="O232" s="578"/>
      <c r="P232" s="578"/>
      <c r="Q232" s="578"/>
      <c r="R232" s="578"/>
      <c r="S232" s="578"/>
      <c r="T232" s="578"/>
      <c r="U232" s="578"/>
      <c r="V232" s="578"/>
      <c r="W232" s="578"/>
      <c r="X232" s="578"/>
      <c r="Y232" s="578"/>
      <c r="Z232" s="578"/>
      <c r="AA232" s="578"/>
      <c r="AB232" s="578"/>
      <c r="AC232" s="578"/>
      <c r="AD232" s="777"/>
      <c r="AE232" s="578"/>
      <c r="AF232" s="578"/>
      <c r="AG232" s="578"/>
      <c r="AH232" s="907"/>
      <c r="AI232" s="121"/>
      <c r="AJ232" s="121"/>
      <c r="AK232" s="121"/>
      <c r="AL232" s="121"/>
      <c r="AM232" s="121"/>
      <c r="AN232" s="121"/>
    </row>
    <row r="233" spans="1:40" s="101" customFormat="1">
      <c r="A233" s="777"/>
      <c r="B233" s="905"/>
      <c r="C233" s="777"/>
      <c r="D233" s="777"/>
      <c r="E233" s="777"/>
      <c r="F233" s="777"/>
      <c r="G233" s="906"/>
      <c r="H233" s="777"/>
      <c r="I233" s="777"/>
      <c r="J233" s="777"/>
      <c r="K233" s="777"/>
      <c r="L233" s="777"/>
      <c r="M233" s="906"/>
      <c r="N233" s="578"/>
      <c r="O233" s="578"/>
      <c r="P233" s="578"/>
      <c r="Q233" s="578"/>
      <c r="R233" s="578"/>
      <c r="S233" s="578"/>
      <c r="T233" s="578"/>
      <c r="U233" s="578"/>
      <c r="V233" s="578"/>
      <c r="W233" s="578"/>
      <c r="X233" s="578"/>
      <c r="Y233" s="578"/>
      <c r="Z233" s="578"/>
      <c r="AA233" s="578"/>
      <c r="AB233" s="578"/>
      <c r="AC233" s="578"/>
      <c r="AD233" s="777"/>
      <c r="AE233" s="578"/>
      <c r="AF233" s="578"/>
      <c r="AG233" s="578"/>
      <c r="AH233" s="907"/>
      <c r="AI233" s="121"/>
      <c r="AJ233" s="121"/>
      <c r="AK233" s="121"/>
      <c r="AL233" s="121"/>
      <c r="AM233" s="121"/>
      <c r="AN233" s="121"/>
    </row>
    <row r="234" spans="1:40" s="101" customFormat="1">
      <c r="A234" s="777"/>
      <c r="B234" s="905"/>
      <c r="C234" s="777"/>
      <c r="D234" s="777"/>
      <c r="E234" s="777"/>
      <c r="F234" s="777"/>
      <c r="G234" s="906"/>
      <c r="H234" s="777"/>
      <c r="I234" s="777"/>
      <c r="J234" s="777"/>
      <c r="K234" s="777"/>
      <c r="L234" s="777"/>
      <c r="M234" s="906"/>
      <c r="N234" s="578"/>
      <c r="O234" s="578"/>
      <c r="P234" s="578"/>
      <c r="Q234" s="578"/>
      <c r="R234" s="578"/>
      <c r="S234" s="578"/>
      <c r="T234" s="578"/>
      <c r="U234" s="578"/>
      <c r="V234" s="578"/>
      <c r="W234" s="578"/>
      <c r="X234" s="578"/>
      <c r="Y234" s="578"/>
      <c r="Z234" s="578"/>
      <c r="AA234" s="578"/>
      <c r="AB234" s="578"/>
      <c r="AC234" s="578"/>
      <c r="AD234" s="777"/>
      <c r="AE234" s="578"/>
      <c r="AF234" s="578"/>
      <c r="AG234" s="578"/>
      <c r="AH234" s="907"/>
      <c r="AI234" s="121"/>
      <c r="AJ234" s="121"/>
      <c r="AK234" s="121"/>
      <c r="AL234" s="121"/>
      <c r="AM234" s="121"/>
      <c r="AN234" s="121"/>
    </row>
    <row r="235" spans="1:40" s="101" customFormat="1">
      <c r="A235" s="777"/>
      <c r="B235" s="905"/>
      <c r="C235" s="777"/>
      <c r="D235" s="777"/>
      <c r="E235" s="777"/>
      <c r="F235" s="777"/>
      <c r="G235" s="906"/>
      <c r="H235" s="777"/>
      <c r="I235" s="777"/>
      <c r="J235" s="777"/>
      <c r="K235" s="777"/>
      <c r="L235" s="777"/>
      <c r="M235" s="906"/>
      <c r="N235" s="578"/>
      <c r="O235" s="578"/>
      <c r="P235" s="578"/>
      <c r="Q235" s="578"/>
      <c r="R235" s="578"/>
      <c r="S235" s="578"/>
      <c r="T235" s="578"/>
      <c r="U235" s="578"/>
      <c r="V235" s="578"/>
      <c r="W235" s="578"/>
      <c r="X235" s="578"/>
      <c r="Y235" s="578"/>
      <c r="Z235" s="578"/>
      <c r="AA235" s="578"/>
      <c r="AB235" s="578"/>
      <c r="AC235" s="578"/>
      <c r="AD235" s="777"/>
      <c r="AE235" s="578"/>
      <c r="AF235" s="578"/>
      <c r="AG235" s="578"/>
      <c r="AH235" s="907"/>
      <c r="AI235" s="121"/>
      <c r="AJ235" s="121"/>
      <c r="AK235" s="121"/>
      <c r="AL235" s="121"/>
      <c r="AM235" s="121"/>
      <c r="AN235" s="121"/>
    </row>
    <row r="236" spans="1:40" s="101" customFormat="1">
      <c r="A236" s="777"/>
      <c r="B236" s="905"/>
      <c r="C236" s="777"/>
      <c r="D236" s="777"/>
      <c r="E236" s="777"/>
      <c r="F236" s="777"/>
      <c r="G236" s="906"/>
      <c r="H236" s="777"/>
      <c r="I236" s="777"/>
      <c r="J236" s="777"/>
      <c r="K236" s="777"/>
      <c r="L236" s="777"/>
      <c r="M236" s="906"/>
      <c r="N236" s="578"/>
      <c r="O236" s="578"/>
      <c r="P236" s="578"/>
      <c r="Q236" s="578"/>
      <c r="R236" s="578"/>
      <c r="S236" s="578"/>
      <c r="T236" s="578"/>
      <c r="U236" s="578"/>
      <c r="V236" s="578"/>
      <c r="W236" s="578"/>
      <c r="X236" s="578"/>
      <c r="Y236" s="578"/>
      <c r="Z236" s="578"/>
      <c r="AA236" s="578"/>
      <c r="AB236" s="578"/>
      <c r="AC236" s="578"/>
      <c r="AD236" s="777"/>
      <c r="AE236" s="578"/>
      <c r="AF236" s="578"/>
      <c r="AG236" s="578"/>
      <c r="AH236" s="907"/>
      <c r="AI236" s="121"/>
      <c r="AJ236" s="121"/>
      <c r="AK236" s="121"/>
      <c r="AL236" s="121"/>
      <c r="AM236" s="121"/>
      <c r="AN236" s="121"/>
    </row>
    <row r="237" spans="1:40" s="101" customFormat="1">
      <c r="A237" s="777"/>
      <c r="B237" s="905"/>
      <c r="C237" s="777"/>
      <c r="D237" s="777"/>
      <c r="E237" s="777"/>
      <c r="F237" s="777"/>
      <c r="G237" s="906"/>
      <c r="H237" s="777"/>
      <c r="I237" s="777"/>
      <c r="J237" s="777"/>
      <c r="K237" s="777"/>
      <c r="L237" s="777"/>
      <c r="M237" s="906"/>
      <c r="N237" s="578"/>
      <c r="O237" s="578"/>
      <c r="P237" s="578"/>
      <c r="Q237" s="578"/>
      <c r="R237" s="578"/>
      <c r="S237" s="578"/>
      <c r="T237" s="578"/>
      <c r="U237" s="578"/>
      <c r="V237" s="578"/>
      <c r="W237" s="578"/>
      <c r="X237" s="578"/>
      <c r="Y237" s="578"/>
      <c r="Z237" s="578"/>
      <c r="AA237" s="578"/>
      <c r="AB237" s="578"/>
      <c r="AC237" s="578"/>
      <c r="AD237" s="777"/>
      <c r="AE237" s="578"/>
      <c r="AF237" s="578"/>
      <c r="AG237" s="578"/>
      <c r="AH237" s="907"/>
      <c r="AI237" s="121"/>
      <c r="AJ237" s="121"/>
      <c r="AK237" s="121"/>
      <c r="AL237" s="121"/>
      <c r="AM237" s="121"/>
      <c r="AN237" s="121"/>
    </row>
    <row r="238" spans="1:40" s="101" customFormat="1">
      <c r="A238" s="777"/>
      <c r="B238" s="905"/>
      <c r="C238" s="777"/>
      <c r="D238" s="777"/>
      <c r="E238" s="777"/>
      <c r="F238" s="777"/>
      <c r="G238" s="906"/>
      <c r="H238" s="777"/>
      <c r="I238" s="777"/>
      <c r="J238" s="777"/>
      <c r="K238" s="777"/>
      <c r="L238" s="777"/>
      <c r="M238" s="906"/>
      <c r="N238" s="578"/>
      <c r="O238" s="578"/>
      <c r="P238" s="578"/>
      <c r="Q238" s="578"/>
      <c r="R238" s="578"/>
      <c r="S238" s="578"/>
      <c r="T238" s="578"/>
      <c r="U238" s="578"/>
      <c r="V238" s="578"/>
      <c r="W238" s="578"/>
      <c r="X238" s="578"/>
      <c r="Y238" s="578"/>
      <c r="Z238" s="578"/>
      <c r="AA238" s="578"/>
      <c r="AB238" s="578"/>
      <c r="AC238" s="578"/>
      <c r="AD238" s="777"/>
      <c r="AE238" s="578"/>
      <c r="AF238" s="578"/>
      <c r="AG238" s="578"/>
      <c r="AH238" s="907"/>
      <c r="AI238" s="121"/>
      <c r="AJ238" s="121"/>
      <c r="AK238" s="121"/>
      <c r="AL238" s="121"/>
      <c r="AM238" s="121"/>
      <c r="AN238" s="121"/>
    </row>
    <row r="239" spans="1:40" s="101" customFormat="1">
      <c r="A239" s="777"/>
      <c r="B239" s="905"/>
      <c r="C239" s="777"/>
      <c r="D239" s="777"/>
      <c r="E239" s="777"/>
      <c r="F239" s="777"/>
      <c r="G239" s="906"/>
      <c r="H239" s="777"/>
      <c r="I239" s="777"/>
      <c r="J239" s="777"/>
      <c r="K239" s="777"/>
      <c r="L239" s="777"/>
      <c r="M239" s="906"/>
      <c r="N239" s="578"/>
      <c r="O239" s="578"/>
      <c r="P239" s="578"/>
      <c r="Q239" s="578"/>
      <c r="R239" s="578"/>
      <c r="S239" s="578"/>
      <c r="T239" s="578"/>
      <c r="U239" s="578"/>
      <c r="V239" s="578"/>
      <c r="W239" s="578"/>
      <c r="X239" s="578"/>
      <c r="Y239" s="578"/>
      <c r="Z239" s="578"/>
      <c r="AA239" s="578"/>
      <c r="AB239" s="578"/>
      <c r="AC239" s="578"/>
      <c r="AD239" s="777"/>
      <c r="AE239" s="578"/>
      <c r="AF239" s="578"/>
      <c r="AG239" s="578"/>
      <c r="AH239" s="907"/>
      <c r="AI239" s="121"/>
      <c r="AJ239" s="121"/>
      <c r="AK239" s="121"/>
      <c r="AL239" s="121"/>
      <c r="AM239" s="121"/>
      <c r="AN239" s="121"/>
    </row>
    <row r="240" spans="1:40" s="101" customFormat="1">
      <c r="A240" s="777"/>
      <c r="B240" s="905"/>
      <c r="C240" s="777"/>
      <c r="D240" s="777"/>
      <c r="E240" s="777"/>
      <c r="F240" s="777"/>
      <c r="G240" s="906"/>
      <c r="H240" s="777"/>
      <c r="I240" s="777"/>
      <c r="J240" s="777"/>
      <c r="K240" s="777"/>
      <c r="L240" s="777"/>
      <c r="M240" s="906"/>
      <c r="N240" s="578"/>
      <c r="O240" s="578"/>
      <c r="P240" s="578"/>
      <c r="Q240" s="578"/>
      <c r="R240" s="578"/>
      <c r="S240" s="578"/>
      <c r="T240" s="578"/>
      <c r="U240" s="578"/>
      <c r="V240" s="578"/>
      <c r="W240" s="578"/>
      <c r="X240" s="578"/>
      <c r="Y240" s="578"/>
      <c r="Z240" s="578"/>
      <c r="AA240" s="578"/>
      <c r="AB240" s="578"/>
      <c r="AC240" s="578"/>
      <c r="AD240" s="777"/>
      <c r="AE240" s="578"/>
      <c r="AF240" s="578"/>
      <c r="AG240" s="578"/>
      <c r="AH240" s="907"/>
      <c r="AI240" s="121"/>
      <c r="AJ240" s="121"/>
      <c r="AK240" s="121"/>
      <c r="AL240" s="121"/>
      <c r="AM240" s="121"/>
      <c r="AN240" s="121"/>
    </row>
    <row r="241" spans="1:40" s="101" customFormat="1">
      <c r="A241" s="777"/>
      <c r="B241" s="905"/>
      <c r="C241" s="777"/>
      <c r="D241" s="777"/>
      <c r="E241" s="777"/>
      <c r="F241" s="777"/>
      <c r="G241" s="906"/>
      <c r="H241" s="777"/>
      <c r="I241" s="777"/>
      <c r="J241" s="777"/>
      <c r="K241" s="777"/>
      <c r="L241" s="777"/>
      <c r="M241" s="906"/>
      <c r="N241" s="578"/>
      <c r="O241" s="578"/>
      <c r="P241" s="578"/>
      <c r="Q241" s="578"/>
      <c r="R241" s="578"/>
      <c r="S241" s="578"/>
      <c r="T241" s="578"/>
      <c r="U241" s="578"/>
      <c r="V241" s="578"/>
      <c r="W241" s="578"/>
      <c r="X241" s="578"/>
      <c r="Y241" s="578"/>
      <c r="Z241" s="578"/>
      <c r="AA241" s="578"/>
      <c r="AB241" s="578"/>
      <c r="AC241" s="578"/>
      <c r="AD241" s="777"/>
      <c r="AE241" s="578"/>
      <c r="AF241" s="578"/>
      <c r="AG241" s="578"/>
      <c r="AH241" s="907"/>
      <c r="AI241" s="121"/>
      <c r="AJ241" s="121"/>
      <c r="AK241" s="121"/>
      <c r="AL241" s="121"/>
      <c r="AM241" s="121"/>
      <c r="AN241" s="121"/>
    </row>
    <row r="242" spans="1:40" s="101" customFormat="1">
      <c r="A242" s="777"/>
      <c r="B242" s="905"/>
      <c r="C242" s="777"/>
      <c r="D242" s="777"/>
      <c r="E242" s="777"/>
      <c r="F242" s="777"/>
      <c r="G242" s="906"/>
      <c r="H242" s="777"/>
      <c r="I242" s="777"/>
      <c r="J242" s="777"/>
      <c r="K242" s="777"/>
      <c r="L242" s="777"/>
      <c r="M242" s="906"/>
      <c r="N242" s="578"/>
      <c r="O242" s="578"/>
      <c r="P242" s="578"/>
      <c r="Q242" s="578"/>
      <c r="R242" s="578"/>
      <c r="S242" s="578"/>
      <c r="T242" s="578"/>
      <c r="U242" s="578"/>
      <c r="V242" s="578"/>
      <c r="W242" s="578"/>
      <c r="X242" s="578"/>
      <c r="Y242" s="578"/>
      <c r="Z242" s="578"/>
      <c r="AA242" s="578"/>
      <c r="AB242" s="578"/>
      <c r="AC242" s="578"/>
      <c r="AD242" s="777"/>
      <c r="AE242" s="578"/>
      <c r="AF242" s="578"/>
      <c r="AG242" s="578"/>
      <c r="AH242" s="907"/>
      <c r="AI242" s="121"/>
      <c r="AJ242" s="121"/>
      <c r="AK242" s="121"/>
      <c r="AL242" s="121"/>
      <c r="AM242" s="121"/>
      <c r="AN242" s="121"/>
    </row>
    <row r="243" spans="1:40" s="101" customFormat="1">
      <c r="A243" s="777"/>
      <c r="B243" s="905"/>
      <c r="C243" s="777"/>
      <c r="D243" s="777"/>
      <c r="E243" s="777"/>
      <c r="F243" s="777"/>
      <c r="G243" s="906"/>
      <c r="H243" s="777"/>
      <c r="I243" s="777"/>
      <c r="J243" s="777"/>
      <c r="K243" s="777"/>
      <c r="L243" s="777"/>
      <c r="M243" s="906"/>
      <c r="N243" s="578"/>
      <c r="O243" s="578"/>
      <c r="P243" s="578"/>
      <c r="Q243" s="578"/>
      <c r="R243" s="578"/>
      <c r="S243" s="578"/>
      <c r="T243" s="578"/>
      <c r="U243" s="578"/>
      <c r="V243" s="578"/>
      <c r="W243" s="578"/>
      <c r="X243" s="578"/>
      <c r="Y243" s="578"/>
      <c r="Z243" s="578"/>
      <c r="AA243" s="578"/>
      <c r="AB243" s="578"/>
      <c r="AC243" s="578"/>
      <c r="AD243" s="777"/>
      <c r="AE243" s="578"/>
      <c r="AF243" s="578"/>
      <c r="AG243" s="578"/>
      <c r="AH243" s="907"/>
      <c r="AI243" s="121"/>
      <c r="AJ243" s="121"/>
      <c r="AK243" s="121"/>
      <c r="AL243" s="121"/>
      <c r="AM243" s="121"/>
      <c r="AN243" s="121"/>
    </row>
    <row r="244" spans="1:40" s="101" customFormat="1">
      <c r="A244" s="777"/>
      <c r="B244" s="905"/>
      <c r="C244" s="777"/>
      <c r="D244" s="777"/>
      <c r="E244" s="777"/>
      <c r="F244" s="777"/>
      <c r="G244" s="906"/>
      <c r="H244" s="777"/>
      <c r="I244" s="777"/>
      <c r="J244" s="777"/>
      <c r="K244" s="777"/>
      <c r="L244" s="777"/>
      <c r="M244" s="906"/>
      <c r="N244" s="578"/>
      <c r="O244" s="578"/>
      <c r="P244" s="578"/>
      <c r="Q244" s="578"/>
      <c r="R244" s="578"/>
      <c r="S244" s="578"/>
      <c r="T244" s="578"/>
      <c r="U244" s="578"/>
      <c r="V244" s="578"/>
      <c r="W244" s="578"/>
      <c r="X244" s="578"/>
      <c r="Y244" s="578"/>
      <c r="Z244" s="578"/>
      <c r="AA244" s="578"/>
      <c r="AB244" s="578"/>
      <c r="AC244" s="578"/>
      <c r="AD244" s="777"/>
      <c r="AE244" s="578"/>
      <c r="AF244" s="578"/>
      <c r="AG244" s="578"/>
      <c r="AH244" s="907"/>
      <c r="AI244" s="121"/>
      <c r="AJ244" s="121"/>
      <c r="AK244" s="121"/>
      <c r="AL244" s="121"/>
      <c r="AM244" s="121"/>
      <c r="AN244" s="121"/>
    </row>
    <row r="245" spans="1:40" s="101" customFormat="1">
      <c r="A245" s="777"/>
      <c r="B245" s="905"/>
      <c r="C245" s="777"/>
      <c r="D245" s="777"/>
      <c r="E245" s="777"/>
      <c r="F245" s="777"/>
      <c r="G245" s="906"/>
      <c r="H245" s="777"/>
      <c r="I245" s="777"/>
      <c r="J245" s="777"/>
      <c r="K245" s="777"/>
      <c r="L245" s="777"/>
      <c r="M245" s="906"/>
      <c r="N245" s="578"/>
      <c r="O245" s="578"/>
      <c r="P245" s="578"/>
      <c r="Q245" s="578"/>
      <c r="R245" s="578"/>
      <c r="S245" s="578"/>
      <c r="T245" s="578"/>
      <c r="U245" s="578"/>
      <c r="V245" s="578"/>
      <c r="W245" s="578"/>
      <c r="X245" s="578"/>
      <c r="Y245" s="578"/>
      <c r="Z245" s="578"/>
      <c r="AA245" s="578"/>
      <c r="AB245" s="578"/>
      <c r="AC245" s="578"/>
      <c r="AD245" s="777"/>
      <c r="AE245" s="578"/>
      <c r="AF245" s="578"/>
      <c r="AG245" s="578"/>
      <c r="AH245" s="907"/>
      <c r="AI245" s="121"/>
      <c r="AJ245" s="121"/>
      <c r="AK245" s="121"/>
      <c r="AL245" s="121"/>
      <c r="AM245" s="121"/>
      <c r="AN245" s="121"/>
    </row>
    <row r="246" spans="1:40" s="101" customFormat="1">
      <c r="A246" s="777"/>
      <c r="B246" s="905"/>
      <c r="C246" s="777"/>
      <c r="D246" s="777"/>
      <c r="E246" s="777"/>
      <c r="F246" s="777"/>
      <c r="G246" s="906"/>
      <c r="H246" s="777"/>
      <c r="I246" s="777"/>
      <c r="J246" s="777"/>
      <c r="K246" s="777"/>
      <c r="L246" s="777"/>
      <c r="M246" s="906"/>
      <c r="N246" s="578"/>
      <c r="O246" s="578"/>
      <c r="P246" s="578"/>
      <c r="Q246" s="578"/>
      <c r="R246" s="578"/>
      <c r="S246" s="578"/>
      <c r="T246" s="578"/>
      <c r="U246" s="578"/>
      <c r="V246" s="578"/>
      <c r="W246" s="578"/>
      <c r="X246" s="578"/>
      <c r="Y246" s="578"/>
      <c r="Z246" s="578"/>
      <c r="AA246" s="578"/>
      <c r="AB246" s="578"/>
      <c r="AC246" s="578"/>
      <c r="AD246" s="777"/>
      <c r="AE246" s="578"/>
      <c r="AF246" s="578"/>
      <c r="AG246" s="578"/>
      <c r="AH246" s="907"/>
      <c r="AI246" s="121"/>
      <c r="AJ246" s="121"/>
      <c r="AK246" s="121"/>
      <c r="AL246" s="121"/>
      <c r="AM246" s="121"/>
      <c r="AN246" s="121"/>
    </row>
    <row r="247" spans="1:40" s="101" customFormat="1">
      <c r="A247" s="777"/>
      <c r="B247" s="905"/>
      <c r="C247" s="777"/>
      <c r="D247" s="777"/>
      <c r="E247" s="777"/>
      <c r="F247" s="777"/>
      <c r="G247" s="906"/>
      <c r="H247" s="777"/>
      <c r="I247" s="777"/>
      <c r="J247" s="777"/>
      <c r="K247" s="777"/>
      <c r="L247" s="777"/>
      <c r="M247" s="906"/>
      <c r="N247" s="578"/>
      <c r="O247" s="578"/>
      <c r="P247" s="578"/>
      <c r="Q247" s="578"/>
      <c r="R247" s="578"/>
      <c r="S247" s="578"/>
      <c r="T247" s="578"/>
      <c r="U247" s="578"/>
      <c r="V247" s="578"/>
      <c r="W247" s="578"/>
      <c r="X247" s="578"/>
      <c r="Y247" s="578"/>
      <c r="Z247" s="578"/>
      <c r="AA247" s="578"/>
      <c r="AB247" s="578"/>
      <c r="AC247" s="578"/>
      <c r="AD247" s="777"/>
      <c r="AE247" s="578"/>
      <c r="AF247" s="578"/>
      <c r="AG247" s="578"/>
      <c r="AH247" s="907"/>
      <c r="AI247" s="121"/>
      <c r="AJ247" s="121"/>
      <c r="AK247" s="121"/>
      <c r="AL247" s="121"/>
      <c r="AM247" s="121"/>
      <c r="AN247" s="121"/>
    </row>
    <row r="248" spans="1:40" s="101" customFormat="1">
      <c r="A248" s="777"/>
      <c r="B248" s="905"/>
      <c r="C248" s="777"/>
      <c r="D248" s="777"/>
      <c r="E248" s="777"/>
      <c r="F248" s="777"/>
      <c r="G248" s="906"/>
      <c r="H248" s="777"/>
      <c r="I248" s="777"/>
      <c r="J248" s="777"/>
      <c r="K248" s="777"/>
      <c r="L248" s="777"/>
      <c r="M248" s="906"/>
      <c r="N248" s="578"/>
      <c r="O248" s="578"/>
      <c r="P248" s="578"/>
      <c r="Q248" s="578"/>
      <c r="R248" s="578"/>
      <c r="S248" s="578"/>
      <c r="T248" s="578"/>
      <c r="U248" s="578"/>
      <c r="V248" s="578"/>
      <c r="W248" s="578"/>
      <c r="X248" s="578"/>
      <c r="Y248" s="578"/>
      <c r="Z248" s="578"/>
      <c r="AA248" s="578"/>
      <c r="AB248" s="578"/>
      <c r="AC248" s="578"/>
      <c r="AD248" s="777"/>
      <c r="AE248" s="578"/>
      <c r="AF248" s="578"/>
      <c r="AG248" s="578"/>
      <c r="AH248" s="907"/>
      <c r="AI248" s="121"/>
      <c r="AJ248" s="121"/>
      <c r="AK248" s="121"/>
      <c r="AL248" s="121"/>
      <c r="AM248" s="121"/>
      <c r="AN248" s="121"/>
    </row>
    <row r="249" spans="1:40" s="101" customFormat="1">
      <c r="A249" s="777"/>
      <c r="B249" s="905"/>
      <c r="C249" s="777"/>
      <c r="D249" s="777"/>
      <c r="E249" s="777"/>
      <c r="F249" s="777"/>
      <c r="G249" s="906"/>
      <c r="H249" s="777"/>
      <c r="I249" s="777"/>
      <c r="J249" s="777"/>
      <c r="K249" s="777"/>
      <c r="L249" s="777"/>
      <c r="M249" s="906"/>
      <c r="N249" s="578"/>
      <c r="O249" s="578"/>
      <c r="P249" s="578"/>
      <c r="Q249" s="578"/>
      <c r="R249" s="578"/>
      <c r="S249" s="578"/>
      <c r="T249" s="578"/>
      <c r="U249" s="578"/>
      <c r="V249" s="578"/>
      <c r="W249" s="578"/>
      <c r="X249" s="578"/>
      <c r="Y249" s="578"/>
      <c r="Z249" s="578"/>
      <c r="AA249" s="578"/>
      <c r="AB249" s="578"/>
      <c r="AC249" s="578"/>
      <c r="AD249" s="777"/>
      <c r="AE249" s="578"/>
      <c r="AF249" s="578"/>
      <c r="AG249" s="578"/>
      <c r="AH249" s="907"/>
      <c r="AI249" s="121"/>
      <c r="AJ249" s="121"/>
      <c r="AK249" s="121"/>
      <c r="AL249" s="121"/>
      <c r="AM249" s="121"/>
      <c r="AN249" s="121"/>
    </row>
    <row r="250" spans="1:40" s="101" customFormat="1">
      <c r="A250" s="777"/>
      <c r="B250" s="905"/>
      <c r="C250" s="777"/>
      <c r="D250" s="777"/>
      <c r="E250" s="777"/>
      <c r="F250" s="777"/>
      <c r="G250" s="906"/>
      <c r="H250" s="777"/>
      <c r="I250" s="777"/>
      <c r="J250" s="777"/>
      <c r="K250" s="777"/>
      <c r="L250" s="777"/>
      <c r="M250" s="906"/>
      <c r="N250" s="578"/>
      <c r="O250" s="578"/>
      <c r="P250" s="578"/>
      <c r="Q250" s="578"/>
      <c r="R250" s="578"/>
      <c r="S250" s="578"/>
      <c r="T250" s="578"/>
      <c r="U250" s="578"/>
      <c r="V250" s="578"/>
      <c r="W250" s="578"/>
      <c r="X250" s="578"/>
      <c r="Y250" s="578"/>
      <c r="Z250" s="578"/>
      <c r="AA250" s="578"/>
      <c r="AB250" s="578"/>
      <c r="AC250" s="578"/>
      <c r="AD250" s="777"/>
      <c r="AE250" s="578"/>
      <c r="AF250" s="578"/>
      <c r="AG250" s="578"/>
      <c r="AH250" s="907"/>
      <c r="AI250" s="121"/>
      <c r="AJ250" s="121"/>
      <c r="AK250" s="121"/>
      <c r="AL250" s="121"/>
      <c r="AM250" s="121"/>
      <c r="AN250" s="121"/>
    </row>
    <row r="251" spans="1:40" s="101" customFormat="1">
      <c r="A251" s="777"/>
      <c r="B251" s="905"/>
      <c r="C251" s="777"/>
      <c r="D251" s="777"/>
      <c r="E251" s="777"/>
      <c r="F251" s="777"/>
      <c r="G251" s="906"/>
      <c r="H251" s="777"/>
      <c r="I251" s="777"/>
      <c r="J251" s="777"/>
      <c r="K251" s="777"/>
      <c r="L251" s="777"/>
      <c r="M251" s="906"/>
      <c r="N251" s="578"/>
      <c r="O251" s="578"/>
      <c r="P251" s="578"/>
      <c r="Q251" s="578"/>
      <c r="R251" s="578"/>
      <c r="S251" s="578"/>
      <c r="T251" s="578"/>
      <c r="U251" s="578"/>
      <c r="V251" s="578"/>
      <c r="W251" s="578"/>
      <c r="X251" s="578"/>
      <c r="Y251" s="578"/>
      <c r="Z251" s="578"/>
      <c r="AA251" s="578"/>
      <c r="AB251" s="578"/>
      <c r="AC251" s="578"/>
      <c r="AD251" s="777"/>
      <c r="AE251" s="578"/>
      <c r="AF251" s="578"/>
      <c r="AG251" s="578"/>
      <c r="AH251" s="907"/>
      <c r="AI251" s="121"/>
      <c r="AJ251" s="121"/>
      <c r="AK251" s="121"/>
      <c r="AL251" s="121"/>
      <c r="AM251" s="121"/>
      <c r="AN251" s="121"/>
    </row>
    <row r="252" spans="1:40" s="101" customFormat="1">
      <c r="A252" s="777"/>
      <c r="B252" s="905"/>
      <c r="C252" s="777"/>
      <c r="D252" s="777"/>
      <c r="E252" s="777"/>
      <c r="F252" s="777"/>
      <c r="G252" s="906"/>
      <c r="H252" s="777"/>
      <c r="I252" s="777"/>
      <c r="J252" s="777"/>
      <c r="K252" s="777"/>
      <c r="L252" s="777"/>
      <c r="M252" s="906"/>
      <c r="N252" s="578"/>
      <c r="O252" s="578"/>
      <c r="P252" s="578"/>
      <c r="Q252" s="578"/>
      <c r="R252" s="578"/>
      <c r="S252" s="578"/>
      <c r="T252" s="578"/>
      <c r="U252" s="578"/>
      <c r="V252" s="578"/>
      <c r="W252" s="578"/>
      <c r="X252" s="578"/>
      <c r="Y252" s="578"/>
      <c r="Z252" s="578"/>
      <c r="AA252" s="578"/>
      <c r="AB252" s="578"/>
      <c r="AC252" s="578"/>
      <c r="AD252" s="777"/>
      <c r="AE252" s="578"/>
      <c r="AF252" s="578"/>
      <c r="AG252" s="578"/>
      <c r="AH252" s="907"/>
      <c r="AI252" s="121"/>
      <c r="AJ252" s="121"/>
      <c r="AK252" s="121"/>
      <c r="AL252" s="121"/>
      <c r="AM252" s="121"/>
      <c r="AN252" s="121"/>
    </row>
    <row r="253" spans="1:40" s="101" customFormat="1">
      <c r="A253" s="777"/>
      <c r="B253" s="905"/>
      <c r="C253" s="777"/>
      <c r="D253" s="777"/>
      <c r="E253" s="777"/>
      <c r="F253" s="777"/>
      <c r="G253" s="906"/>
      <c r="H253" s="777"/>
      <c r="I253" s="777"/>
      <c r="J253" s="777"/>
      <c r="K253" s="777"/>
      <c r="L253" s="777"/>
      <c r="M253" s="906"/>
      <c r="N253" s="578"/>
      <c r="O253" s="578"/>
      <c r="P253" s="578"/>
      <c r="Q253" s="578"/>
      <c r="R253" s="578"/>
      <c r="S253" s="578"/>
      <c r="T253" s="578"/>
      <c r="U253" s="578"/>
      <c r="V253" s="578"/>
      <c r="W253" s="578"/>
      <c r="X253" s="578"/>
      <c r="Y253" s="578"/>
      <c r="Z253" s="578"/>
      <c r="AA253" s="578"/>
      <c r="AB253" s="578"/>
      <c r="AC253" s="578"/>
      <c r="AD253" s="777"/>
      <c r="AE253" s="578"/>
      <c r="AF253" s="578"/>
      <c r="AG253" s="578"/>
      <c r="AH253" s="907"/>
      <c r="AI253" s="121"/>
      <c r="AJ253" s="121"/>
      <c r="AK253" s="121"/>
      <c r="AL253" s="121"/>
      <c r="AM253" s="121"/>
      <c r="AN253" s="121"/>
    </row>
    <row r="254" spans="1:40" s="101" customFormat="1">
      <c r="A254" s="777"/>
      <c r="B254" s="905"/>
      <c r="C254" s="777"/>
      <c r="D254" s="777"/>
      <c r="E254" s="777"/>
      <c r="F254" s="777"/>
      <c r="G254" s="906"/>
      <c r="H254" s="777"/>
      <c r="I254" s="777"/>
      <c r="J254" s="777"/>
      <c r="K254" s="777"/>
      <c r="L254" s="777"/>
      <c r="M254" s="906"/>
      <c r="N254" s="578"/>
      <c r="O254" s="578"/>
      <c r="P254" s="578"/>
      <c r="Q254" s="578"/>
      <c r="R254" s="578"/>
      <c r="S254" s="578"/>
      <c r="T254" s="578"/>
      <c r="U254" s="578"/>
      <c r="V254" s="578"/>
      <c r="W254" s="578"/>
      <c r="X254" s="578"/>
      <c r="Y254" s="578"/>
      <c r="Z254" s="578"/>
      <c r="AA254" s="578"/>
      <c r="AB254" s="578"/>
      <c r="AC254" s="578"/>
      <c r="AD254" s="777"/>
      <c r="AE254" s="578"/>
      <c r="AF254" s="578"/>
      <c r="AG254" s="578"/>
      <c r="AH254" s="907"/>
      <c r="AI254" s="121"/>
      <c r="AJ254" s="121"/>
      <c r="AK254" s="121"/>
      <c r="AL254" s="121"/>
      <c r="AM254" s="121"/>
      <c r="AN254" s="121"/>
    </row>
    <row r="255" spans="1:40" s="101" customFormat="1">
      <c r="A255" s="777"/>
      <c r="B255" s="905"/>
      <c r="C255" s="777"/>
      <c r="D255" s="777"/>
      <c r="E255" s="777"/>
      <c r="F255" s="777"/>
      <c r="G255" s="906"/>
      <c r="H255" s="777"/>
      <c r="I255" s="777"/>
      <c r="J255" s="777"/>
      <c r="K255" s="777"/>
      <c r="L255" s="777"/>
      <c r="M255" s="906"/>
      <c r="N255" s="578"/>
      <c r="O255" s="578"/>
      <c r="P255" s="578"/>
      <c r="Q255" s="578"/>
      <c r="R255" s="578"/>
      <c r="S255" s="578"/>
      <c r="T255" s="578"/>
      <c r="U255" s="578"/>
      <c r="V255" s="578"/>
      <c r="W255" s="578"/>
      <c r="X255" s="578"/>
      <c r="Y255" s="578"/>
      <c r="Z255" s="578"/>
      <c r="AA255" s="578"/>
      <c r="AB255" s="578"/>
      <c r="AC255" s="578"/>
      <c r="AD255" s="777"/>
      <c r="AE255" s="578"/>
      <c r="AF255" s="578"/>
      <c r="AG255" s="578"/>
      <c r="AH255" s="907"/>
      <c r="AI255" s="121"/>
      <c r="AJ255" s="121"/>
      <c r="AK255" s="121"/>
      <c r="AL255" s="121"/>
      <c r="AM255" s="121"/>
      <c r="AN255" s="121"/>
    </row>
    <row r="256" spans="1:40" s="101" customFormat="1">
      <c r="A256" s="777"/>
      <c r="B256" s="905"/>
      <c r="C256" s="777"/>
      <c r="D256" s="777"/>
      <c r="E256" s="777"/>
      <c r="F256" s="777"/>
      <c r="G256" s="906"/>
      <c r="H256" s="777"/>
      <c r="I256" s="777"/>
      <c r="J256" s="777"/>
      <c r="K256" s="777"/>
      <c r="L256" s="777"/>
      <c r="M256" s="906"/>
      <c r="N256" s="578"/>
      <c r="O256" s="578"/>
      <c r="P256" s="578"/>
      <c r="Q256" s="578"/>
      <c r="R256" s="578"/>
      <c r="S256" s="578"/>
      <c r="T256" s="578"/>
      <c r="U256" s="578"/>
      <c r="V256" s="578"/>
      <c r="W256" s="578"/>
      <c r="X256" s="578"/>
      <c r="Y256" s="578"/>
      <c r="Z256" s="578"/>
      <c r="AA256" s="578"/>
      <c r="AB256" s="578"/>
      <c r="AC256" s="578"/>
      <c r="AD256" s="777"/>
      <c r="AE256" s="578"/>
      <c r="AF256" s="578"/>
      <c r="AG256" s="578"/>
      <c r="AH256" s="907"/>
      <c r="AI256" s="121"/>
      <c r="AJ256" s="121"/>
      <c r="AK256" s="121"/>
      <c r="AL256" s="121"/>
      <c r="AM256" s="121"/>
      <c r="AN256" s="121"/>
    </row>
    <row r="257" spans="1:40" s="101" customFormat="1">
      <c r="A257" s="777"/>
      <c r="B257" s="905"/>
      <c r="C257" s="777"/>
      <c r="D257" s="777"/>
      <c r="E257" s="777"/>
      <c r="F257" s="777"/>
      <c r="G257" s="906"/>
      <c r="H257" s="777"/>
      <c r="I257" s="777"/>
      <c r="J257" s="777"/>
      <c r="K257" s="777"/>
      <c r="L257" s="777"/>
      <c r="M257" s="906"/>
      <c r="N257" s="578"/>
      <c r="O257" s="578"/>
      <c r="P257" s="578"/>
      <c r="Q257" s="578"/>
      <c r="R257" s="578"/>
      <c r="S257" s="578"/>
      <c r="T257" s="578"/>
      <c r="U257" s="578"/>
      <c r="V257" s="578"/>
      <c r="W257" s="578"/>
      <c r="X257" s="578"/>
      <c r="Y257" s="578"/>
      <c r="Z257" s="578"/>
      <c r="AA257" s="578"/>
      <c r="AB257" s="578"/>
      <c r="AC257" s="578"/>
      <c r="AD257" s="777"/>
      <c r="AE257" s="578"/>
      <c r="AF257" s="578"/>
      <c r="AG257" s="578"/>
      <c r="AH257" s="907"/>
      <c r="AI257" s="121"/>
      <c r="AJ257" s="121"/>
      <c r="AK257" s="121"/>
      <c r="AL257" s="121"/>
      <c r="AM257" s="121"/>
      <c r="AN257" s="121"/>
    </row>
    <row r="258" spans="1:40" s="101" customFormat="1">
      <c r="A258" s="777"/>
      <c r="B258" s="905"/>
      <c r="C258" s="777"/>
      <c r="D258" s="777"/>
      <c r="E258" s="777"/>
      <c r="F258" s="777"/>
      <c r="G258" s="906"/>
      <c r="H258" s="777"/>
      <c r="I258" s="777"/>
      <c r="J258" s="777"/>
      <c r="K258" s="777"/>
      <c r="L258" s="777"/>
      <c r="M258" s="906"/>
      <c r="N258" s="578"/>
      <c r="O258" s="578"/>
      <c r="P258" s="578"/>
      <c r="Q258" s="578"/>
      <c r="R258" s="578"/>
      <c r="S258" s="578"/>
      <c r="T258" s="578"/>
      <c r="U258" s="578"/>
      <c r="V258" s="578"/>
      <c r="W258" s="578"/>
      <c r="X258" s="578"/>
      <c r="Y258" s="578"/>
      <c r="Z258" s="578"/>
      <c r="AA258" s="578"/>
      <c r="AB258" s="578"/>
      <c r="AC258" s="578"/>
      <c r="AD258" s="777"/>
      <c r="AE258" s="578"/>
      <c r="AF258" s="578"/>
      <c r="AG258" s="578"/>
      <c r="AH258" s="907"/>
      <c r="AI258" s="121"/>
      <c r="AJ258" s="121"/>
      <c r="AK258" s="121"/>
      <c r="AL258" s="121"/>
      <c r="AM258" s="121"/>
      <c r="AN258" s="121"/>
    </row>
    <row r="259" spans="1:40" s="101" customFormat="1">
      <c r="A259" s="777"/>
      <c r="B259" s="905"/>
      <c r="C259" s="777"/>
      <c r="D259" s="777"/>
      <c r="E259" s="777"/>
      <c r="F259" s="777"/>
      <c r="G259" s="906"/>
      <c r="H259" s="777"/>
      <c r="I259" s="777"/>
      <c r="J259" s="777"/>
      <c r="K259" s="777"/>
      <c r="L259" s="777"/>
      <c r="M259" s="906"/>
      <c r="N259" s="578"/>
      <c r="O259" s="578"/>
      <c r="P259" s="578"/>
      <c r="Q259" s="578"/>
      <c r="R259" s="578"/>
      <c r="S259" s="578"/>
      <c r="T259" s="578"/>
      <c r="U259" s="578"/>
      <c r="V259" s="578"/>
      <c r="W259" s="578"/>
      <c r="X259" s="578"/>
      <c r="Y259" s="578"/>
      <c r="Z259" s="578"/>
      <c r="AA259" s="578"/>
      <c r="AB259" s="578"/>
      <c r="AC259" s="578"/>
      <c r="AD259" s="777"/>
      <c r="AE259" s="578"/>
      <c r="AF259" s="578"/>
      <c r="AG259" s="578"/>
      <c r="AH259" s="907"/>
      <c r="AI259" s="121"/>
      <c r="AJ259" s="121"/>
      <c r="AK259" s="121"/>
      <c r="AL259" s="121"/>
      <c r="AM259" s="121"/>
      <c r="AN259" s="121"/>
    </row>
    <row r="260" spans="1:40" s="101" customFormat="1">
      <c r="A260" s="777"/>
      <c r="B260" s="905"/>
      <c r="C260" s="777"/>
      <c r="D260" s="777"/>
      <c r="E260" s="777"/>
      <c r="F260" s="777"/>
      <c r="G260" s="906"/>
      <c r="H260" s="777"/>
      <c r="I260" s="777"/>
      <c r="J260" s="777"/>
      <c r="K260" s="777"/>
      <c r="L260" s="777"/>
      <c r="M260" s="906"/>
      <c r="N260" s="578"/>
      <c r="O260" s="578"/>
      <c r="P260" s="578"/>
      <c r="Q260" s="578"/>
      <c r="R260" s="578"/>
      <c r="S260" s="578"/>
      <c r="T260" s="578"/>
      <c r="U260" s="578"/>
      <c r="V260" s="578"/>
      <c r="W260" s="578"/>
      <c r="X260" s="578"/>
      <c r="Y260" s="578"/>
      <c r="Z260" s="578"/>
      <c r="AA260" s="578"/>
      <c r="AB260" s="578"/>
      <c r="AC260" s="578"/>
      <c r="AD260" s="777"/>
      <c r="AE260" s="578"/>
      <c r="AF260" s="578"/>
      <c r="AG260" s="578"/>
      <c r="AH260" s="907"/>
      <c r="AI260" s="121"/>
      <c r="AJ260" s="121"/>
      <c r="AK260" s="121"/>
      <c r="AL260" s="121"/>
      <c r="AM260" s="121"/>
      <c r="AN260" s="121"/>
    </row>
    <row r="261" spans="1:40" s="101" customFormat="1">
      <c r="A261" s="777"/>
      <c r="B261" s="905"/>
      <c r="C261" s="777"/>
      <c r="D261" s="777"/>
      <c r="E261" s="777"/>
      <c r="F261" s="777"/>
      <c r="G261" s="906"/>
      <c r="H261" s="777"/>
      <c r="I261" s="777"/>
      <c r="J261" s="777"/>
      <c r="K261" s="777"/>
      <c r="L261" s="777"/>
      <c r="M261" s="906"/>
      <c r="N261" s="578"/>
      <c r="O261" s="578"/>
      <c r="P261" s="578"/>
      <c r="Q261" s="578"/>
      <c r="R261" s="578"/>
      <c r="S261" s="578"/>
      <c r="T261" s="578"/>
      <c r="U261" s="578"/>
      <c r="V261" s="578"/>
      <c r="W261" s="578"/>
      <c r="X261" s="578"/>
      <c r="Y261" s="578"/>
      <c r="Z261" s="578"/>
      <c r="AA261" s="578"/>
      <c r="AB261" s="578"/>
      <c r="AC261" s="578"/>
      <c r="AD261" s="777"/>
      <c r="AE261" s="578"/>
      <c r="AF261" s="578"/>
      <c r="AG261" s="578"/>
      <c r="AH261" s="907"/>
      <c r="AI261" s="121"/>
      <c r="AJ261" s="121"/>
      <c r="AK261" s="121"/>
      <c r="AL261" s="121"/>
      <c r="AM261" s="121"/>
      <c r="AN261" s="121"/>
    </row>
    <row r="262" spans="1:40" s="101" customFormat="1">
      <c r="A262" s="777"/>
      <c r="B262" s="905"/>
      <c r="C262" s="777"/>
      <c r="D262" s="777"/>
      <c r="E262" s="777"/>
      <c r="F262" s="777"/>
      <c r="G262" s="906"/>
      <c r="H262" s="777"/>
      <c r="I262" s="777"/>
      <c r="J262" s="777"/>
      <c r="K262" s="777"/>
      <c r="L262" s="777"/>
      <c r="M262" s="906"/>
      <c r="N262" s="578"/>
      <c r="O262" s="578"/>
      <c r="P262" s="578"/>
      <c r="Q262" s="578"/>
      <c r="R262" s="578"/>
      <c r="S262" s="578"/>
      <c r="T262" s="578"/>
      <c r="U262" s="578"/>
      <c r="V262" s="578"/>
      <c r="W262" s="578"/>
      <c r="X262" s="578"/>
      <c r="Y262" s="578"/>
      <c r="Z262" s="578"/>
      <c r="AA262" s="578"/>
      <c r="AB262" s="578"/>
      <c r="AC262" s="578"/>
      <c r="AD262" s="777"/>
      <c r="AE262" s="578"/>
      <c r="AF262" s="578"/>
      <c r="AG262" s="578"/>
      <c r="AH262" s="907"/>
      <c r="AI262" s="121"/>
      <c r="AJ262" s="121"/>
      <c r="AK262" s="121"/>
      <c r="AL262" s="121"/>
      <c r="AM262" s="121"/>
      <c r="AN262" s="121"/>
    </row>
    <row r="263" spans="1:40" s="101" customFormat="1">
      <c r="A263" s="777"/>
      <c r="B263" s="905"/>
      <c r="C263" s="777"/>
      <c r="D263" s="777"/>
      <c r="E263" s="777"/>
      <c r="F263" s="777"/>
      <c r="G263" s="906"/>
      <c r="H263" s="777"/>
      <c r="I263" s="777"/>
      <c r="J263" s="777"/>
      <c r="K263" s="777"/>
      <c r="L263" s="777"/>
      <c r="M263" s="906"/>
      <c r="N263" s="578"/>
      <c r="O263" s="578"/>
      <c r="P263" s="578"/>
      <c r="Q263" s="578"/>
      <c r="R263" s="578"/>
      <c r="S263" s="578"/>
      <c r="T263" s="578"/>
      <c r="U263" s="578"/>
      <c r="V263" s="578"/>
      <c r="W263" s="578"/>
      <c r="X263" s="578"/>
      <c r="Y263" s="578"/>
      <c r="Z263" s="578"/>
      <c r="AA263" s="578"/>
      <c r="AB263" s="578"/>
      <c r="AC263" s="578"/>
      <c r="AD263" s="777"/>
      <c r="AE263" s="578"/>
      <c r="AF263" s="578"/>
      <c r="AG263" s="578"/>
      <c r="AH263" s="907"/>
      <c r="AI263" s="121"/>
      <c r="AJ263" s="121"/>
      <c r="AK263" s="121"/>
      <c r="AL263" s="121"/>
      <c r="AM263" s="121"/>
      <c r="AN263" s="121"/>
    </row>
    <row r="264" spans="1:40" s="101" customFormat="1">
      <c r="A264" s="777"/>
      <c r="B264" s="905"/>
      <c r="C264" s="777"/>
      <c r="D264" s="777"/>
      <c r="E264" s="777"/>
      <c r="F264" s="777"/>
      <c r="G264" s="906"/>
      <c r="H264" s="777"/>
      <c r="I264" s="777"/>
      <c r="J264" s="777"/>
      <c r="K264" s="777"/>
      <c r="L264" s="777"/>
      <c r="M264" s="906"/>
      <c r="N264" s="578"/>
      <c r="O264" s="578"/>
      <c r="P264" s="578"/>
      <c r="Q264" s="578"/>
      <c r="R264" s="578"/>
      <c r="S264" s="578"/>
      <c r="T264" s="578"/>
      <c r="U264" s="578"/>
      <c r="V264" s="578"/>
      <c r="W264" s="578"/>
      <c r="X264" s="578"/>
      <c r="Y264" s="578"/>
      <c r="Z264" s="578"/>
      <c r="AA264" s="578"/>
      <c r="AB264" s="578"/>
      <c r="AC264" s="578"/>
      <c r="AD264" s="777"/>
      <c r="AE264" s="578"/>
      <c r="AF264" s="578"/>
      <c r="AG264" s="578"/>
      <c r="AH264" s="907"/>
      <c r="AI264" s="121"/>
      <c r="AJ264" s="121"/>
      <c r="AK264" s="121"/>
      <c r="AL264" s="121"/>
      <c r="AM264" s="121"/>
      <c r="AN264" s="121"/>
    </row>
    <row r="265" spans="1:40" s="101" customFormat="1">
      <c r="A265" s="777"/>
      <c r="B265" s="905"/>
      <c r="C265" s="777"/>
      <c r="D265" s="777"/>
      <c r="E265" s="777"/>
      <c r="F265" s="777"/>
      <c r="G265" s="906"/>
      <c r="H265" s="777"/>
      <c r="I265" s="777"/>
      <c r="J265" s="777"/>
      <c r="K265" s="777"/>
      <c r="L265" s="777"/>
      <c r="M265" s="906"/>
      <c r="N265" s="578"/>
      <c r="O265" s="578"/>
      <c r="P265" s="578"/>
      <c r="Q265" s="578"/>
      <c r="R265" s="578"/>
      <c r="S265" s="578"/>
      <c r="T265" s="578"/>
      <c r="U265" s="578"/>
      <c r="V265" s="578"/>
      <c r="W265" s="578"/>
      <c r="X265" s="578"/>
      <c r="Y265" s="578"/>
      <c r="Z265" s="578"/>
      <c r="AA265" s="578"/>
      <c r="AB265" s="578"/>
      <c r="AC265" s="578"/>
      <c r="AD265" s="777"/>
      <c r="AE265" s="578"/>
      <c r="AF265" s="578"/>
      <c r="AG265" s="578"/>
      <c r="AH265" s="907"/>
      <c r="AI265" s="121"/>
      <c r="AJ265" s="121"/>
      <c r="AK265" s="121"/>
      <c r="AL265" s="121"/>
      <c r="AM265" s="121"/>
      <c r="AN265" s="121"/>
    </row>
    <row r="266" spans="1:40" s="101" customFormat="1">
      <c r="A266" s="777"/>
      <c r="B266" s="905"/>
      <c r="C266" s="777"/>
      <c r="D266" s="777"/>
      <c r="E266" s="777"/>
      <c r="F266" s="777"/>
      <c r="G266" s="906"/>
      <c r="H266" s="777"/>
      <c r="I266" s="777"/>
      <c r="J266" s="777"/>
      <c r="K266" s="777"/>
      <c r="L266" s="777"/>
      <c r="M266" s="906"/>
      <c r="N266" s="578"/>
      <c r="O266" s="578"/>
      <c r="P266" s="578"/>
      <c r="Q266" s="578"/>
      <c r="R266" s="578"/>
      <c r="S266" s="578"/>
      <c r="T266" s="578"/>
      <c r="U266" s="578"/>
      <c r="V266" s="578"/>
      <c r="W266" s="578"/>
      <c r="X266" s="578"/>
      <c r="Y266" s="578"/>
      <c r="Z266" s="578"/>
      <c r="AA266" s="578"/>
      <c r="AB266" s="578"/>
      <c r="AC266" s="578"/>
      <c r="AD266" s="777"/>
      <c r="AE266" s="578"/>
      <c r="AF266" s="578"/>
      <c r="AG266" s="578"/>
      <c r="AH266" s="907"/>
      <c r="AI266" s="121"/>
      <c r="AJ266" s="121"/>
      <c r="AK266" s="121"/>
      <c r="AL266" s="121"/>
      <c r="AM266" s="121"/>
      <c r="AN266" s="121"/>
    </row>
    <row r="267" spans="1:40" s="101" customFormat="1">
      <c r="A267" s="777"/>
      <c r="B267" s="905"/>
      <c r="C267" s="777"/>
      <c r="D267" s="777"/>
      <c r="E267" s="777"/>
      <c r="F267" s="777"/>
      <c r="G267" s="906"/>
      <c r="H267" s="777"/>
      <c r="I267" s="777"/>
      <c r="J267" s="777"/>
      <c r="K267" s="777"/>
      <c r="L267" s="777"/>
      <c r="M267" s="906"/>
      <c r="N267" s="578"/>
      <c r="O267" s="578"/>
      <c r="P267" s="578"/>
      <c r="Q267" s="578"/>
      <c r="R267" s="578"/>
      <c r="S267" s="578"/>
      <c r="T267" s="578"/>
      <c r="U267" s="578"/>
      <c r="V267" s="578"/>
      <c r="W267" s="578"/>
      <c r="X267" s="578"/>
      <c r="Y267" s="578"/>
      <c r="Z267" s="578"/>
      <c r="AA267" s="578"/>
      <c r="AB267" s="578"/>
      <c r="AC267" s="578"/>
      <c r="AD267" s="777"/>
      <c r="AE267" s="578"/>
      <c r="AF267" s="578"/>
      <c r="AG267" s="578"/>
      <c r="AH267" s="907"/>
      <c r="AI267" s="121"/>
      <c r="AJ267" s="121"/>
      <c r="AK267" s="121"/>
      <c r="AL267" s="121"/>
      <c r="AM267" s="121"/>
      <c r="AN267" s="121"/>
    </row>
    <row r="268" spans="1:40" s="101" customFormat="1">
      <c r="A268" s="777"/>
      <c r="B268" s="905"/>
      <c r="C268" s="777"/>
      <c r="D268" s="777"/>
      <c r="E268" s="777"/>
      <c r="F268" s="777"/>
      <c r="G268" s="906"/>
      <c r="H268" s="777"/>
      <c r="I268" s="777"/>
      <c r="J268" s="777"/>
      <c r="K268" s="777"/>
      <c r="L268" s="777"/>
      <c r="M268" s="906"/>
      <c r="N268" s="578"/>
      <c r="O268" s="578"/>
      <c r="P268" s="578"/>
      <c r="Q268" s="578"/>
      <c r="R268" s="578"/>
      <c r="S268" s="578"/>
      <c r="T268" s="578"/>
      <c r="U268" s="578"/>
      <c r="V268" s="578"/>
      <c r="W268" s="578"/>
      <c r="X268" s="578"/>
      <c r="Y268" s="578"/>
      <c r="Z268" s="578"/>
      <c r="AA268" s="578"/>
      <c r="AB268" s="578"/>
      <c r="AC268" s="578"/>
      <c r="AD268" s="777"/>
      <c r="AE268" s="578"/>
      <c r="AF268" s="578"/>
      <c r="AG268" s="578"/>
      <c r="AH268" s="907"/>
      <c r="AI268" s="121"/>
      <c r="AJ268" s="121"/>
      <c r="AK268" s="121"/>
      <c r="AL268" s="121"/>
      <c r="AM268" s="121"/>
      <c r="AN268" s="121"/>
    </row>
    <row r="269" spans="1:40" s="101" customFormat="1">
      <c r="A269" s="777"/>
      <c r="B269" s="905"/>
      <c r="C269" s="777"/>
      <c r="D269" s="777"/>
      <c r="E269" s="777"/>
      <c r="F269" s="777"/>
      <c r="G269" s="906"/>
      <c r="H269" s="777"/>
      <c r="I269" s="777"/>
      <c r="J269" s="777"/>
      <c r="K269" s="777"/>
      <c r="L269" s="777"/>
      <c r="M269" s="906"/>
      <c r="N269" s="578"/>
      <c r="O269" s="578"/>
      <c r="P269" s="578"/>
      <c r="Q269" s="578"/>
      <c r="R269" s="578"/>
      <c r="S269" s="578"/>
      <c r="T269" s="578"/>
      <c r="U269" s="578"/>
      <c r="V269" s="578"/>
      <c r="W269" s="578"/>
      <c r="X269" s="578"/>
      <c r="Y269" s="578"/>
      <c r="Z269" s="578"/>
      <c r="AA269" s="578"/>
      <c r="AB269" s="578"/>
      <c r="AC269" s="578"/>
      <c r="AD269" s="777"/>
      <c r="AE269" s="578"/>
      <c r="AF269" s="578"/>
      <c r="AG269" s="578"/>
      <c r="AH269" s="907"/>
      <c r="AI269" s="121"/>
      <c r="AJ269" s="121"/>
      <c r="AK269" s="121"/>
      <c r="AL269" s="121"/>
      <c r="AM269" s="121"/>
      <c r="AN269" s="121"/>
    </row>
    <row r="270" spans="1:40" s="101" customFormat="1">
      <c r="A270" s="777"/>
      <c r="B270" s="905"/>
      <c r="C270" s="777"/>
      <c r="D270" s="777"/>
      <c r="E270" s="777"/>
      <c r="F270" s="777"/>
      <c r="G270" s="906"/>
      <c r="H270" s="777"/>
      <c r="I270" s="777"/>
      <c r="J270" s="777"/>
      <c r="K270" s="777"/>
      <c r="L270" s="777"/>
      <c r="M270" s="906"/>
      <c r="N270" s="578"/>
      <c r="O270" s="578"/>
      <c r="P270" s="578"/>
      <c r="Q270" s="578"/>
      <c r="R270" s="578"/>
      <c r="S270" s="578"/>
      <c r="T270" s="578"/>
      <c r="U270" s="578"/>
      <c r="V270" s="578"/>
      <c r="W270" s="578"/>
      <c r="X270" s="578"/>
      <c r="Y270" s="578"/>
      <c r="Z270" s="578"/>
      <c r="AA270" s="578"/>
      <c r="AB270" s="578"/>
      <c r="AC270" s="578"/>
      <c r="AD270" s="777"/>
      <c r="AE270" s="578"/>
      <c r="AF270" s="578"/>
      <c r="AG270" s="578"/>
      <c r="AH270" s="907"/>
      <c r="AI270" s="121"/>
      <c r="AJ270" s="121"/>
      <c r="AK270" s="121"/>
      <c r="AL270" s="121"/>
      <c r="AM270" s="121"/>
      <c r="AN270" s="121"/>
    </row>
    <row r="271" spans="1:40" s="101" customFormat="1">
      <c r="A271" s="777"/>
      <c r="B271" s="905"/>
      <c r="C271" s="777"/>
      <c r="D271" s="777"/>
      <c r="E271" s="777"/>
      <c r="F271" s="777"/>
      <c r="G271" s="906"/>
      <c r="H271" s="777"/>
      <c r="I271" s="777"/>
      <c r="J271" s="777"/>
      <c r="K271" s="777"/>
      <c r="L271" s="777"/>
      <c r="M271" s="906"/>
      <c r="N271" s="578"/>
      <c r="O271" s="578"/>
      <c r="P271" s="578"/>
      <c r="Q271" s="578"/>
      <c r="R271" s="578"/>
      <c r="S271" s="578"/>
      <c r="T271" s="578"/>
      <c r="U271" s="578"/>
      <c r="V271" s="578"/>
      <c r="W271" s="578"/>
      <c r="X271" s="578"/>
      <c r="Y271" s="578"/>
      <c r="Z271" s="578"/>
      <c r="AA271" s="578"/>
      <c r="AB271" s="578"/>
      <c r="AC271" s="578"/>
      <c r="AD271" s="777"/>
      <c r="AE271" s="578"/>
      <c r="AF271" s="578"/>
      <c r="AG271" s="578"/>
      <c r="AH271" s="907"/>
      <c r="AI271" s="121"/>
      <c r="AJ271" s="121"/>
      <c r="AK271" s="121"/>
      <c r="AL271" s="121"/>
      <c r="AM271" s="121"/>
      <c r="AN271" s="121"/>
    </row>
    <row r="272" spans="1:40" s="101" customFormat="1">
      <c r="A272" s="777"/>
      <c r="B272" s="905"/>
      <c r="C272" s="777"/>
      <c r="D272" s="777"/>
      <c r="E272" s="777"/>
      <c r="F272" s="777"/>
      <c r="G272" s="906"/>
      <c r="H272" s="777"/>
      <c r="I272" s="777"/>
      <c r="J272" s="777"/>
      <c r="K272" s="777"/>
      <c r="L272" s="777"/>
      <c r="M272" s="906"/>
      <c r="N272" s="578"/>
      <c r="O272" s="578"/>
      <c r="P272" s="578"/>
      <c r="Q272" s="578"/>
      <c r="R272" s="578"/>
      <c r="S272" s="578"/>
      <c r="T272" s="578"/>
      <c r="U272" s="578"/>
      <c r="V272" s="578"/>
      <c r="W272" s="578"/>
      <c r="X272" s="578"/>
      <c r="Y272" s="578"/>
      <c r="Z272" s="578"/>
      <c r="AA272" s="578"/>
      <c r="AB272" s="578"/>
      <c r="AC272" s="578"/>
      <c r="AD272" s="777"/>
      <c r="AE272" s="578"/>
      <c r="AF272" s="578"/>
      <c r="AG272" s="578"/>
      <c r="AH272" s="907"/>
      <c r="AI272" s="121"/>
      <c r="AJ272" s="121"/>
      <c r="AK272" s="121"/>
      <c r="AL272" s="121"/>
      <c r="AM272" s="121"/>
      <c r="AN272" s="121"/>
    </row>
    <row r="273" spans="1:40" s="101" customFormat="1">
      <c r="A273" s="777"/>
      <c r="B273" s="905"/>
      <c r="C273" s="777"/>
      <c r="D273" s="777"/>
      <c r="E273" s="777"/>
      <c r="F273" s="777"/>
      <c r="G273" s="906"/>
      <c r="H273" s="777"/>
      <c r="I273" s="777"/>
      <c r="J273" s="777"/>
      <c r="K273" s="777"/>
      <c r="L273" s="777"/>
      <c r="M273" s="906"/>
      <c r="N273" s="578"/>
      <c r="O273" s="578"/>
      <c r="P273" s="578"/>
      <c r="Q273" s="578"/>
      <c r="R273" s="578"/>
      <c r="S273" s="578"/>
      <c r="T273" s="578"/>
      <c r="U273" s="578"/>
      <c r="V273" s="578"/>
      <c r="W273" s="578"/>
      <c r="X273" s="578"/>
      <c r="Y273" s="578"/>
      <c r="Z273" s="578"/>
      <c r="AA273" s="578"/>
      <c r="AB273" s="578"/>
      <c r="AC273" s="578"/>
      <c r="AD273" s="777"/>
      <c r="AE273" s="578"/>
      <c r="AF273" s="578"/>
      <c r="AG273" s="578"/>
      <c r="AH273" s="907"/>
      <c r="AI273" s="121"/>
      <c r="AJ273" s="121"/>
      <c r="AK273" s="121"/>
      <c r="AL273" s="121"/>
      <c r="AM273" s="121"/>
      <c r="AN273" s="121"/>
    </row>
    <row r="274" spans="1:40" s="101" customFormat="1">
      <c r="A274" s="777"/>
      <c r="B274" s="905"/>
      <c r="C274" s="777"/>
      <c r="D274" s="777"/>
      <c r="E274" s="777"/>
      <c r="F274" s="777"/>
      <c r="G274" s="906"/>
      <c r="H274" s="777"/>
      <c r="I274" s="777"/>
      <c r="J274" s="777"/>
      <c r="K274" s="777"/>
      <c r="L274" s="777"/>
      <c r="M274" s="906"/>
      <c r="N274" s="578"/>
      <c r="O274" s="578"/>
      <c r="P274" s="578"/>
      <c r="Q274" s="578"/>
      <c r="R274" s="578"/>
      <c r="S274" s="578"/>
      <c r="T274" s="578"/>
      <c r="U274" s="578"/>
      <c r="V274" s="578"/>
      <c r="W274" s="578"/>
      <c r="X274" s="578"/>
      <c r="Y274" s="578"/>
      <c r="Z274" s="578"/>
      <c r="AA274" s="578"/>
      <c r="AB274" s="578"/>
      <c r="AC274" s="578"/>
      <c r="AD274" s="777"/>
      <c r="AE274" s="578"/>
      <c r="AF274" s="578"/>
      <c r="AG274" s="578"/>
      <c r="AH274" s="907"/>
      <c r="AI274" s="121"/>
      <c r="AJ274" s="121"/>
      <c r="AK274" s="121"/>
      <c r="AL274" s="121"/>
      <c r="AM274" s="121"/>
      <c r="AN274" s="121"/>
    </row>
    <row r="275" spans="1:40" s="101" customFormat="1">
      <c r="A275" s="777"/>
      <c r="B275" s="905"/>
      <c r="C275" s="777"/>
      <c r="D275" s="777"/>
      <c r="E275" s="777"/>
      <c r="F275" s="777"/>
      <c r="G275" s="906"/>
      <c r="H275" s="777"/>
      <c r="I275" s="777"/>
      <c r="J275" s="777"/>
      <c r="K275" s="777"/>
      <c r="L275" s="777"/>
      <c r="M275" s="906"/>
      <c r="N275" s="578"/>
      <c r="O275" s="578"/>
      <c r="P275" s="578"/>
      <c r="Q275" s="578"/>
      <c r="R275" s="578"/>
      <c r="S275" s="578"/>
      <c r="T275" s="578"/>
      <c r="U275" s="578"/>
      <c r="V275" s="578"/>
      <c r="W275" s="578"/>
      <c r="X275" s="578"/>
      <c r="Y275" s="578"/>
      <c r="Z275" s="578"/>
      <c r="AA275" s="578"/>
      <c r="AB275" s="578"/>
      <c r="AC275" s="578"/>
      <c r="AD275" s="777"/>
      <c r="AE275" s="578"/>
      <c r="AF275" s="578"/>
      <c r="AG275" s="578"/>
      <c r="AH275" s="907"/>
      <c r="AI275" s="121"/>
      <c r="AJ275" s="121"/>
      <c r="AK275" s="121"/>
      <c r="AL275" s="121"/>
      <c r="AM275" s="121"/>
      <c r="AN275" s="121"/>
    </row>
    <row r="276" spans="1:40" s="101" customFormat="1">
      <c r="A276" s="777"/>
      <c r="B276" s="905"/>
      <c r="C276" s="777"/>
      <c r="D276" s="777"/>
      <c r="E276" s="777"/>
      <c r="F276" s="777"/>
      <c r="G276" s="906"/>
      <c r="H276" s="777"/>
      <c r="I276" s="777"/>
      <c r="J276" s="777"/>
      <c r="K276" s="777"/>
      <c r="L276" s="777"/>
      <c r="M276" s="906"/>
      <c r="N276" s="578"/>
      <c r="O276" s="578"/>
      <c r="P276" s="578"/>
      <c r="Q276" s="578"/>
      <c r="R276" s="578"/>
      <c r="S276" s="578"/>
      <c r="T276" s="578"/>
      <c r="U276" s="578"/>
      <c r="V276" s="578"/>
      <c r="W276" s="578"/>
      <c r="X276" s="578"/>
      <c r="Y276" s="578"/>
      <c r="Z276" s="578"/>
      <c r="AA276" s="578"/>
      <c r="AB276" s="578"/>
      <c r="AC276" s="578"/>
      <c r="AD276" s="777"/>
      <c r="AE276" s="578"/>
      <c r="AF276" s="578"/>
      <c r="AG276" s="578"/>
      <c r="AH276" s="907"/>
      <c r="AI276" s="121"/>
      <c r="AJ276" s="121"/>
      <c r="AK276" s="121"/>
      <c r="AL276" s="121"/>
      <c r="AM276" s="121"/>
      <c r="AN276" s="121"/>
    </row>
    <row r="277" spans="1:40" s="101" customFormat="1">
      <c r="A277" s="777"/>
      <c r="B277" s="905"/>
      <c r="C277" s="777"/>
      <c r="D277" s="777"/>
      <c r="E277" s="777"/>
      <c r="F277" s="777"/>
      <c r="G277" s="906"/>
      <c r="H277" s="777"/>
      <c r="I277" s="777"/>
      <c r="J277" s="777"/>
      <c r="K277" s="777"/>
      <c r="L277" s="777"/>
      <c r="M277" s="906"/>
      <c r="N277" s="578"/>
      <c r="O277" s="578"/>
      <c r="P277" s="578"/>
      <c r="Q277" s="578"/>
      <c r="R277" s="578"/>
      <c r="S277" s="578"/>
      <c r="T277" s="578"/>
      <c r="U277" s="578"/>
      <c r="V277" s="578"/>
      <c r="W277" s="578"/>
      <c r="X277" s="578"/>
      <c r="Y277" s="578"/>
      <c r="Z277" s="578"/>
      <c r="AA277" s="578"/>
      <c r="AB277" s="578"/>
      <c r="AC277" s="578"/>
      <c r="AD277" s="777"/>
      <c r="AE277" s="578"/>
      <c r="AF277" s="578"/>
      <c r="AG277" s="578"/>
      <c r="AH277" s="907"/>
      <c r="AI277" s="121"/>
      <c r="AJ277" s="121"/>
      <c r="AK277" s="121"/>
      <c r="AL277" s="121"/>
      <c r="AM277" s="121"/>
      <c r="AN277" s="121"/>
    </row>
    <row r="278" spans="1:40" s="101" customFormat="1">
      <c r="A278" s="777"/>
      <c r="B278" s="905"/>
      <c r="C278" s="777"/>
      <c r="D278" s="777"/>
      <c r="E278" s="777"/>
      <c r="F278" s="777"/>
      <c r="G278" s="906"/>
      <c r="H278" s="777"/>
      <c r="I278" s="777"/>
      <c r="J278" s="777"/>
      <c r="K278" s="777"/>
      <c r="L278" s="777"/>
      <c r="M278" s="906"/>
      <c r="N278" s="578"/>
      <c r="O278" s="578"/>
      <c r="P278" s="578"/>
      <c r="Q278" s="578"/>
      <c r="R278" s="578"/>
      <c r="S278" s="578"/>
      <c r="T278" s="578"/>
      <c r="U278" s="578"/>
      <c r="V278" s="578"/>
      <c r="W278" s="578"/>
      <c r="X278" s="578"/>
      <c r="Y278" s="578"/>
      <c r="Z278" s="578"/>
      <c r="AA278" s="578"/>
      <c r="AB278" s="578"/>
      <c r="AC278" s="578"/>
      <c r="AD278" s="777"/>
      <c r="AE278" s="578"/>
      <c r="AF278" s="578"/>
      <c r="AG278" s="578"/>
      <c r="AH278" s="907"/>
      <c r="AI278" s="121"/>
      <c r="AJ278" s="121"/>
      <c r="AK278" s="121"/>
      <c r="AL278" s="121"/>
      <c r="AM278" s="121"/>
      <c r="AN278" s="121"/>
    </row>
    <row r="279" spans="1:40" s="101" customFormat="1">
      <c r="A279" s="777"/>
      <c r="B279" s="905"/>
      <c r="C279" s="777"/>
      <c r="D279" s="777"/>
      <c r="E279" s="777"/>
      <c r="F279" s="777"/>
      <c r="G279" s="906"/>
      <c r="H279" s="777"/>
      <c r="I279" s="777"/>
      <c r="J279" s="777"/>
      <c r="K279" s="777"/>
      <c r="L279" s="777"/>
      <c r="M279" s="906"/>
      <c r="N279" s="578"/>
      <c r="O279" s="578"/>
      <c r="P279" s="578"/>
      <c r="Q279" s="578"/>
      <c r="R279" s="578"/>
      <c r="S279" s="578"/>
      <c r="T279" s="578"/>
      <c r="U279" s="578"/>
      <c r="V279" s="578"/>
      <c r="W279" s="578"/>
      <c r="X279" s="578"/>
      <c r="Y279" s="578"/>
      <c r="Z279" s="578"/>
      <c r="AA279" s="578"/>
      <c r="AB279" s="578"/>
      <c r="AC279" s="578"/>
      <c r="AD279" s="777"/>
      <c r="AE279" s="578"/>
      <c r="AF279" s="578"/>
      <c r="AG279" s="578"/>
      <c r="AH279" s="907"/>
      <c r="AI279" s="121"/>
      <c r="AJ279" s="121"/>
      <c r="AK279" s="121"/>
      <c r="AL279" s="121"/>
      <c r="AM279" s="121"/>
      <c r="AN279" s="121"/>
    </row>
    <row r="280" spans="1:40" s="101" customFormat="1">
      <c r="A280" s="777"/>
      <c r="B280" s="905"/>
      <c r="C280" s="777"/>
      <c r="D280" s="777"/>
      <c r="E280" s="777"/>
      <c r="F280" s="777"/>
      <c r="G280" s="906"/>
      <c r="H280" s="777"/>
      <c r="I280" s="777"/>
      <c r="J280" s="777"/>
      <c r="K280" s="777"/>
      <c r="L280" s="777"/>
      <c r="M280" s="906"/>
      <c r="N280" s="578"/>
      <c r="O280" s="578"/>
      <c r="P280" s="578"/>
      <c r="Q280" s="578"/>
      <c r="R280" s="578"/>
      <c r="S280" s="578"/>
      <c r="T280" s="578"/>
      <c r="U280" s="578"/>
      <c r="V280" s="578"/>
      <c r="W280" s="578"/>
      <c r="X280" s="578"/>
      <c r="Y280" s="578"/>
      <c r="Z280" s="578"/>
      <c r="AA280" s="578"/>
      <c r="AB280" s="578"/>
      <c r="AC280" s="578"/>
      <c r="AD280" s="777"/>
      <c r="AE280" s="578"/>
      <c r="AF280" s="578"/>
      <c r="AG280" s="578"/>
      <c r="AH280" s="907"/>
      <c r="AI280" s="121"/>
      <c r="AJ280" s="121"/>
      <c r="AK280" s="121"/>
      <c r="AL280" s="121"/>
      <c r="AM280" s="121"/>
      <c r="AN280" s="121"/>
    </row>
    <row r="281" spans="1:40" s="101" customFormat="1">
      <c r="A281" s="777"/>
      <c r="B281" s="905"/>
      <c r="C281" s="777"/>
      <c r="D281" s="777"/>
      <c r="E281" s="777"/>
      <c r="F281" s="777"/>
      <c r="G281" s="906"/>
      <c r="H281" s="777"/>
      <c r="I281" s="777"/>
      <c r="J281" s="777"/>
      <c r="K281" s="777"/>
      <c r="L281" s="777"/>
      <c r="M281" s="906"/>
      <c r="N281" s="578"/>
      <c r="O281" s="578"/>
      <c r="P281" s="578"/>
      <c r="Q281" s="578"/>
      <c r="R281" s="578"/>
      <c r="S281" s="578"/>
      <c r="T281" s="578"/>
      <c r="U281" s="578"/>
      <c r="V281" s="578"/>
      <c r="W281" s="578"/>
      <c r="X281" s="578"/>
      <c r="Y281" s="578"/>
      <c r="Z281" s="578"/>
      <c r="AA281" s="578"/>
      <c r="AB281" s="578"/>
      <c r="AC281" s="578"/>
      <c r="AD281" s="777"/>
      <c r="AE281" s="578"/>
      <c r="AF281" s="578"/>
      <c r="AG281" s="578"/>
      <c r="AH281" s="907"/>
      <c r="AI281" s="121"/>
      <c r="AJ281" s="121"/>
      <c r="AK281" s="121"/>
      <c r="AL281" s="121"/>
      <c r="AM281" s="121"/>
      <c r="AN281" s="121"/>
    </row>
    <row r="282" spans="1:40" s="101" customFormat="1">
      <c r="A282" s="777"/>
      <c r="B282" s="905"/>
      <c r="C282" s="777"/>
      <c r="D282" s="777"/>
      <c r="E282" s="777"/>
      <c r="F282" s="777"/>
      <c r="G282" s="906"/>
      <c r="H282" s="777"/>
      <c r="I282" s="777"/>
      <c r="J282" s="777"/>
      <c r="K282" s="777"/>
      <c r="L282" s="777"/>
      <c r="M282" s="906"/>
      <c r="N282" s="578"/>
      <c r="O282" s="578"/>
      <c r="P282" s="578"/>
      <c r="Q282" s="578"/>
      <c r="R282" s="578"/>
      <c r="S282" s="578"/>
      <c r="T282" s="578"/>
      <c r="U282" s="578"/>
      <c r="V282" s="578"/>
      <c r="W282" s="578"/>
      <c r="X282" s="578"/>
      <c r="Y282" s="578"/>
      <c r="Z282" s="578"/>
      <c r="AA282" s="578"/>
      <c r="AB282" s="578"/>
      <c r="AC282" s="578"/>
      <c r="AD282" s="777"/>
      <c r="AE282" s="578"/>
      <c r="AF282" s="578"/>
      <c r="AG282" s="578"/>
      <c r="AH282" s="907"/>
      <c r="AI282" s="121"/>
      <c r="AJ282" s="121"/>
      <c r="AK282" s="121"/>
      <c r="AL282" s="121"/>
      <c r="AM282" s="121"/>
      <c r="AN282" s="121"/>
    </row>
    <row r="283" spans="1:40" s="101" customFormat="1">
      <c r="A283" s="777"/>
      <c r="B283" s="905"/>
      <c r="C283" s="777"/>
      <c r="D283" s="777"/>
      <c r="E283" s="777"/>
      <c r="F283" s="777"/>
      <c r="G283" s="906"/>
      <c r="H283" s="777"/>
      <c r="I283" s="777"/>
      <c r="J283" s="777"/>
      <c r="K283" s="777"/>
      <c r="L283" s="777"/>
      <c r="M283" s="906"/>
      <c r="N283" s="578"/>
      <c r="O283" s="578"/>
      <c r="P283" s="578"/>
      <c r="Q283" s="578"/>
      <c r="R283" s="578"/>
      <c r="S283" s="578"/>
      <c r="T283" s="578"/>
      <c r="U283" s="578"/>
      <c r="V283" s="578"/>
      <c r="W283" s="578"/>
      <c r="X283" s="578"/>
      <c r="Y283" s="578"/>
      <c r="Z283" s="578"/>
      <c r="AA283" s="578"/>
      <c r="AB283" s="578"/>
      <c r="AC283" s="578"/>
      <c r="AD283" s="777"/>
      <c r="AE283" s="578"/>
      <c r="AF283" s="578"/>
      <c r="AG283" s="578"/>
      <c r="AH283" s="907"/>
      <c r="AI283" s="121"/>
      <c r="AJ283" s="121"/>
      <c r="AK283" s="121"/>
      <c r="AL283" s="121"/>
      <c r="AM283" s="121"/>
      <c r="AN283" s="121"/>
    </row>
    <row r="284" spans="1:40" s="101" customFormat="1">
      <c r="A284" s="777"/>
      <c r="B284" s="905"/>
      <c r="C284" s="777"/>
      <c r="D284" s="777"/>
      <c r="E284" s="777"/>
      <c r="F284" s="777"/>
      <c r="G284" s="906"/>
      <c r="H284" s="777"/>
      <c r="I284" s="777"/>
      <c r="J284" s="777"/>
      <c r="K284" s="777"/>
      <c r="L284" s="777"/>
      <c r="M284" s="906"/>
      <c r="N284" s="578"/>
      <c r="O284" s="578"/>
      <c r="P284" s="578"/>
      <c r="Q284" s="578"/>
      <c r="R284" s="578"/>
      <c r="S284" s="578"/>
      <c r="T284" s="578"/>
      <c r="U284" s="578"/>
      <c r="V284" s="578"/>
      <c r="W284" s="578"/>
      <c r="X284" s="578"/>
      <c r="Y284" s="578"/>
      <c r="Z284" s="578"/>
      <c r="AA284" s="578"/>
      <c r="AB284" s="578"/>
      <c r="AC284" s="578"/>
      <c r="AD284" s="777"/>
      <c r="AE284" s="578"/>
      <c r="AF284" s="578"/>
      <c r="AG284" s="578"/>
      <c r="AH284" s="907"/>
      <c r="AI284" s="121"/>
      <c r="AJ284" s="121"/>
      <c r="AK284" s="121"/>
      <c r="AL284" s="121"/>
      <c r="AM284" s="121"/>
      <c r="AN284" s="121"/>
    </row>
    <row r="285" spans="1:40" s="101" customFormat="1">
      <c r="A285" s="777"/>
      <c r="B285" s="905"/>
      <c r="C285" s="777"/>
      <c r="D285" s="777"/>
      <c r="E285" s="777"/>
      <c r="F285" s="777"/>
      <c r="G285" s="906"/>
      <c r="H285" s="777"/>
      <c r="I285" s="777"/>
      <c r="J285" s="777"/>
      <c r="K285" s="777"/>
      <c r="L285" s="777"/>
      <c r="M285" s="906"/>
      <c r="N285" s="578"/>
      <c r="O285" s="578"/>
      <c r="P285" s="578"/>
      <c r="Q285" s="578"/>
      <c r="R285" s="578"/>
      <c r="S285" s="578"/>
      <c r="T285" s="578"/>
      <c r="U285" s="578"/>
      <c r="V285" s="578"/>
      <c r="W285" s="578"/>
      <c r="X285" s="578"/>
      <c r="Y285" s="578"/>
      <c r="Z285" s="578"/>
      <c r="AA285" s="578"/>
      <c r="AB285" s="578"/>
      <c r="AC285" s="578"/>
      <c r="AD285" s="777"/>
      <c r="AE285" s="578"/>
      <c r="AF285" s="578"/>
      <c r="AG285" s="578"/>
      <c r="AH285" s="907"/>
      <c r="AI285" s="121"/>
      <c r="AJ285" s="121"/>
      <c r="AK285" s="121"/>
      <c r="AL285" s="121"/>
      <c r="AM285" s="121"/>
      <c r="AN285" s="121"/>
    </row>
    <row r="286" spans="1:40" s="101" customFormat="1">
      <c r="A286" s="777"/>
      <c r="B286" s="905"/>
      <c r="C286" s="777"/>
      <c r="D286" s="777"/>
      <c r="E286" s="777"/>
      <c r="F286" s="777"/>
      <c r="G286" s="906"/>
      <c r="H286" s="777"/>
      <c r="I286" s="777"/>
      <c r="J286" s="777"/>
      <c r="K286" s="777"/>
      <c r="L286" s="777"/>
      <c r="M286" s="906"/>
      <c r="N286" s="578"/>
      <c r="O286" s="578"/>
      <c r="P286" s="578"/>
      <c r="Q286" s="578"/>
      <c r="R286" s="578"/>
      <c r="S286" s="578"/>
      <c r="T286" s="578"/>
      <c r="U286" s="578"/>
      <c r="V286" s="578"/>
      <c r="W286" s="578"/>
      <c r="X286" s="578"/>
      <c r="Y286" s="578"/>
      <c r="Z286" s="578"/>
      <c r="AA286" s="578"/>
      <c r="AB286" s="578"/>
      <c r="AC286" s="578"/>
      <c r="AD286" s="777"/>
      <c r="AE286" s="578"/>
      <c r="AF286" s="578"/>
      <c r="AG286" s="578"/>
      <c r="AH286" s="907"/>
      <c r="AI286" s="121"/>
      <c r="AJ286" s="121"/>
      <c r="AK286" s="121"/>
      <c r="AL286" s="121"/>
      <c r="AM286" s="121"/>
      <c r="AN286" s="121"/>
    </row>
    <row r="287" spans="1:40" s="101" customFormat="1">
      <c r="A287" s="777"/>
      <c r="B287" s="905"/>
      <c r="C287" s="777"/>
      <c r="D287" s="777"/>
      <c r="E287" s="777"/>
      <c r="F287" s="777"/>
      <c r="G287" s="906"/>
      <c r="H287" s="777"/>
      <c r="I287" s="777"/>
      <c r="J287" s="777"/>
      <c r="K287" s="777"/>
      <c r="L287" s="777"/>
      <c r="M287" s="906"/>
      <c r="N287" s="578"/>
      <c r="O287" s="578"/>
      <c r="P287" s="578"/>
      <c r="Q287" s="578"/>
      <c r="R287" s="578"/>
      <c r="S287" s="578"/>
      <c r="T287" s="578"/>
      <c r="U287" s="578"/>
      <c r="V287" s="578"/>
      <c r="W287" s="578"/>
      <c r="X287" s="578"/>
      <c r="Y287" s="578"/>
      <c r="Z287" s="578"/>
      <c r="AA287" s="578"/>
      <c r="AB287" s="578"/>
      <c r="AC287" s="578"/>
      <c r="AD287" s="777"/>
      <c r="AE287" s="578"/>
      <c r="AF287" s="578"/>
      <c r="AG287" s="578"/>
      <c r="AH287" s="907"/>
      <c r="AI287" s="121"/>
      <c r="AJ287" s="121"/>
      <c r="AK287" s="121"/>
      <c r="AL287" s="121"/>
      <c r="AM287" s="121"/>
      <c r="AN287" s="121"/>
    </row>
    <row r="288" spans="1:40" s="101" customFormat="1">
      <c r="A288" s="777"/>
      <c r="B288" s="905"/>
      <c r="C288" s="777"/>
      <c r="D288" s="777"/>
      <c r="E288" s="777"/>
      <c r="F288" s="777"/>
      <c r="G288" s="906"/>
      <c r="H288" s="777"/>
      <c r="I288" s="777"/>
      <c r="J288" s="777"/>
      <c r="K288" s="777"/>
      <c r="L288" s="777"/>
      <c r="M288" s="906"/>
      <c r="N288" s="578"/>
      <c r="O288" s="578"/>
      <c r="P288" s="578"/>
      <c r="Q288" s="578"/>
      <c r="R288" s="578"/>
      <c r="S288" s="578"/>
      <c r="T288" s="578"/>
      <c r="U288" s="578"/>
      <c r="V288" s="578"/>
      <c r="W288" s="578"/>
      <c r="X288" s="578"/>
      <c r="Y288" s="578"/>
      <c r="Z288" s="578"/>
      <c r="AA288" s="578"/>
      <c r="AB288" s="578"/>
      <c r="AC288" s="578"/>
      <c r="AD288" s="777"/>
      <c r="AE288" s="578"/>
      <c r="AF288" s="578"/>
      <c r="AG288" s="578"/>
      <c r="AH288" s="907"/>
      <c r="AI288" s="121"/>
      <c r="AJ288" s="121"/>
      <c r="AK288" s="121"/>
      <c r="AL288" s="121"/>
      <c r="AM288" s="121"/>
      <c r="AN288" s="121"/>
    </row>
    <row r="289" spans="1:40" s="101" customFormat="1">
      <c r="A289" s="777"/>
      <c r="B289" s="905"/>
      <c r="C289" s="777"/>
      <c r="D289" s="777"/>
      <c r="E289" s="777"/>
      <c r="F289" s="777"/>
      <c r="G289" s="906"/>
      <c r="H289" s="777"/>
      <c r="I289" s="777"/>
      <c r="J289" s="777"/>
      <c r="K289" s="777"/>
      <c r="L289" s="777"/>
      <c r="M289" s="906"/>
      <c r="N289" s="578"/>
      <c r="O289" s="578"/>
      <c r="P289" s="578"/>
      <c r="Q289" s="578"/>
      <c r="R289" s="578"/>
      <c r="S289" s="578"/>
      <c r="T289" s="578"/>
      <c r="U289" s="578"/>
      <c r="V289" s="578"/>
      <c r="W289" s="578"/>
      <c r="X289" s="578"/>
      <c r="Y289" s="578"/>
      <c r="Z289" s="578"/>
      <c r="AA289" s="578"/>
      <c r="AB289" s="578"/>
      <c r="AC289" s="578"/>
      <c r="AD289" s="777"/>
      <c r="AE289" s="578"/>
      <c r="AF289" s="578"/>
      <c r="AG289" s="578"/>
      <c r="AH289" s="907"/>
      <c r="AI289" s="121"/>
      <c r="AJ289" s="121"/>
      <c r="AK289" s="121"/>
      <c r="AL289" s="121"/>
      <c r="AM289" s="121"/>
      <c r="AN289" s="121"/>
    </row>
    <row r="290" spans="1:40" s="101" customFormat="1">
      <c r="A290" s="777"/>
      <c r="B290" s="905"/>
      <c r="C290" s="777"/>
      <c r="D290" s="777"/>
      <c r="E290" s="777"/>
      <c r="F290" s="777"/>
      <c r="G290" s="906"/>
      <c r="H290" s="777"/>
      <c r="I290" s="777"/>
      <c r="J290" s="777"/>
      <c r="K290" s="777"/>
      <c r="L290" s="777"/>
      <c r="M290" s="906"/>
      <c r="N290" s="578"/>
      <c r="O290" s="578"/>
      <c r="P290" s="578"/>
      <c r="Q290" s="578"/>
      <c r="R290" s="578"/>
      <c r="S290" s="578"/>
      <c r="T290" s="578"/>
      <c r="U290" s="578"/>
      <c r="V290" s="578"/>
      <c r="W290" s="578"/>
      <c r="X290" s="578"/>
      <c r="Y290" s="578"/>
      <c r="Z290" s="578"/>
      <c r="AA290" s="578"/>
      <c r="AB290" s="578"/>
      <c r="AC290" s="578"/>
      <c r="AD290" s="777"/>
      <c r="AE290" s="578"/>
      <c r="AF290" s="578"/>
      <c r="AG290" s="578"/>
      <c r="AH290" s="907"/>
      <c r="AI290" s="121"/>
      <c r="AJ290" s="121"/>
      <c r="AK290" s="121"/>
      <c r="AL290" s="121"/>
      <c r="AM290" s="121"/>
      <c r="AN290" s="121"/>
    </row>
    <row r="291" spans="1:40" s="101" customFormat="1">
      <c r="A291" s="777"/>
      <c r="B291" s="905"/>
      <c r="C291" s="777"/>
      <c r="D291" s="777"/>
      <c r="E291" s="777"/>
      <c r="F291" s="777"/>
      <c r="G291" s="906"/>
      <c r="H291" s="777"/>
      <c r="I291" s="777"/>
      <c r="J291" s="777"/>
      <c r="K291" s="777"/>
      <c r="L291" s="777"/>
      <c r="M291" s="906"/>
      <c r="N291" s="578"/>
      <c r="O291" s="578"/>
      <c r="P291" s="578"/>
      <c r="Q291" s="578"/>
      <c r="R291" s="578"/>
      <c r="S291" s="578"/>
      <c r="T291" s="578"/>
      <c r="U291" s="578"/>
      <c r="V291" s="578"/>
      <c r="W291" s="578"/>
      <c r="X291" s="578"/>
      <c r="Y291" s="578"/>
      <c r="Z291" s="578"/>
      <c r="AA291" s="578"/>
      <c r="AB291" s="578"/>
      <c r="AC291" s="578"/>
      <c r="AD291" s="777"/>
      <c r="AE291" s="578"/>
      <c r="AF291" s="578"/>
      <c r="AG291" s="578"/>
      <c r="AH291" s="907"/>
      <c r="AI291" s="121"/>
      <c r="AJ291" s="121"/>
      <c r="AK291" s="121"/>
      <c r="AL291" s="121"/>
      <c r="AM291" s="121"/>
      <c r="AN291" s="121"/>
    </row>
    <row r="292" spans="1:40" s="101" customFormat="1">
      <c r="A292" s="777"/>
      <c r="B292" s="905"/>
      <c r="C292" s="777"/>
      <c r="D292" s="777"/>
      <c r="E292" s="777"/>
      <c r="F292" s="777"/>
      <c r="G292" s="906"/>
      <c r="H292" s="777"/>
      <c r="I292" s="777"/>
      <c r="J292" s="777"/>
      <c r="K292" s="777"/>
      <c r="L292" s="777"/>
      <c r="M292" s="906"/>
      <c r="N292" s="578"/>
      <c r="O292" s="578"/>
      <c r="P292" s="578"/>
      <c r="Q292" s="578"/>
      <c r="R292" s="578"/>
      <c r="S292" s="578"/>
      <c r="T292" s="578"/>
      <c r="U292" s="578"/>
      <c r="V292" s="578"/>
      <c r="W292" s="578"/>
      <c r="X292" s="578"/>
      <c r="Y292" s="578"/>
      <c r="Z292" s="578"/>
      <c r="AA292" s="578"/>
      <c r="AB292" s="578"/>
      <c r="AC292" s="578"/>
      <c r="AD292" s="777"/>
      <c r="AE292" s="578"/>
      <c r="AF292" s="578"/>
      <c r="AG292" s="578"/>
      <c r="AH292" s="907"/>
      <c r="AI292" s="121"/>
      <c r="AJ292" s="121"/>
      <c r="AK292" s="121"/>
      <c r="AL292" s="121"/>
      <c r="AM292" s="121"/>
      <c r="AN292" s="121"/>
    </row>
    <row r="293" spans="1:40" s="101" customFormat="1">
      <c r="A293" s="777"/>
      <c r="B293" s="905"/>
      <c r="C293" s="777"/>
      <c r="D293" s="777"/>
      <c r="E293" s="777"/>
      <c r="F293" s="777"/>
      <c r="G293" s="906"/>
      <c r="H293" s="777"/>
      <c r="I293" s="777"/>
      <c r="J293" s="777"/>
      <c r="K293" s="777"/>
      <c r="L293" s="777"/>
      <c r="M293" s="906"/>
      <c r="N293" s="578"/>
      <c r="O293" s="578"/>
      <c r="P293" s="578"/>
      <c r="Q293" s="578"/>
      <c r="R293" s="578"/>
      <c r="S293" s="578"/>
      <c r="T293" s="578"/>
      <c r="U293" s="578"/>
      <c r="V293" s="578"/>
      <c r="W293" s="578"/>
      <c r="X293" s="578"/>
      <c r="Y293" s="578"/>
      <c r="Z293" s="578"/>
      <c r="AA293" s="578"/>
      <c r="AB293" s="578"/>
      <c r="AC293" s="578"/>
      <c r="AD293" s="777"/>
      <c r="AE293" s="578"/>
      <c r="AF293" s="578"/>
      <c r="AG293" s="578"/>
      <c r="AH293" s="907"/>
      <c r="AI293" s="121"/>
      <c r="AJ293" s="121"/>
      <c r="AK293" s="121"/>
      <c r="AL293" s="121"/>
      <c r="AM293" s="121"/>
      <c r="AN293" s="121"/>
    </row>
    <row r="294" spans="1:40" s="101" customFormat="1">
      <c r="A294" s="777"/>
      <c r="B294" s="905"/>
      <c r="C294" s="777"/>
      <c r="D294" s="777"/>
      <c r="E294" s="777"/>
      <c r="F294" s="777"/>
      <c r="G294" s="906"/>
      <c r="H294" s="777"/>
      <c r="I294" s="777"/>
      <c r="J294" s="777"/>
      <c r="K294" s="777"/>
      <c r="L294" s="777"/>
      <c r="M294" s="906"/>
      <c r="N294" s="578"/>
      <c r="O294" s="578"/>
      <c r="P294" s="578"/>
      <c r="Q294" s="578"/>
      <c r="R294" s="578"/>
      <c r="S294" s="578"/>
      <c r="T294" s="578"/>
      <c r="U294" s="578"/>
      <c r="V294" s="578"/>
      <c r="W294" s="578"/>
      <c r="X294" s="578"/>
      <c r="Y294" s="578"/>
      <c r="Z294" s="578"/>
      <c r="AA294" s="578"/>
      <c r="AB294" s="578"/>
      <c r="AC294" s="578"/>
      <c r="AD294" s="777"/>
      <c r="AE294" s="578"/>
      <c r="AF294" s="578"/>
      <c r="AG294" s="578"/>
      <c r="AH294" s="907"/>
      <c r="AI294" s="121"/>
      <c r="AJ294" s="121"/>
      <c r="AK294" s="121"/>
      <c r="AL294" s="121"/>
      <c r="AM294" s="121"/>
      <c r="AN294" s="121"/>
    </row>
    <row r="295" spans="1:40" s="101" customFormat="1">
      <c r="A295" s="777"/>
      <c r="B295" s="905"/>
      <c r="C295" s="777"/>
      <c r="D295" s="777"/>
      <c r="E295" s="777"/>
      <c r="F295" s="777"/>
      <c r="G295" s="906"/>
      <c r="H295" s="777"/>
      <c r="I295" s="777"/>
      <c r="J295" s="777"/>
      <c r="K295" s="777"/>
      <c r="L295" s="777"/>
      <c r="M295" s="906"/>
      <c r="N295" s="578"/>
      <c r="O295" s="578"/>
      <c r="P295" s="578"/>
      <c r="Q295" s="578"/>
      <c r="R295" s="578"/>
      <c r="S295" s="578"/>
      <c r="T295" s="578"/>
      <c r="U295" s="578"/>
      <c r="V295" s="578"/>
      <c r="W295" s="578"/>
      <c r="X295" s="578"/>
      <c r="Y295" s="578"/>
      <c r="Z295" s="578"/>
      <c r="AA295" s="578"/>
      <c r="AB295" s="578"/>
      <c r="AC295" s="578"/>
      <c r="AD295" s="777"/>
      <c r="AE295" s="578"/>
      <c r="AF295" s="578"/>
      <c r="AG295" s="578"/>
      <c r="AH295" s="907"/>
      <c r="AI295" s="121"/>
      <c r="AJ295" s="121"/>
      <c r="AK295" s="121"/>
      <c r="AL295" s="121"/>
      <c r="AM295" s="121"/>
      <c r="AN295" s="121"/>
    </row>
    <row r="296" spans="1:40" s="101" customFormat="1">
      <c r="A296" s="777"/>
      <c r="B296" s="905"/>
      <c r="C296" s="777"/>
      <c r="D296" s="777"/>
      <c r="E296" s="777"/>
      <c r="F296" s="777"/>
      <c r="G296" s="906"/>
      <c r="H296" s="777"/>
      <c r="I296" s="777"/>
      <c r="J296" s="777"/>
      <c r="K296" s="777"/>
      <c r="L296" s="777"/>
      <c r="M296" s="906"/>
      <c r="N296" s="578"/>
      <c r="O296" s="578"/>
      <c r="P296" s="578"/>
      <c r="Q296" s="578"/>
      <c r="R296" s="578"/>
      <c r="S296" s="578"/>
      <c r="T296" s="578"/>
      <c r="U296" s="578"/>
      <c r="V296" s="578"/>
      <c r="W296" s="578"/>
      <c r="X296" s="578"/>
      <c r="Y296" s="578"/>
      <c r="Z296" s="578"/>
      <c r="AA296" s="578"/>
      <c r="AB296" s="578"/>
      <c r="AC296" s="578"/>
      <c r="AD296" s="777"/>
      <c r="AE296" s="578"/>
      <c r="AF296" s="578"/>
      <c r="AG296" s="578"/>
      <c r="AH296" s="907"/>
      <c r="AI296" s="121"/>
      <c r="AJ296" s="121"/>
      <c r="AK296" s="121"/>
      <c r="AL296" s="121"/>
      <c r="AM296" s="121"/>
      <c r="AN296" s="121"/>
    </row>
    <row r="297" spans="1:40" s="101" customFormat="1">
      <c r="A297" s="777"/>
      <c r="B297" s="905"/>
      <c r="C297" s="777"/>
      <c r="D297" s="777"/>
      <c r="E297" s="777"/>
      <c r="F297" s="777"/>
      <c r="G297" s="906"/>
      <c r="H297" s="777"/>
      <c r="I297" s="777"/>
      <c r="J297" s="777"/>
      <c r="K297" s="777"/>
      <c r="L297" s="777"/>
      <c r="M297" s="906"/>
      <c r="N297" s="578"/>
      <c r="O297" s="578"/>
      <c r="P297" s="578"/>
      <c r="Q297" s="578"/>
      <c r="R297" s="578"/>
      <c r="S297" s="578"/>
      <c r="T297" s="578"/>
      <c r="U297" s="578"/>
      <c r="V297" s="578"/>
      <c r="W297" s="578"/>
      <c r="X297" s="578"/>
      <c r="Y297" s="578"/>
      <c r="Z297" s="578"/>
      <c r="AA297" s="578"/>
      <c r="AB297" s="578"/>
      <c r="AC297" s="578"/>
      <c r="AD297" s="777"/>
      <c r="AE297" s="578"/>
      <c r="AF297" s="578"/>
      <c r="AG297" s="578"/>
      <c r="AH297" s="907"/>
      <c r="AI297" s="121"/>
      <c r="AJ297" s="121"/>
      <c r="AK297" s="121"/>
      <c r="AL297" s="121"/>
      <c r="AM297" s="121"/>
      <c r="AN297" s="121"/>
    </row>
    <row r="298" spans="1:40" s="101" customFormat="1">
      <c r="A298" s="777"/>
      <c r="B298" s="905"/>
      <c r="C298" s="777"/>
      <c r="D298" s="777"/>
      <c r="E298" s="777"/>
      <c r="F298" s="777"/>
      <c r="G298" s="906"/>
      <c r="H298" s="777"/>
      <c r="I298" s="777"/>
      <c r="J298" s="777"/>
      <c r="K298" s="777"/>
      <c r="L298" s="777"/>
      <c r="M298" s="906"/>
      <c r="N298" s="578"/>
      <c r="O298" s="578"/>
      <c r="P298" s="578"/>
      <c r="Q298" s="578"/>
      <c r="R298" s="578"/>
      <c r="S298" s="578"/>
      <c r="T298" s="578"/>
      <c r="U298" s="578"/>
      <c r="V298" s="578"/>
      <c r="W298" s="578"/>
      <c r="X298" s="578"/>
      <c r="Y298" s="578"/>
      <c r="Z298" s="578"/>
      <c r="AA298" s="578"/>
      <c r="AB298" s="578"/>
      <c r="AC298" s="578"/>
      <c r="AD298" s="777"/>
      <c r="AE298" s="578"/>
      <c r="AF298" s="578"/>
      <c r="AG298" s="578"/>
      <c r="AH298" s="907"/>
      <c r="AI298" s="121"/>
      <c r="AJ298" s="121"/>
      <c r="AK298" s="121"/>
      <c r="AL298" s="121"/>
      <c r="AM298" s="121"/>
      <c r="AN298" s="121"/>
    </row>
    <row r="299" spans="1:40" s="101" customFormat="1">
      <c r="A299" s="777"/>
      <c r="B299" s="905"/>
      <c r="C299" s="777"/>
      <c r="D299" s="777"/>
      <c r="E299" s="777"/>
      <c r="F299" s="777"/>
      <c r="G299" s="906"/>
      <c r="H299" s="777"/>
      <c r="I299" s="777"/>
      <c r="J299" s="777"/>
      <c r="K299" s="777"/>
      <c r="L299" s="777"/>
      <c r="M299" s="906"/>
      <c r="N299" s="578"/>
      <c r="O299" s="578"/>
      <c r="P299" s="578"/>
      <c r="Q299" s="578"/>
      <c r="R299" s="578"/>
      <c r="S299" s="578"/>
      <c r="T299" s="578"/>
      <c r="U299" s="578"/>
      <c r="V299" s="578"/>
      <c r="W299" s="578"/>
      <c r="X299" s="578"/>
      <c r="Y299" s="578"/>
      <c r="Z299" s="578"/>
      <c r="AA299" s="578"/>
      <c r="AB299" s="578"/>
      <c r="AC299" s="578"/>
      <c r="AD299" s="777"/>
      <c r="AE299" s="578"/>
      <c r="AF299" s="578"/>
      <c r="AG299" s="578"/>
      <c r="AH299" s="907"/>
      <c r="AI299" s="121"/>
      <c r="AJ299" s="121"/>
      <c r="AK299" s="121"/>
      <c r="AL299" s="121"/>
      <c r="AM299" s="121"/>
      <c r="AN299" s="121"/>
    </row>
    <row r="300" spans="1:40" s="101" customFormat="1">
      <c r="A300" s="777"/>
      <c r="B300" s="905"/>
      <c r="C300" s="777"/>
      <c r="D300" s="777"/>
      <c r="E300" s="777"/>
      <c r="F300" s="777"/>
      <c r="G300" s="906"/>
      <c r="H300" s="777"/>
      <c r="I300" s="777"/>
      <c r="J300" s="777"/>
      <c r="K300" s="777"/>
      <c r="L300" s="777"/>
      <c r="M300" s="906"/>
      <c r="N300" s="578"/>
      <c r="O300" s="578"/>
      <c r="P300" s="578"/>
      <c r="Q300" s="578"/>
      <c r="R300" s="578"/>
      <c r="S300" s="578"/>
      <c r="T300" s="578"/>
      <c r="U300" s="578"/>
      <c r="V300" s="578"/>
      <c r="W300" s="578"/>
      <c r="X300" s="578"/>
      <c r="Y300" s="578"/>
      <c r="Z300" s="578"/>
      <c r="AA300" s="578"/>
      <c r="AB300" s="578"/>
      <c r="AC300" s="578"/>
      <c r="AD300" s="777"/>
      <c r="AE300" s="578"/>
      <c r="AF300" s="578"/>
      <c r="AG300" s="578"/>
      <c r="AH300" s="907"/>
      <c r="AI300" s="121"/>
      <c r="AJ300" s="121"/>
      <c r="AK300" s="121"/>
      <c r="AL300" s="121"/>
      <c r="AM300" s="121"/>
      <c r="AN300" s="121"/>
    </row>
    <row r="301" spans="1:40" s="101" customFormat="1">
      <c r="A301" s="777"/>
      <c r="B301" s="905"/>
      <c r="C301" s="777"/>
      <c r="D301" s="777"/>
      <c r="E301" s="777"/>
      <c r="F301" s="777"/>
      <c r="G301" s="906"/>
      <c r="H301" s="777"/>
      <c r="I301" s="777"/>
      <c r="J301" s="777"/>
      <c r="K301" s="777"/>
      <c r="L301" s="777"/>
      <c r="M301" s="906"/>
      <c r="N301" s="578"/>
      <c r="O301" s="578"/>
      <c r="P301" s="578"/>
      <c r="Q301" s="578"/>
      <c r="R301" s="578"/>
      <c r="S301" s="578"/>
      <c r="T301" s="578"/>
      <c r="U301" s="578"/>
      <c r="V301" s="578"/>
      <c r="W301" s="578"/>
      <c r="X301" s="578"/>
      <c r="Y301" s="578"/>
      <c r="Z301" s="578"/>
      <c r="AA301" s="578"/>
      <c r="AB301" s="578"/>
      <c r="AC301" s="578"/>
      <c r="AD301" s="777"/>
      <c r="AE301" s="578"/>
      <c r="AF301" s="578"/>
      <c r="AG301" s="578"/>
      <c r="AH301" s="907"/>
      <c r="AI301" s="121"/>
      <c r="AJ301" s="121"/>
      <c r="AK301" s="121"/>
      <c r="AL301" s="121"/>
      <c r="AM301" s="121"/>
      <c r="AN301" s="121"/>
    </row>
    <row r="302" spans="1:40" s="101" customFormat="1">
      <c r="A302" s="777"/>
      <c r="B302" s="905"/>
      <c r="C302" s="777"/>
      <c r="D302" s="777"/>
      <c r="E302" s="777"/>
      <c r="F302" s="777"/>
      <c r="G302" s="906"/>
      <c r="H302" s="777"/>
      <c r="I302" s="777"/>
      <c r="J302" s="777"/>
      <c r="K302" s="777"/>
      <c r="L302" s="777"/>
      <c r="M302" s="906"/>
      <c r="N302" s="578"/>
      <c r="O302" s="578"/>
      <c r="P302" s="578"/>
      <c r="Q302" s="578"/>
      <c r="R302" s="578"/>
      <c r="S302" s="578"/>
      <c r="T302" s="578"/>
      <c r="U302" s="578"/>
      <c r="V302" s="578"/>
      <c r="W302" s="578"/>
      <c r="X302" s="578"/>
      <c r="Y302" s="578"/>
      <c r="Z302" s="578"/>
      <c r="AA302" s="578"/>
      <c r="AB302" s="578"/>
      <c r="AC302" s="578"/>
      <c r="AD302" s="777"/>
      <c r="AE302" s="578"/>
      <c r="AF302" s="578"/>
      <c r="AG302" s="578"/>
      <c r="AH302" s="907"/>
      <c r="AI302" s="121"/>
      <c r="AJ302" s="121"/>
      <c r="AK302" s="121"/>
      <c r="AL302" s="121"/>
      <c r="AM302" s="121"/>
      <c r="AN302" s="121"/>
    </row>
    <row r="303" spans="1:40" s="101" customFormat="1">
      <c r="A303" s="777"/>
      <c r="B303" s="905"/>
      <c r="C303" s="777"/>
      <c r="D303" s="777"/>
      <c r="E303" s="777"/>
      <c r="F303" s="777"/>
      <c r="G303" s="906"/>
      <c r="H303" s="777"/>
      <c r="I303" s="777"/>
      <c r="J303" s="777"/>
      <c r="K303" s="777"/>
      <c r="L303" s="777"/>
      <c r="M303" s="906"/>
      <c r="N303" s="578"/>
      <c r="O303" s="578"/>
      <c r="P303" s="578"/>
      <c r="Q303" s="578"/>
      <c r="R303" s="578"/>
      <c r="S303" s="578"/>
      <c r="T303" s="578"/>
      <c r="U303" s="578"/>
      <c r="V303" s="578"/>
      <c r="W303" s="578"/>
      <c r="X303" s="578"/>
      <c r="Y303" s="578"/>
      <c r="Z303" s="578"/>
      <c r="AA303" s="578"/>
      <c r="AB303" s="578"/>
      <c r="AC303" s="578"/>
      <c r="AD303" s="777"/>
      <c r="AE303" s="578"/>
      <c r="AF303" s="578"/>
      <c r="AG303" s="578"/>
      <c r="AH303" s="907"/>
      <c r="AI303" s="121"/>
      <c r="AJ303" s="121"/>
      <c r="AK303" s="121"/>
      <c r="AL303" s="121"/>
      <c r="AM303" s="121"/>
      <c r="AN303" s="121"/>
    </row>
    <row r="304" spans="1:40" s="101" customFormat="1">
      <c r="A304" s="777"/>
      <c r="B304" s="905"/>
      <c r="C304" s="777"/>
      <c r="D304" s="777"/>
      <c r="E304" s="777"/>
      <c r="F304" s="777"/>
      <c r="G304" s="906"/>
      <c r="H304" s="777"/>
      <c r="I304" s="777"/>
      <c r="J304" s="777"/>
      <c r="K304" s="777"/>
      <c r="L304" s="777"/>
      <c r="M304" s="906"/>
      <c r="N304" s="578"/>
      <c r="O304" s="578"/>
      <c r="P304" s="578"/>
      <c r="Q304" s="578"/>
      <c r="R304" s="578"/>
      <c r="S304" s="578"/>
      <c r="T304" s="578"/>
      <c r="U304" s="578"/>
      <c r="V304" s="578"/>
      <c r="W304" s="578"/>
      <c r="X304" s="578"/>
      <c r="Y304" s="578"/>
      <c r="Z304" s="578"/>
      <c r="AA304" s="578"/>
      <c r="AB304" s="578"/>
      <c r="AC304" s="578"/>
      <c r="AD304" s="777"/>
      <c r="AE304" s="578"/>
      <c r="AF304" s="578"/>
      <c r="AG304" s="578"/>
      <c r="AH304" s="907"/>
      <c r="AI304" s="121"/>
      <c r="AJ304" s="121"/>
      <c r="AK304" s="121"/>
      <c r="AL304" s="121"/>
      <c r="AM304" s="121"/>
      <c r="AN304" s="121"/>
    </row>
    <row r="305" spans="1:40" s="101" customFormat="1">
      <c r="A305" s="777"/>
      <c r="B305" s="905"/>
      <c r="C305" s="777"/>
      <c r="D305" s="777"/>
      <c r="E305" s="777"/>
      <c r="F305" s="777"/>
      <c r="G305" s="906"/>
      <c r="H305" s="777"/>
      <c r="I305" s="777"/>
      <c r="J305" s="777"/>
      <c r="K305" s="777"/>
      <c r="L305" s="777"/>
      <c r="M305" s="906"/>
      <c r="N305" s="578"/>
      <c r="O305" s="578"/>
      <c r="P305" s="578"/>
      <c r="Q305" s="578"/>
      <c r="R305" s="578"/>
      <c r="S305" s="578"/>
      <c r="T305" s="578"/>
      <c r="U305" s="578"/>
      <c r="V305" s="578"/>
      <c r="W305" s="578"/>
      <c r="X305" s="578"/>
      <c r="Y305" s="578"/>
      <c r="Z305" s="578"/>
      <c r="AA305" s="578"/>
      <c r="AB305" s="578"/>
      <c r="AC305" s="578"/>
      <c r="AD305" s="777"/>
      <c r="AE305" s="578"/>
      <c r="AF305" s="578"/>
      <c r="AG305" s="578"/>
      <c r="AH305" s="907"/>
      <c r="AI305" s="121"/>
      <c r="AJ305" s="121"/>
      <c r="AK305" s="121"/>
      <c r="AL305" s="121"/>
      <c r="AM305" s="121"/>
      <c r="AN305" s="121"/>
    </row>
    <row r="306" spans="1:40" s="101" customFormat="1">
      <c r="A306" s="777"/>
      <c r="B306" s="905"/>
      <c r="C306" s="777"/>
      <c r="D306" s="777"/>
      <c r="E306" s="777"/>
      <c r="F306" s="777"/>
      <c r="G306" s="906"/>
      <c r="H306" s="777"/>
      <c r="I306" s="777"/>
      <c r="J306" s="777"/>
      <c r="K306" s="777"/>
      <c r="L306" s="777"/>
      <c r="M306" s="906"/>
      <c r="N306" s="578"/>
      <c r="O306" s="578"/>
      <c r="P306" s="578"/>
      <c r="Q306" s="578"/>
      <c r="R306" s="578"/>
      <c r="S306" s="578"/>
      <c r="T306" s="578"/>
      <c r="U306" s="578"/>
      <c r="V306" s="578"/>
      <c r="W306" s="578"/>
      <c r="X306" s="578"/>
      <c r="Y306" s="578"/>
      <c r="Z306" s="578"/>
      <c r="AA306" s="578"/>
      <c r="AB306" s="578"/>
      <c r="AC306" s="578"/>
      <c r="AD306" s="777"/>
      <c r="AE306" s="578"/>
      <c r="AF306" s="578"/>
      <c r="AG306" s="578"/>
      <c r="AH306" s="907"/>
      <c r="AI306" s="121"/>
      <c r="AJ306" s="121"/>
      <c r="AK306" s="121"/>
      <c r="AL306" s="121"/>
      <c r="AM306" s="121"/>
      <c r="AN306" s="121"/>
    </row>
    <row r="307" spans="1:40" s="101" customFormat="1">
      <c r="A307" s="777"/>
      <c r="B307" s="905"/>
      <c r="C307" s="777"/>
      <c r="D307" s="777"/>
      <c r="E307" s="777"/>
      <c r="F307" s="777"/>
      <c r="G307" s="906"/>
      <c r="H307" s="777"/>
      <c r="I307" s="777"/>
      <c r="J307" s="777"/>
      <c r="K307" s="777"/>
      <c r="L307" s="777"/>
      <c r="M307" s="906"/>
      <c r="N307" s="578"/>
      <c r="O307" s="578"/>
      <c r="P307" s="578"/>
      <c r="Q307" s="578"/>
      <c r="R307" s="578"/>
      <c r="S307" s="578"/>
      <c r="T307" s="578"/>
      <c r="U307" s="578"/>
      <c r="V307" s="578"/>
      <c r="W307" s="578"/>
      <c r="X307" s="578"/>
      <c r="Y307" s="578"/>
      <c r="Z307" s="578"/>
      <c r="AA307" s="578"/>
      <c r="AB307" s="578"/>
      <c r="AC307" s="578"/>
      <c r="AD307" s="777"/>
      <c r="AE307" s="578"/>
      <c r="AF307" s="578"/>
      <c r="AG307" s="578"/>
      <c r="AH307" s="907"/>
      <c r="AI307" s="121"/>
      <c r="AJ307" s="121"/>
      <c r="AK307" s="121"/>
      <c r="AL307" s="121"/>
      <c r="AM307" s="121"/>
      <c r="AN307" s="121"/>
    </row>
    <row r="308" spans="1:40" s="101" customFormat="1">
      <c r="A308" s="777"/>
      <c r="B308" s="905"/>
      <c r="C308" s="777"/>
      <c r="D308" s="777"/>
      <c r="E308" s="777"/>
      <c r="F308" s="777"/>
      <c r="G308" s="906"/>
      <c r="H308" s="777"/>
      <c r="I308" s="777"/>
      <c r="J308" s="777"/>
      <c r="K308" s="777"/>
      <c r="L308" s="777"/>
      <c r="M308" s="906"/>
      <c r="N308" s="578"/>
      <c r="O308" s="578"/>
      <c r="P308" s="578"/>
      <c r="Q308" s="578"/>
      <c r="R308" s="578"/>
      <c r="S308" s="578"/>
      <c r="T308" s="578"/>
      <c r="U308" s="578"/>
      <c r="V308" s="578"/>
      <c r="W308" s="578"/>
      <c r="X308" s="578"/>
      <c r="Y308" s="578"/>
      <c r="Z308" s="578"/>
      <c r="AA308" s="578"/>
      <c r="AB308" s="578"/>
      <c r="AC308" s="578"/>
      <c r="AD308" s="777"/>
      <c r="AE308" s="578"/>
      <c r="AF308" s="578"/>
      <c r="AG308" s="578"/>
      <c r="AH308" s="907"/>
      <c r="AI308" s="121"/>
      <c r="AJ308" s="121"/>
      <c r="AK308" s="121"/>
      <c r="AL308" s="121"/>
      <c r="AM308" s="121"/>
      <c r="AN308" s="121"/>
    </row>
    <row r="309" spans="1:40" s="101" customFormat="1">
      <c r="A309" s="777"/>
      <c r="B309" s="905"/>
      <c r="C309" s="777"/>
      <c r="D309" s="777"/>
      <c r="E309" s="777"/>
      <c r="F309" s="777"/>
      <c r="G309" s="906"/>
      <c r="H309" s="777"/>
      <c r="I309" s="777"/>
      <c r="J309" s="777"/>
      <c r="K309" s="777"/>
      <c r="L309" s="777"/>
      <c r="M309" s="906"/>
      <c r="N309" s="578"/>
      <c r="O309" s="578"/>
      <c r="P309" s="578"/>
      <c r="Q309" s="578"/>
      <c r="R309" s="578"/>
      <c r="S309" s="578"/>
      <c r="T309" s="578"/>
      <c r="U309" s="578"/>
      <c r="V309" s="578"/>
      <c r="W309" s="578"/>
      <c r="X309" s="578"/>
      <c r="Y309" s="578"/>
      <c r="Z309" s="578"/>
      <c r="AA309" s="578"/>
      <c r="AB309" s="578"/>
      <c r="AC309" s="578"/>
      <c r="AD309" s="777"/>
      <c r="AE309" s="578"/>
      <c r="AF309" s="578"/>
      <c r="AG309" s="578"/>
      <c r="AH309" s="907"/>
      <c r="AI309" s="121"/>
      <c r="AJ309" s="121"/>
      <c r="AK309" s="121"/>
      <c r="AL309" s="121"/>
      <c r="AM309" s="121"/>
      <c r="AN309" s="121"/>
    </row>
    <row r="310" spans="1:40" s="101" customFormat="1">
      <c r="A310" s="777"/>
      <c r="B310" s="905"/>
      <c r="C310" s="777"/>
      <c r="D310" s="777"/>
      <c r="E310" s="777"/>
      <c r="F310" s="777"/>
      <c r="G310" s="906"/>
      <c r="H310" s="777"/>
      <c r="I310" s="777"/>
      <c r="J310" s="777"/>
      <c r="K310" s="777"/>
      <c r="L310" s="777"/>
      <c r="M310" s="906"/>
      <c r="N310" s="578"/>
      <c r="O310" s="578"/>
      <c r="P310" s="578"/>
      <c r="Q310" s="578"/>
      <c r="R310" s="578"/>
      <c r="S310" s="578"/>
      <c r="T310" s="578"/>
      <c r="U310" s="578"/>
      <c r="V310" s="578"/>
      <c r="W310" s="578"/>
      <c r="X310" s="578"/>
      <c r="Y310" s="578"/>
      <c r="Z310" s="578"/>
      <c r="AA310" s="578"/>
      <c r="AB310" s="578"/>
      <c r="AC310" s="578"/>
      <c r="AD310" s="777"/>
      <c r="AE310" s="578"/>
      <c r="AF310" s="578"/>
      <c r="AG310" s="578"/>
      <c r="AH310" s="907"/>
      <c r="AI310" s="121"/>
      <c r="AJ310" s="121"/>
      <c r="AK310" s="121"/>
      <c r="AL310" s="121"/>
      <c r="AM310" s="121"/>
      <c r="AN310" s="121"/>
    </row>
    <row r="311" spans="1:40" s="101" customFormat="1">
      <c r="A311" s="777"/>
      <c r="B311" s="905"/>
      <c r="C311" s="777"/>
      <c r="D311" s="777"/>
      <c r="E311" s="777"/>
      <c r="F311" s="777"/>
      <c r="G311" s="906"/>
      <c r="H311" s="777"/>
      <c r="I311" s="777"/>
      <c r="J311" s="777"/>
      <c r="K311" s="777"/>
      <c r="L311" s="777"/>
      <c r="M311" s="906"/>
      <c r="N311" s="578"/>
      <c r="O311" s="578"/>
      <c r="P311" s="578"/>
      <c r="Q311" s="578"/>
      <c r="R311" s="578"/>
      <c r="S311" s="578"/>
      <c r="T311" s="578"/>
      <c r="U311" s="578"/>
      <c r="V311" s="578"/>
      <c r="W311" s="578"/>
      <c r="X311" s="578"/>
      <c r="Y311" s="578"/>
      <c r="Z311" s="578"/>
      <c r="AA311" s="578"/>
      <c r="AB311" s="578"/>
      <c r="AC311" s="578"/>
      <c r="AD311" s="777"/>
      <c r="AE311" s="578"/>
      <c r="AF311" s="578"/>
      <c r="AG311" s="578"/>
      <c r="AH311" s="907"/>
      <c r="AI311" s="121"/>
      <c r="AJ311" s="121"/>
      <c r="AK311" s="121"/>
      <c r="AL311" s="121"/>
      <c r="AM311" s="121"/>
      <c r="AN311" s="121"/>
    </row>
    <row r="312" spans="1:40" s="101" customFormat="1">
      <c r="A312" s="777"/>
      <c r="B312" s="905"/>
      <c r="C312" s="777"/>
      <c r="D312" s="777"/>
      <c r="E312" s="777"/>
      <c r="F312" s="777"/>
      <c r="G312" s="906"/>
      <c r="H312" s="777"/>
      <c r="I312" s="777"/>
      <c r="J312" s="777"/>
      <c r="K312" s="777"/>
      <c r="L312" s="777"/>
      <c r="M312" s="906"/>
      <c r="N312" s="578"/>
      <c r="O312" s="578"/>
      <c r="P312" s="578"/>
      <c r="Q312" s="578"/>
      <c r="R312" s="578"/>
      <c r="S312" s="578"/>
      <c r="T312" s="578"/>
      <c r="U312" s="578"/>
      <c r="V312" s="578"/>
      <c r="W312" s="578"/>
      <c r="X312" s="578"/>
      <c r="Y312" s="578"/>
      <c r="Z312" s="578"/>
      <c r="AA312" s="578"/>
      <c r="AB312" s="578"/>
      <c r="AC312" s="578"/>
      <c r="AD312" s="777"/>
      <c r="AE312" s="578"/>
      <c r="AF312" s="578"/>
      <c r="AG312" s="578"/>
      <c r="AH312" s="907"/>
      <c r="AI312" s="121"/>
      <c r="AJ312" s="121"/>
      <c r="AK312" s="121"/>
      <c r="AL312" s="121"/>
      <c r="AM312" s="121"/>
      <c r="AN312" s="121"/>
    </row>
    <row r="313" spans="1:40" s="101" customFormat="1">
      <c r="A313" s="777"/>
      <c r="B313" s="905"/>
      <c r="C313" s="777"/>
      <c r="D313" s="777"/>
      <c r="E313" s="777"/>
      <c r="F313" s="777"/>
      <c r="G313" s="906"/>
      <c r="H313" s="777"/>
      <c r="I313" s="777"/>
      <c r="J313" s="777"/>
      <c r="K313" s="777"/>
      <c r="L313" s="777"/>
      <c r="M313" s="906"/>
      <c r="N313" s="578"/>
      <c r="O313" s="578"/>
      <c r="P313" s="578"/>
      <c r="Q313" s="578"/>
      <c r="R313" s="578"/>
      <c r="S313" s="578"/>
      <c r="T313" s="578"/>
      <c r="U313" s="578"/>
      <c r="V313" s="578"/>
      <c r="W313" s="578"/>
      <c r="X313" s="578"/>
      <c r="Y313" s="578"/>
      <c r="Z313" s="578"/>
      <c r="AA313" s="578"/>
      <c r="AB313" s="578"/>
      <c r="AC313" s="578"/>
      <c r="AD313" s="777"/>
      <c r="AE313" s="578"/>
      <c r="AF313" s="578"/>
      <c r="AG313" s="578"/>
      <c r="AH313" s="907"/>
      <c r="AI313" s="121"/>
      <c r="AJ313" s="121"/>
      <c r="AK313" s="121"/>
      <c r="AL313" s="121"/>
      <c r="AM313" s="121"/>
      <c r="AN313" s="121"/>
    </row>
    <row r="314" spans="1:40" s="101" customFormat="1">
      <c r="A314" s="777"/>
      <c r="B314" s="905"/>
      <c r="C314" s="777"/>
      <c r="D314" s="777"/>
      <c r="E314" s="777"/>
      <c r="F314" s="777"/>
      <c r="G314" s="906"/>
      <c r="H314" s="777"/>
      <c r="I314" s="777"/>
      <c r="J314" s="777"/>
      <c r="K314" s="777"/>
      <c r="L314" s="777"/>
      <c r="M314" s="906"/>
      <c r="N314" s="578"/>
      <c r="O314" s="578"/>
      <c r="P314" s="578"/>
      <c r="Q314" s="578"/>
      <c r="R314" s="578"/>
      <c r="S314" s="578"/>
      <c r="T314" s="578"/>
      <c r="U314" s="578"/>
      <c r="V314" s="578"/>
      <c r="W314" s="578"/>
      <c r="X314" s="578"/>
      <c r="Y314" s="578"/>
      <c r="Z314" s="578"/>
      <c r="AA314" s="578"/>
      <c r="AB314" s="578"/>
      <c r="AC314" s="578"/>
      <c r="AD314" s="777"/>
      <c r="AE314" s="578"/>
      <c r="AF314" s="578"/>
      <c r="AG314" s="578"/>
      <c r="AH314" s="907"/>
      <c r="AI314" s="121"/>
      <c r="AJ314" s="121"/>
      <c r="AK314" s="121"/>
      <c r="AL314" s="121"/>
      <c r="AM314" s="121"/>
      <c r="AN314" s="121"/>
    </row>
    <row r="315" spans="1:40" s="101" customFormat="1">
      <c r="A315" s="777"/>
      <c r="B315" s="905"/>
      <c r="C315" s="777"/>
      <c r="D315" s="777"/>
      <c r="E315" s="777"/>
      <c r="F315" s="777"/>
      <c r="G315" s="906"/>
      <c r="H315" s="777"/>
      <c r="I315" s="777"/>
      <c r="J315" s="777"/>
      <c r="K315" s="777"/>
      <c r="L315" s="777"/>
      <c r="M315" s="906"/>
      <c r="N315" s="578"/>
      <c r="O315" s="578"/>
      <c r="P315" s="578"/>
      <c r="Q315" s="578"/>
      <c r="R315" s="578"/>
      <c r="S315" s="578"/>
      <c r="T315" s="578"/>
      <c r="U315" s="578"/>
      <c r="V315" s="578"/>
      <c r="W315" s="578"/>
      <c r="X315" s="578"/>
      <c r="Y315" s="578"/>
      <c r="Z315" s="578"/>
      <c r="AA315" s="578"/>
      <c r="AB315" s="578"/>
      <c r="AC315" s="578"/>
      <c r="AD315" s="777"/>
      <c r="AE315" s="578"/>
      <c r="AF315" s="578"/>
      <c r="AG315" s="578"/>
      <c r="AH315" s="907"/>
      <c r="AI315" s="121"/>
      <c r="AJ315" s="121"/>
      <c r="AK315" s="121"/>
      <c r="AL315" s="121"/>
      <c r="AM315" s="121"/>
      <c r="AN315" s="121"/>
    </row>
    <row r="316" spans="1:40" s="101" customFormat="1">
      <c r="A316" s="777"/>
      <c r="B316" s="905"/>
      <c r="C316" s="777"/>
      <c r="D316" s="777"/>
      <c r="E316" s="777"/>
      <c r="F316" s="777"/>
      <c r="G316" s="906"/>
      <c r="H316" s="777"/>
      <c r="I316" s="777"/>
      <c r="J316" s="777"/>
      <c r="K316" s="777"/>
      <c r="L316" s="777"/>
      <c r="M316" s="906"/>
      <c r="N316" s="578"/>
      <c r="O316" s="578"/>
      <c r="P316" s="578"/>
      <c r="Q316" s="578"/>
      <c r="R316" s="578"/>
      <c r="S316" s="578"/>
      <c r="T316" s="578"/>
      <c r="U316" s="578"/>
      <c r="V316" s="578"/>
      <c r="W316" s="578"/>
      <c r="X316" s="578"/>
      <c r="Y316" s="578"/>
      <c r="Z316" s="578"/>
      <c r="AA316" s="578"/>
      <c r="AB316" s="578"/>
      <c r="AC316" s="578"/>
      <c r="AD316" s="777"/>
      <c r="AE316" s="578"/>
      <c r="AF316" s="578"/>
      <c r="AG316" s="578"/>
      <c r="AH316" s="907"/>
      <c r="AI316" s="121"/>
      <c r="AJ316" s="121"/>
      <c r="AK316" s="121"/>
      <c r="AL316" s="121"/>
      <c r="AM316" s="121"/>
      <c r="AN316" s="121"/>
    </row>
    <row r="317" spans="1:40" s="101" customFormat="1">
      <c r="A317" s="777"/>
      <c r="B317" s="905"/>
      <c r="C317" s="777"/>
      <c r="D317" s="777"/>
      <c r="E317" s="777"/>
      <c r="F317" s="777"/>
      <c r="G317" s="906"/>
      <c r="H317" s="777"/>
      <c r="I317" s="777"/>
      <c r="J317" s="777"/>
      <c r="K317" s="777"/>
      <c r="L317" s="777"/>
      <c r="M317" s="906"/>
      <c r="N317" s="578"/>
      <c r="O317" s="578"/>
      <c r="P317" s="578"/>
      <c r="Q317" s="578"/>
      <c r="R317" s="578"/>
      <c r="S317" s="578"/>
      <c r="T317" s="578"/>
      <c r="U317" s="578"/>
      <c r="V317" s="578"/>
      <c r="W317" s="578"/>
      <c r="X317" s="578"/>
      <c r="Y317" s="578"/>
      <c r="Z317" s="578"/>
      <c r="AA317" s="578"/>
      <c r="AB317" s="578"/>
      <c r="AC317" s="578"/>
      <c r="AD317" s="777"/>
      <c r="AE317" s="578"/>
      <c r="AF317" s="578"/>
      <c r="AG317" s="578"/>
      <c r="AH317" s="907"/>
      <c r="AI317" s="121"/>
      <c r="AJ317" s="121"/>
      <c r="AK317" s="121"/>
      <c r="AL317" s="121"/>
      <c r="AM317" s="121"/>
      <c r="AN317" s="121"/>
    </row>
    <row r="318" spans="1:40" s="101" customFormat="1">
      <c r="A318" s="777"/>
      <c r="B318" s="905"/>
      <c r="C318" s="777"/>
      <c r="D318" s="777"/>
      <c r="E318" s="777"/>
      <c r="F318" s="777"/>
      <c r="G318" s="906"/>
      <c r="H318" s="777"/>
      <c r="I318" s="777"/>
      <c r="J318" s="777"/>
      <c r="K318" s="777"/>
      <c r="L318" s="777"/>
      <c r="M318" s="906"/>
      <c r="N318" s="578"/>
      <c r="O318" s="578"/>
      <c r="P318" s="578"/>
      <c r="Q318" s="578"/>
      <c r="R318" s="578"/>
      <c r="S318" s="578"/>
      <c r="T318" s="578"/>
      <c r="U318" s="578"/>
      <c r="V318" s="578"/>
      <c r="W318" s="578"/>
      <c r="X318" s="578"/>
      <c r="Y318" s="578"/>
      <c r="Z318" s="578"/>
      <c r="AA318" s="578"/>
      <c r="AB318" s="578"/>
      <c r="AC318" s="578"/>
      <c r="AD318" s="777"/>
      <c r="AE318" s="578"/>
      <c r="AF318" s="578"/>
      <c r="AG318" s="578"/>
      <c r="AH318" s="907"/>
      <c r="AI318" s="121"/>
      <c r="AJ318" s="121"/>
      <c r="AK318" s="121"/>
      <c r="AL318" s="121"/>
      <c r="AM318" s="121"/>
      <c r="AN318" s="121"/>
    </row>
    <row r="319" spans="1:40" s="101" customFormat="1">
      <c r="A319" s="777"/>
      <c r="B319" s="905"/>
      <c r="C319" s="777"/>
      <c r="D319" s="777"/>
      <c r="E319" s="777"/>
      <c r="F319" s="777"/>
      <c r="G319" s="906"/>
      <c r="H319" s="777"/>
      <c r="I319" s="777"/>
      <c r="J319" s="777"/>
      <c r="K319" s="777"/>
      <c r="L319" s="777"/>
      <c r="M319" s="906"/>
      <c r="N319" s="578"/>
      <c r="O319" s="578"/>
      <c r="P319" s="578"/>
      <c r="Q319" s="578"/>
      <c r="R319" s="578"/>
      <c r="S319" s="578"/>
      <c r="T319" s="578"/>
      <c r="U319" s="578"/>
      <c r="V319" s="578"/>
      <c r="W319" s="578"/>
      <c r="X319" s="578"/>
      <c r="Y319" s="578"/>
      <c r="Z319" s="578"/>
      <c r="AA319" s="578"/>
      <c r="AB319" s="578"/>
      <c r="AC319" s="578"/>
      <c r="AD319" s="777"/>
      <c r="AE319" s="578"/>
      <c r="AF319" s="578"/>
      <c r="AG319" s="578"/>
      <c r="AH319" s="907"/>
      <c r="AI319" s="121"/>
      <c r="AJ319" s="121"/>
      <c r="AK319" s="121"/>
      <c r="AL319" s="121"/>
      <c r="AM319" s="121"/>
      <c r="AN319" s="121"/>
    </row>
    <row r="320" spans="1:40" s="101" customFormat="1">
      <c r="A320" s="777"/>
      <c r="B320" s="905"/>
      <c r="C320" s="777"/>
      <c r="D320" s="777"/>
      <c r="E320" s="777"/>
      <c r="F320" s="777"/>
      <c r="G320" s="906"/>
      <c r="H320" s="777"/>
      <c r="I320" s="777"/>
      <c r="J320" s="777"/>
      <c r="K320" s="777"/>
      <c r="L320" s="777"/>
      <c r="M320" s="906"/>
      <c r="N320" s="578"/>
      <c r="O320" s="578"/>
      <c r="P320" s="578"/>
      <c r="Q320" s="578"/>
      <c r="R320" s="578"/>
      <c r="S320" s="578"/>
      <c r="T320" s="578"/>
      <c r="U320" s="578"/>
      <c r="V320" s="578"/>
      <c r="W320" s="578"/>
      <c r="X320" s="578"/>
      <c r="Y320" s="578"/>
      <c r="Z320" s="578"/>
      <c r="AA320" s="578"/>
      <c r="AB320" s="578"/>
      <c r="AC320" s="578"/>
      <c r="AD320" s="777"/>
      <c r="AE320" s="578"/>
      <c r="AF320" s="578"/>
      <c r="AG320" s="578"/>
      <c r="AH320" s="907"/>
      <c r="AI320" s="121"/>
      <c r="AJ320" s="121"/>
      <c r="AK320" s="121"/>
      <c r="AL320" s="121"/>
      <c r="AM320" s="121"/>
      <c r="AN320" s="121"/>
    </row>
    <row r="321" spans="1:40" s="101" customFormat="1">
      <c r="A321" s="777"/>
      <c r="B321" s="777"/>
      <c r="C321" s="777"/>
      <c r="D321" s="777"/>
      <c r="E321" s="777"/>
      <c r="F321" s="777"/>
      <c r="G321" s="906"/>
      <c r="H321" s="777"/>
      <c r="I321" s="777"/>
      <c r="J321" s="777"/>
      <c r="K321" s="777"/>
      <c r="L321" s="777"/>
      <c r="M321" s="906"/>
      <c r="N321" s="578"/>
      <c r="O321" s="578"/>
      <c r="P321" s="578"/>
      <c r="Q321" s="578"/>
      <c r="R321" s="578"/>
      <c r="S321" s="578"/>
      <c r="T321" s="578"/>
      <c r="U321" s="578"/>
      <c r="V321" s="578"/>
      <c r="W321" s="578"/>
      <c r="X321" s="578"/>
      <c r="Y321" s="578"/>
      <c r="Z321" s="578"/>
      <c r="AA321" s="578"/>
      <c r="AB321" s="578"/>
      <c r="AC321" s="578"/>
      <c r="AD321" s="777"/>
      <c r="AE321" s="578"/>
      <c r="AF321" s="578"/>
      <c r="AG321" s="578"/>
      <c r="AH321" s="907"/>
      <c r="AI321" s="121"/>
      <c r="AJ321" s="121"/>
      <c r="AK321" s="121"/>
      <c r="AL321" s="121"/>
      <c r="AM321" s="121"/>
      <c r="AN321" s="121"/>
    </row>
    <row r="322" spans="1:40" s="101" customFormat="1">
      <c r="A322" s="777"/>
      <c r="B322" s="777"/>
      <c r="C322" s="777"/>
      <c r="D322" s="777"/>
      <c r="E322" s="777"/>
      <c r="F322" s="777"/>
      <c r="G322" s="906"/>
      <c r="H322" s="777"/>
      <c r="I322" s="777"/>
      <c r="J322" s="777"/>
      <c r="K322" s="777"/>
      <c r="L322" s="777"/>
      <c r="M322" s="906"/>
      <c r="N322" s="578"/>
      <c r="O322" s="578"/>
      <c r="P322" s="578"/>
      <c r="Q322" s="578"/>
      <c r="R322" s="578"/>
      <c r="S322" s="578"/>
      <c r="T322" s="578"/>
      <c r="U322" s="578"/>
      <c r="V322" s="578"/>
      <c r="W322" s="578"/>
      <c r="X322" s="578"/>
      <c r="Y322" s="578"/>
      <c r="Z322" s="578"/>
      <c r="AA322" s="578"/>
      <c r="AB322" s="578"/>
      <c r="AC322" s="578"/>
      <c r="AD322" s="777"/>
      <c r="AE322" s="578"/>
      <c r="AF322" s="578"/>
      <c r="AG322" s="578"/>
      <c r="AH322" s="907"/>
      <c r="AI322" s="121"/>
      <c r="AJ322" s="121"/>
      <c r="AK322" s="121"/>
      <c r="AL322" s="121"/>
      <c r="AM322" s="121"/>
      <c r="AN322" s="121"/>
    </row>
    <row r="323" spans="1:40" s="101" customFormat="1">
      <c r="A323" s="777"/>
      <c r="B323" s="777"/>
      <c r="C323" s="777"/>
      <c r="D323" s="777"/>
      <c r="E323" s="777"/>
      <c r="F323" s="777"/>
      <c r="G323" s="906"/>
      <c r="H323" s="777"/>
      <c r="I323" s="777"/>
      <c r="J323" s="777"/>
      <c r="K323" s="777"/>
      <c r="L323" s="777"/>
      <c r="M323" s="906"/>
      <c r="N323" s="578"/>
      <c r="O323" s="578"/>
      <c r="P323" s="578"/>
      <c r="Q323" s="578"/>
      <c r="R323" s="578"/>
      <c r="S323" s="578"/>
      <c r="T323" s="578"/>
      <c r="U323" s="578"/>
      <c r="V323" s="578"/>
      <c r="W323" s="578"/>
      <c r="X323" s="578"/>
      <c r="Y323" s="578"/>
      <c r="Z323" s="578"/>
      <c r="AA323" s="578"/>
      <c r="AB323" s="578"/>
      <c r="AC323" s="578"/>
      <c r="AD323" s="777"/>
      <c r="AE323" s="578"/>
      <c r="AF323" s="578"/>
      <c r="AG323" s="578"/>
      <c r="AH323" s="907"/>
      <c r="AI323" s="121"/>
      <c r="AJ323" s="121"/>
      <c r="AK323" s="121"/>
      <c r="AL323" s="121"/>
      <c r="AM323" s="121"/>
      <c r="AN323" s="121"/>
    </row>
    <row r="324" spans="1:40" s="101" customFormat="1">
      <c r="A324" s="777"/>
      <c r="B324" s="777"/>
      <c r="C324" s="777"/>
      <c r="D324" s="777"/>
      <c r="E324" s="777"/>
      <c r="F324" s="777"/>
      <c r="G324" s="906"/>
      <c r="H324" s="777"/>
      <c r="I324" s="777"/>
      <c r="J324" s="777"/>
      <c r="K324" s="777"/>
      <c r="L324" s="777"/>
      <c r="M324" s="906"/>
      <c r="N324" s="578"/>
      <c r="O324" s="578"/>
      <c r="P324" s="578"/>
      <c r="Q324" s="578"/>
      <c r="R324" s="578"/>
      <c r="S324" s="578"/>
      <c r="T324" s="578"/>
      <c r="U324" s="578"/>
      <c r="V324" s="578"/>
      <c r="W324" s="578"/>
      <c r="X324" s="578"/>
      <c r="Y324" s="578"/>
      <c r="Z324" s="578"/>
      <c r="AA324" s="578"/>
      <c r="AB324" s="578"/>
      <c r="AC324" s="578"/>
      <c r="AD324" s="777"/>
      <c r="AE324" s="578"/>
      <c r="AF324" s="578"/>
      <c r="AG324" s="578"/>
      <c r="AH324" s="907"/>
      <c r="AI324" s="121"/>
      <c r="AJ324" s="121"/>
      <c r="AK324" s="121"/>
      <c r="AL324" s="121"/>
      <c r="AM324" s="121"/>
      <c r="AN324" s="121"/>
    </row>
    <row r="325" spans="1:40" s="101" customFormat="1">
      <c r="A325" s="777"/>
      <c r="B325" s="777"/>
      <c r="C325" s="777"/>
      <c r="D325" s="777"/>
      <c r="E325" s="777"/>
      <c r="F325" s="777"/>
      <c r="G325" s="906"/>
      <c r="H325" s="777"/>
      <c r="I325" s="777"/>
      <c r="J325" s="777"/>
      <c r="K325" s="777"/>
      <c r="L325" s="777"/>
      <c r="M325" s="906"/>
      <c r="N325" s="578"/>
      <c r="O325" s="578"/>
      <c r="P325" s="578"/>
      <c r="Q325" s="578"/>
      <c r="R325" s="578"/>
      <c r="S325" s="578"/>
      <c r="T325" s="578"/>
      <c r="U325" s="578"/>
      <c r="V325" s="578"/>
      <c r="W325" s="578"/>
      <c r="X325" s="578"/>
      <c r="Y325" s="578"/>
      <c r="Z325" s="578"/>
      <c r="AA325" s="578"/>
      <c r="AB325" s="578"/>
      <c r="AC325" s="578"/>
      <c r="AD325" s="777"/>
      <c r="AE325" s="578"/>
      <c r="AF325" s="578"/>
      <c r="AG325" s="578"/>
      <c r="AH325" s="907"/>
      <c r="AI325" s="121"/>
      <c r="AJ325" s="121"/>
      <c r="AK325" s="121"/>
      <c r="AL325" s="121"/>
      <c r="AM325" s="121"/>
      <c r="AN325" s="121"/>
    </row>
    <row r="326" spans="1:40" s="101" customFormat="1">
      <c r="A326" s="777"/>
      <c r="B326" s="777"/>
      <c r="C326" s="777"/>
      <c r="D326" s="777"/>
      <c r="E326" s="777"/>
      <c r="F326" s="777"/>
      <c r="G326" s="906"/>
      <c r="H326" s="777"/>
      <c r="I326" s="777"/>
      <c r="J326" s="777"/>
      <c r="K326" s="777"/>
      <c r="L326" s="777"/>
      <c r="M326" s="906"/>
      <c r="N326" s="578"/>
      <c r="O326" s="578"/>
      <c r="P326" s="578"/>
      <c r="Q326" s="578"/>
      <c r="R326" s="578"/>
      <c r="S326" s="578"/>
      <c r="T326" s="578"/>
      <c r="U326" s="578"/>
      <c r="V326" s="578"/>
      <c r="W326" s="578"/>
      <c r="X326" s="578"/>
      <c r="Y326" s="578"/>
      <c r="Z326" s="578"/>
      <c r="AA326" s="578"/>
      <c r="AB326" s="578"/>
      <c r="AC326" s="578"/>
      <c r="AD326" s="777"/>
      <c r="AE326" s="578"/>
      <c r="AF326" s="578"/>
      <c r="AG326" s="578"/>
      <c r="AH326" s="907"/>
      <c r="AI326" s="121"/>
      <c r="AJ326" s="121"/>
      <c r="AK326" s="121"/>
      <c r="AL326" s="121"/>
      <c r="AM326" s="121"/>
      <c r="AN326" s="121"/>
    </row>
    <row r="327" spans="1:40" s="101" customFormat="1">
      <c r="A327" s="777"/>
      <c r="B327" s="777"/>
      <c r="C327" s="777"/>
      <c r="D327" s="777"/>
      <c r="E327" s="777"/>
      <c r="F327" s="777"/>
      <c r="G327" s="906"/>
      <c r="H327" s="777"/>
      <c r="I327" s="777"/>
      <c r="J327" s="777"/>
      <c r="K327" s="777"/>
      <c r="L327" s="777"/>
      <c r="M327" s="906"/>
      <c r="N327" s="578"/>
      <c r="O327" s="578"/>
      <c r="P327" s="578"/>
      <c r="Q327" s="578"/>
      <c r="R327" s="578"/>
      <c r="S327" s="578"/>
      <c r="T327" s="578"/>
      <c r="U327" s="578"/>
      <c r="V327" s="578"/>
      <c r="W327" s="578"/>
      <c r="X327" s="578"/>
      <c r="Y327" s="578"/>
      <c r="Z327" s="578"/>
      <c r="AA327" s="578"/>
      <c r="AB327" s="578"/>
      <c r="AC327" s="578"/>
      <c r="AD327" s="777"/>
      <c r="AE327" s="578"/>
      <c r="AF327" s="578"/>
      <c r="AG327" s="578"/>
      <c r="AH327" s="907"/>
      <c r="AI327" s="121"/>
      <c r="AJ327" s="121"/>
      <c r="AK327" s="121"/>
      <c r="AL327" s="121"/>
      <c r="AM327" s="121"/>
      <c r="AN327" s="121"/>
    </row>
    <row r="328" spans="1:40" s="101" customFormat="1">
      <c r="A328" s="777"/>
      <c r="B328" s="777"/>
      <c r="C328" s="777"/>
      <c r="D328" s="777"/>
      <c r="E328" s="777"/>
      <c r="F328" s="777"/>
      <c r="G328" s="906"/>
      <c r="H328" s="777"/>
      <c r="I328" s="777"/>
      <c r="J328" s="777"/>
      <c r="K328" s="777"/>
      <c r="L328" s="777"/>
      <c r="M328" s="906"/>
      <c r="N328" s="578"/>
      <c r="O328" s="578"/>
      <c r="P328" s="578"/>
      <c r="Q328" s="578"/>
      <c r="R328" s="578"/>
      <c r="S328" s="578"/>
      <c r="T328" s="578"/>
      <c r="U328" s="578"/>
      <c r="V328" s="578"/>
      <c r="W328" s="578"/>
      <c r="X328" s="578"/>
      <c r="Y328" s="578"/>
      <c r="Z328" s="578"/>
      <c r="AA328" s="578"/>
      <c r="AB328" s="578"/>
      <c r="AC328" s="578"/>
      <c r="AD328" s="777"/>
      <c r="AE328" s="578"/>
      <c r="AF328" s="578"/>
      <c r="AG328" s="578"/>
      <c r="AH328" s="907"/>
      <c r="AI328" s="121"/>
      <c r="AJ328" s="121"/>
      <c r="AK328" s="121"/>
      <c r="AL328" s="121"/>
      <c r="AM328" s="121"/>
      <c r="AN328" s="121"/>
    </row>
    <row r="329" spans="1:40" s="101" customFormat="1">
      <c r="A329" s="777"/>
      <c r="B329" s="777"/>
      <c r="C329" s="777"/>
      <c r="D329" s="777"/>
      <c r="E329" s="777"/>
      <c r="F329" s="777"/>
      <c r="G329" s="906"/>
      <c r="H329" s="777"/>
      <c r="I329" s="777"/>
      <c r="J329" s="777"/>
      <c r="K329" s="777"/>
      <c r="L329" s="777"/>
      <c r="M329" s="906"/>
      <c r="N329" s="578"/>
      <c r="O329" s="578"/>
      <c r="P329" s="578"/>
      <c r="Q329" s="578"/>
      <c r="R329" s="578"/>
      <c r="S329" s="578"/>
      <c r="T329" s="578"/>
      <c r="U329" s="578"/>
      <c r="V329" s="578"/>
      <c r="W329" s="578"/>
      <c r="X329" s="578"/>
      <c r="Y329" s="578"/>
      <c r="Z329" s="578"/>
      <c r="AA329" s="578"/>
      <c r="AB329" s="578"/>
      <c r="AC329" s="578"/>
      <c r="AD329" s="777"/>
      <c r="AE329" s="578"/>
      <c r="AF329" s="578"/>
      <c r="AG329" s="578"/>
      <c r="AH329" s="907"/>
      <c r="AI329" s="121"/>
      <c r="AJ329" s="121"/>
      <c r="AK329" s="121"/>
      <c r="AL329" s="121"/>
      <c r="AM329" s="121"/>
      <c r="AN329" s="121"/>
    </row>
    <row r="330" spans="1:40" s="101" customFormat="1">
      <c r="A330" s="777"/>
      <c r="B330" s="777"/>
      <c r="C330" s="777"/>
      <c r="D330" s="777"/>
      <c r="E330" s="777"/>
      <c r="F330" s="777"/>
      <c r="G330" s="906"/>
      <c r="H330" s="777"/>
      <c r="I330" s="777"/>
      <c r="J330" s="777"/>
      <c r="K330" s="777"/>
      <c r="L330" s="777"/>
      <c r="M330" s="906"/>
      <c r="N330" s="578"/>
      <c r="O330" s="578"/>
      <c r="P330" s="578"/>
      <c r="Q330" s="578"/>
      <c r="R330" s="578"/>
      <c r="S330" s="578"/>
      <c r="T330" s="578"/>
      <c r="U330" s="578"/>
      <c r="V330" s="578"/>
      <c r="W330" s="578"/>
      <c r="X330" s="578"/>
      <c r="Y330" s="578"/>
      <c r="Z330" s="578"/>
      <c r="AA330" s="578"/>
      <c r="AB330" s="578"/>
      <c r="AC330" s="578"/>
      <c r="AD330" s="777"/>
      <c r="AE330" s="578"/>
      <c r="AF330" s="578"/>
      <c r="AG330" s="578"/>
      <c r="AH330" s="907"/>
      <c r="AI330" s="121"/>
      <c r="AJ330" s="121"/>
      <c r="AK330" s="121"/>
      <c r="AL330" s="121"/>
      <c r="AM330" s="121"/>
      <c r="AN330" s="121"/>
    </row>
    <row r="331" spans="1:40" s="101" customFormat="1">
      <c r="A331" s="777"/>
      <c r="B331" s="777"/>
      <c r="C331" s="777"/>
      <c r="D331" s="777"/>
      <c r="E331" s="777"/>
      <c r="F331" s="777"/>
      <c r="G331" s="906"/>
      <c r="H331" s="777"/>
      <c r="I331" s="777"/>
      <c r="J331" s="777"/>
      <c r="K331" s="777"/>
      <c r="L331" s="777"/>
      <c r="M331" s="906"/>
      <c r="N331" s="578"/>
      <c r="O331" s="578"/>
      <c r="P331" s="578"/>
      <c r="Q331" s="578"/>
      <c r="R331" s="578"/>
      <c r="S331" s="578"/>
      <c r="T331" s="578"/>
      <c r="U331" s="578"/>
      <c r="V331" s="578"/>
      <c r="W331" s="578"/>
      <c r="X331" s="578"/>
      <c r="Y331" s="578"/>
      <c r="Z331" s="578"/>
      <c r="AA331" s="578"/>
      <c r="AB331" s="578"/>
      <c r="AC331" s="578"/>
      <c r="AD331" s="777"/>
      <c r="AE331" s="578"/>
      <c r="AF331" s="578"/>
      <c r="AG331" s="578"/>
      <c r="AH331" s="907"/>
      <c r="AI331" s="121"/>
      <c r="AJ331" s="121"/>
      <c r="AK331" s="121"/>
      <c r="AL331" s="121"/>
      <c r="AM331" s="121"/>
      <c r="AN331" s="121"/>
    </row>
    <row r="332" spans="1:40" s="101" customFormat="1">
      <c r="A332" s="777"/>
      <c r="B332" s="777"/>
      <c r="C332" s="777"/>
      <c r="D332" s="777"/>
      <c r="E332" s="777"/>
      <c r="F332" s="777"/>
      <c r="G332" s="906"/>
      <c r="H332" s="777"/>
      <c r="I332" s="777"/>
      <c r="J332" s="777"/>
      <c r="K332" s="777"/>
      <c r="L332" s="777"/>
      <c r="M332" s="906"/>
      <c r="N332" s="578"/>
      <c r="O332" s="578"/>
      <c r="P332" s="578"/>
      <c r="Q332" s="578"/>
      <c r="R332" s="578"/>
      <c r="S332" s="578"/>
      <c r="T332" s="578"/>
      <c r="U332" s="578"/>
      <c r="V332" s="578"/>
      <c r="W332" s="578"/>
      <c r="X332" s="578"/>
      <c r="Y332" s="578"/>
      <c r="Z332" s="578"/>
      <c r="AA332" s="578"/>
      <c r="AB332" s="578"/>
      <c r="AC332" s="578"/>
      <c r="AD332" s="777"/>
      <c r="AE332" s="578"/>
      <c r="AF332" s="578"/>
      <c r="AG332" s="578"/>
      <c r="AH332" s="907"/>
      <c r="AI332" s="121"/>
      <c r="AJ332" s="121"/>
      <c r="AK332" s="121"/>
      <c r="AL332" s="121"/>
      <c r="AM332" s="121"/>
      <c r="AN332" s="121"/>
    </row>
    <row r="333" spans="1:40" s="101" customFormat="1">
      <c r="A333" s="777"/>
      <c r="B333" s="777"/>
      <c r="C333" s="777"/>
      <c r="D333" s="777"/>
      <c r="E333" s="777"/>
      <c r="F333" s="777"/>
      <c r="G333" s="906"/>
      <c r="H333" s="777"/>
      <c r="I333" s="777"/>
      <c r="J333" s="777"/>
      <c r="K333" s="777"/>
      <c r="L333" s="777"/>
      <c r="M333" s="906"/>
      <c r="N333" s="578"/>
      <c r="O333" s="578"/>
      <c r="P333" s="578"/>
      <c r="Q333" s="578"/>
      <c r="R333" s="578"/>
      <c r="S333" s="578"/>
      <c r="T333" s="578"/>
      <c r="U333" s="578"/>
      <c r="V333" s="578"/>
      <c r="W333" s="578"/>
      <c r="X333" s="578"/>
      <c r="Y333" s="578"/>
      <c r="Z333" s="578"/>
      <c r="AA333" s="578"/>
      <c r="AB333" s="578"/>
      <c r="AC333" s="578"/>
      <c r="AD333" s="777"/>
      <c r="AE333" s="578"/>
      <c r="AF333" s="578"/>
      <c r="AG333" s="578"/>
      <c r="AH333" s="907"/>
      <c r="AI333" s="121"/>
      <c r="AJ333" s="121"/>
      <c r="AK333" s="121"/>
      <c r="AL333" s="121"/>
      <c r="AM333" s="121"/>
      <c r="AN333" s="121"/>
    </row>
    <row r="334" spans="1:40" s="101" customFormat="1">
      <c r="A334" s="777"/>
      <c r="B334" s="777"/>
      <c r="C334" s="777"/>
      <c r="D334" s="777"/>
      <c r="E334" s="777"/>
      <c r="F334" s="777"/>
      <c r="G334" s="906"/>
      <c r="H334" s="777"/>
      <c r="I334" s="777"/>
      <c r="J334" s="777"/>
      <c r="K334" s="777"/>
      <c r="L334" s="777"/>
      <c r="M334" s="906"/>
      <c r="N334" s="578"/>
      <c r="O334" s="578"/>
      <c r="P334" s="578"/>
      <c r="Q334" s="578"/>
      <c r="R334" s="578"/>
      <c r="S334" s="578"/>
      <c r="T334" s="578"/>
      <c r="U334" s="578"/>
      <c r="V334" s="578"/>
      <c r="W334" s="578"/>
      <c r="X334" s="578"/>
      <c r="Y334" s="578"/>
      <c r="Z334" s="578"/>
      <c r="AA334" s="578"/>
      <c r="AB334" s="578"/>
      <c r="AC334" s="578"/>
      <c r="AD334" s="777"/>
      <c r="AE334" s="578"/>
      <c r="AF334" s="578"/>
      <c r="AG334" s="578"/>
      <c r="AH334" s="907"/>
      <c r="AI334" s="121"/>
      <c r="AJ334" s="121"/>
      <c r="AK334" s="121"/>
      <c r="AL334" s="121"/>
      <c r="AM334" s="121"/>
      <c r="AN334" s="121"/>
    </row>
    <row r="335" spans="1:40" s="101" customFormat="1">
      <c r="A335" s="777"/>
      <c r="B335" s="777"/>
      <c r="C335" s="777"/>
      <c r="D335" s="777"/>
      <c r="E335" s="777"/>
      <c r="F335" s="777"/>
      <c r="G335" s="906"/>
      <c r="H335" s="777"/>
      <c r="I335" s="777"/>
      <c r="J335" s="777"/>
      <c r="K335" s="777"/>
      <c r="L335" s="777"/>
      <c r="M335" s="906"/>
      <c r="N335" s="578"/>
      <c r="O335" s="578"/>
      <c r="P335" s="578"/>
      <c r="Q335" s="578"/>
      <c r="R335" s="578"/>
      <c r="S335" s="578"/>
      <c r="T335" s="578"/>
      <c r="U335" s="578"/>
      <c r="V335" s="578"/>
      <c r="W335" s="578"/>
      <c r="X335" s="578"/>
      <c r="Y335" s="578"/>
      <c r="Z335" s="578"/>
      <c r="AA335" s="578"/>
      <c r="AB335" s="578"/>
      <c r="AC335" s="578"/>
      <c r="AD335" s="777"/>
      <c r="AE335" s="578"/>
      <c r="AF335" s="578"/>
      <c r="AG335" s="578"/>
      <c r="AH335" s="907"/>
      <c r="AI335" s="121"/>
      <c r="AJ335" s="121"/>
      <c r="AK335" s="121"/>
      <c r="AL335" s="121"/>
      <c r="AM335" s="121"/>
      <c r="AN335" s="121"/>
    </row>
    <row r="336" spans="1:40" s="101" customFormat="1">
      <c r="A336" s="777"/>
      <c r="B336" s="777"/>
      <c r="C336" s="777"/>
      <c r="D336" s="777"/>
      <c r="E336" s="777"/>
      <c r="F336" s="777"/>
      <c r="G336" s="906"/>
      <c r="H336" s="777"/>
      <c r="I336" s="777"/>
      <c r="J336" s="777"/>
      <c r="K336" s="777"/>
      <c r="L336" s="777"/>
      <c r="M336" s="906"/>
      <c r="N336" s="578"/>
      <c r="O336" s="578"/>
      <c r="P336" s="578"/>
      <c r="Q336" s="578"/>
      <c r="R336" s="578"/>
      <c r="S336" s="578"/>
      <c r="T336" s="578"/>
      <c r="U336" s="578"/>
      <c r="V336" s="578"/>
      <c r="W336" s="578"/>
      <c r="X336" s="578"/>
      <c r="Y336" s="578"/>
      <c r="Z336" s="578"/>
      <c r="AA336" s="578"/>
      <c r="AB336" s="578"/>
      <c r="AC336" s="578"/>
      <c r="AD336" s="777"/>
      <c r="AE336" s="578"/>
      <c r="AF336" s="578"/>
      <c r="AG336" s="578"/>
      <c r="AH336" s="907"/>
      <c r="AI336" s="121"/>
      <c r="AJ336" s="121"/>
      <c r="AK336" s="121"/>
      <c r="AL336" s="121"/>
      <c r="AM336" s="121"/>
      <c r="AN336" s="121"/>
    </row>
    <row r="337" spans="1:40" s="101" customFormat="1">
      <c r="A337" s="777"/>
      <c r="B337" s="777"/>
      <c r="C337" s="777"/>
      <c r="D337" s="777"/>
      <c r="E337" s="777"/>
      <c r="F337" s="777"/>
      <c r="G337" s="906"/>
      <c r="H337" s="777"/>
      <c r="I337" s="777"/>
      <c r="J337" s="777"/>
      <c r="K337" s="777"/>
      <c r="L337" s="777"/>
      <c r="M337" s="906"/>
      <c r="N337" s="578"/>
      <c r="O337" s="578"/>
      <c r="P337" s="578"/>
      <c r="Q337" s="578"/>
      <c r="R337" s="578"/>
      <c r="S337" s="578"/>
      <c r="T337" s="578"/>
      <c r="U337" s="578"/>
      <c r="V337" s="578"/>
      <c r="W337" s="578"/>
      <c r="X337" s="578"/>
      <c r="Y337" s="578"/>
      <c r="Z337" s="578"/>
      <c r="AA337" s="578"/>
      <c r="AB337" s="578"/>
      <c r="AC337" s="578"/>
      <c r="AD337" s="777"/>
      <c r="AE337" s="578"/>
      <c r="AF337" s="578"/>
      <c r="AG337" s="578"/>
      <c r="AH337" s="907"/>
      <c r="AI337" s="121"/>
      <c r="AJ337" s="121"/>
      <c r="AK337" s="121"/>
      <c r="AL337" s="121"/>
      <c r="AM337" s="121"/>
      <c r="AN337" s="121"/>
    </row>
    <row r="338" spans="1:40" s="101" customFormat="1">
      <c r="A338" s="777"/>
      <c r="B338" s="777"/>
      <c r="C338" s="777"/>
      <c r="D338" s="777"/>
      <c r="E338" s="777"/>
      <c r="F338" s="777"/>
      <c r="G338" s="906"/>
      <c r="H338" s="777"/>
      <c r="I338" s="777"/>
      <c r="J338" s="777"/>
      <c r="K338" s="777"/>
      <c r="L338" s="777"/>
      <c r="M338" s="906"/>
      <c r="N338" s="578"/>
      <c r="O338" s="578"/>
      <c r="P338" s="578"/>
      <c r="Q338" s="578"/>
      <c r="R338" s="578"/>
      <c r="S338" s="578"/>
      <c r="T338" s="578"/>
      <c r="U338" s="578"/>
      <c r="V338" s="578"/>
      <c r="W338" s="578"/>
      <c r="X338" s="578"/>
      <c r="Y338" s="578"/>
      <c r="Z338" s="578"/>
      <c r="AA338" s="578"/>
      <c r="AB338" s="578"/>
      <c r="AC338" s="578"/>
      <c r="AD338" s="777"/>
      <c r="AE338" s="578"/>
      <c r="AF338" s="578"/>
      <c r="AG338" s="578"/>
      <c r="AH338" s="907"/>
      <c r="AI338" s="121"/>
      <c r="AJ338" s="121"/>
      <c r="AK338" s="121"/>
      <c r="AL338" s="121"/>
      <c r="AM338" s="121"/>
      <c r="AN338" s="121"/>
    </row>
    <row r="339" spans="1:40" s="101" customFormat="1">
      <c r="A339" s="777"/>
      <c r="B339" s="777"/>
      <c r="C339" s="777"/>
      <c r="D339" s="777"/>
      <c r="E339" s="777"/>
      <c r="F339" s="777"/>
      <c r="G339" s="906"/>
      <c r="H339" s="777"/>
      <c r="I339" s="777"/>
      <c r="J339" s="777"/>
      <c r="K339" s="777"/>
      <c r="L339" s="777"/>
      <c r="M339" s="906"/>
      <c r="N339" s="578"/>
      <c r="O339" s="578"/>
      <c r="P339" s="578"/>
      <c r="Q339" s="578"/>
      <c r="R339" s="578"/>
      <c r="S339" s="578"/>
      <c r="T339" s="578"/>
      <c r="U339" s="578"/>
      <c r="V339" s="578"/>
      <c r="W339" s="578"/>
      <c r="X339" s="578"/>
      <c r="Y339" s="578"/>
      <c r="Z339" s="578"/>
      <c r="AA339" s="578"/>
      <c r="AB339" s="578"/>
      <c r="AC339" s="578"/>
      <c r="AD339" s="777"/>
      <c r="AE339" s="578"/>
      <c r="AF339" s="578"/>
      <c r="AG339" s="578"/>
      <c r="AH339" s="907"/>
      <c r="AI339" s="121"/>
      <c r="AJ339" s="121"/>
      <c r="AK339" s="121"/>
      <c r="AL339" s="121"/>
      <c r="AM339" s="121"/>
      <c r="AN339" s="121"/>
    </row>
    <row r="340" spans="1:40" s="101" customFormat="1">
      <c r="A340" s="777"/>
      <c r="B340" s="777"/>
      <c r="C340" s="777"/>
      <c r="D340" s="777"/>
      <c r="E340" s="777"/>
      <c r="F340" s="777"/>
      <c r="G340" s="906"/>
      <c r="H340" s="777"/>
      <c r="I340" s="777"/>
      <c r="J340" s="777"/>
      <c r="K340" s="777"/>
      <c r="L340" s="777"/>
      <c r="M340" s="906"/>
      <c r="N340" s="578"/>
      <c r="O340" s="578"/>
      <c r="P340" s="578"/>
      <c r="Q340" s="578"/>
      <c r="R340" s="578"/>
      <c r="S340" s="578"/>
      <c r="T340" s="578"/>
      <c r="U340" s="578"/>
      <c r="V340" s="578"/>
      <c r="W340" s="578"/>
      <c r="X340" s="578"/>
      <c r="Y340" s="578"/>
      <c r="Z340" s="578"/>
      <c r="AA340" s="578"/>
      <c r="AB340" s="578"/>
      <c r="AC340" s="578"/>
      <c r="AD340" s="777"/>
      <c r="AE340" s="578"/>
      <c r="AF340" s="578"/>
      <c r="AG340" s="578"/>
      <c r="AH340" s="907"/>
      <c r="AI340" s="121"/>
      <c r="AJ340" s="121"/>
      <c r="AK340" s="121"/>
      <c r="AL340" s="121"/>
      <c r="AM340" s="121"/>
      <c r="AN340" s="121"/>
    </row>
    <row r="341" spans="1:40" s="101" customFormat="1">
      <c r="A341" s="777"/>
      <c r="B341" s="777"/>
      <c r="C341" s="777"/>
      <c r="D341" s="777"/>
      <c r="E341" s="777"/>
      <c r="F341" s="777"/>
      <c r="G341" s="906"/>
      <c r="H341" s="777"/>
      <c r="I341" s="777"/>
      <c r="J341" s="777"/>
      <c r="K341" s="777"/>
      <c r="L341" s="777"/>
      <c r="M341" s="906"/>
      <c r="N341" s="578"/>
      <c r="O341" s="578"/>
      <c r="P341" s="578"/>
      <c r="Q341" s="578"/>
      <c r="R341" s="578"/>
      <c r="S341" s="578"/>
      <c r="T341" s="578"/>
      <c r="U341" s="578"/>
      <c r="V341" s="578"/>
      <c r="W341" s="578"/>
      <c r="X341" s="578"/>
      <c r="Y341" s="578"/>
      <c r="Z341" s="578"/>
      <c r="AA341" s="578"/>
      <c r="AB341" s="578"/>
      <c r="AC341" s="578"/>
      <c r="AD341" s="777"/>
      <c r="AE341" s="578"/>
      <c r="AF341" s="578"/>
      <c r="AG341" s="578"/>
      <c r="AH341" s="907"/>
      <c r="AI341" s="121"/>
      <c r="AJ341" s="121"/>
      <c r="AK341" s="121"/>
      <c r="AL341" s="121"/>
      <c r="AM341" s="121"/>
      <c r="AN341" s="121"/>
    </row>
    <row r="342" spans="1:40" s="101" customFormat="1">
      <c r="A342" s="777"/>
      <c r="B342" s="777"/>
      <c r="C342" s="777"/>
      <c r="D342" s="777"/>
      <c r="E342" s="777"/>
      <c r="F342" s="777"/>
      <c r="G342" s="906"/>
      <c r="H342" s="777"/>
      <c r="I342" s="777"/>
      <c r="J342" s="777"/>
      <c r="K342" s="777"/>
      <c r="L342" s="777"/>
      <c r="M342" s="906"/>
      <c r="N342" s="578"/>
      <c r="O342" s="578"/>
      <c r="P342" s="578"/>
      <c r="Q342" s="578"/>
      <c r="R342" s="578"/>
      <c r="S342" s="578"/>
      <c r="T342" s="578"/>
      <c r="U342" s="578"/>
      <c r="V342" s="578"/>
      <c r="W342" s="578"/>
      <c r="X342" s="578"/>
      <c r="Y342" s="578"/>
      <c r="Z342" s="578"/>
      <c r="AA342" s="578"/>
      <c r="AB342" s="578"/>
      <c r="AC342" s="578"/>
      <c r="AD342" s="777"/>
      <c r="AE342" s="578"/>
      <c r="AF342" s="578"/>
      <c r="AG342" s="578"/>
      <c r="AH342" s="907"/>
      <c r="AI342" s="121"/>
      <c r="AJ342" s="121"/>
      <c r="AK342" s="121"/>
      <c r="AL342" s="121"/>
      <c r="AM342" s="121"/>
      <c r="AN342" s="121"/>
    </row>
    <row r="343" spans="1:40" s="101" customFormat="1">
      <c r="A343" s="777"/>
      <c r="B343" s="777"/>
      <c r="C343" s="777"/>
      <c r="D343" s="777"/>
      <c r="E343" s="777"/>
      <c r="F343" s="777"/>
      <c r="G343" s="906"/>
      <c r="H343" s="777"/>
      <c r="I343" s="777"/>
      <c r="J343" s="777"/>
      <c r="K343" s="777"/>
      <c r="L343" s="777"/>
      <c r="M343" s="906"/>
      <c r="N343" s="578"/>
      <c r="O343" s="578"/>
      <c r="P343" s="578"/>
      <c r="Q343" s="578"/>
      <c r="R343" s="578"/>
      <c r="S343" s="578"/>
      <c r="T343" s="578"/>
      <c r="U343" s="578"/>
      <c r="V343" s="578"/>
      <c r="W343" s="578"/>
      <c r="X343" s="578"/>
      <c r="Y343" s="578"/>
      <c r="Z343" s="578"/>
      <c r="AA343" s="578"/>
      <c r="AB343" s="578"/>
      <c r="AC343" s="578"/>
      <c r="AD343" s="777"/>
      <c r="AE343" s="578"/>
      <c r="AF343" s="578"/>
      <c r="AG343" s="578"/>
      <c r="AH343" s="907"/>
      <c r="AI343" s="121"/>
      <c r="AJ343" s="121"/>
      <c r="AK343" s="121"/>
      <c r="AL343" s="121"/>
      <c r="AM343" s="121"/>
      <c r="AN343" s="121"/>
    </row>
    <row r="344" spans="1:40" s="101" customFormat="1">
      <c r="A344" s="777"/>
      <c r="B344" s="777"/>
      <c r="C344" s="777"/>
      <c r="D344" s="777"/>
      <c r="E344" s="777"/>
      <c r="F344" s="777"/>
      <c r="G344" s="906"/>
      <c r="H344" s="777"/>
      <c r="I344" s="777"/>
      <c r="J344" s="777"/>
      <c r="K344" s="777"/>
      <c r="L344" s="777"/>
      <c r="M344" s="906"/>
      <c r="N344" s="578"/>
      <c r="O344" s="578"/>
      <c r="P344" s="578"/>
      <c r="Q344" s="578"/>
      <c r="R344" s="578"/>
      <c r="S344" s="578"/>
      <c r="T344" s="578"/>
      <c r="U344" s="578"/>
      <c r="V344" s="578"/>
      <c r="W344" s="578"/>
      <c r="X344" s="578"/>
      <c r="Y344" s="578"/>
      <c r="Z344" s="578"/>
      <c r="AA344" s="578"/>
      <c r="AB344" s="578"/>
      <c r="AC344" s="578"/>
      <c r="AD344" s="777"/>
      <c r="AE344" s="578"/>
      <c r="AF344" s="578"/>
      <c r="AG344" s="578"/>
      <c r="AH344" s="907"/>
      <c r="AI344" s="121"/>
      <c r="AJ344" s="121"/>
      <c r="AK344" s="121"/>
      <c r="AL344" s="121"/>
      <c r="AM344" s="121"/>
      <c r="AN344" s="121"/>
    </row>
    <row r="345" spans="1:40" s="101" customFormat="1">
      <c r="A345" s="777"/>
      <c r="B345" s="777"/>
      <c r="C345" s="777"/>
      <c r="D345" s="777"/>
      <c r="E345" s="777"/>
      <c r="F345" s="777"/>
      <c r="G345" s="906"/>
      <c r="H345" s="777"/>
      <c r="I345" s="777"/>
      <c r="J345" s="777"/>
      <c r="K345" s="777"/>
      <c r="L345" s="777"/>
      <c r="M345" s="906"/>
      <c r="N345" s="578"/>
      <c r="O345" s="578"/>
      <c r="P345" s="578"/>
      <c r="Q345" s="578"/>
      <c r="R345" s="578"/>
      <c r="S345" s="578"/>
      <c r="T345" s="578"/>
      <c r="U345" s="578"/>
      <c r="V345" s="578"/>
      <c r="W345" s="578"/>
      <c r="X345" s="578"/>
      <c r="Y345" s="578"/>
      <c r="Z345" s="578"/>
      <c r="AA345" s="578"/>
      <c r="AB345" s="578"/>
      <c r="AC345" s="578"/>
      <c r="AD345" s="777"/>
      <c r="AE345" s="578"/>
      <c r="AF345" s="578"/>
      <c r="AG345" s="578"/>
      <c r="AH345" s="907"/>
      <c r="AI345" s="121"/>
      <c r="AJ345" s="121"/>
      <c r="AK345" s="121"/>
      <c r="AL345" s="121"/>
      <c r="AM345" s="121"/>
      <c r="AN345" s="121"/>
    </row>
    <row r="346" spans="1:40" s="101" customFormat="1">
      <c r="A346" s="777"/>
      <c r="B346" s="777"/>
      <c r="C346" s="777"/>
      <c r="D346" s="777"/>
      <c r="E346" s="777"/>
      <c r="F346" s="777"/>
      <c r="G346" s="906"/>
      <c r="H346" s="777"/>
      <c r="I346" s="777"/>
      <c r="J346" s="777"/>
      <c r="K346" s="777"/>
      <c r="L346" s="777"/>
      <c r="M346" s="906"/>
      <c r="N346" s="578"/>
      <c r="O346" s="578"/>
      <c r="P346" s="578"/>
      <c r="Q346" s="578"/>
      <c r="R346" s="578"/>
      <c r="S346" s="578"/>
      <c r="T346" s="578"/>
      <c r="U346" s="578"/>
      <c r="V346" s="578"/>
      <c r="W346" s="578"/>
      <c r="X346" s="578"/>
      <c r="Y346" s="578"/>
      <c r="Z346" s="578"/>
      <c r="AA346" s="578"/>
      <c r="AB346" s="578"/>
      <c r="AC346" s="578"/>
      <c r="AD346" s="777"/>
      <c r="AE346" s="578"/>
      <c r="AF346" s="578"/>
      <c r="AG346" s="578"/>
      <c r="AH346" s="907"/>
      <c r="AI346" s="121"/>
      <c r="AJ346" s="121"/>
      <c r="AK346" s="121"/>
      <c r="AL346" s="121"/>
      <c r="AM346" s="121"/>
      <c r="AN346" s="121"/>
    </row>
    <row r="347" spans="1:40" s="101" customFormat="1">
      <c r="A347" s="777"/>
      <c r="B347" s="777"/>
      <c r="C347" s="777"/>
      <c r="D347" s="777"/>
      <c r="E347" s="777"/>
      <c r="F347" s="777"/>
      <c r="G347" s="906"/>
      <c r="H347" s="777"/>
      <c r="I347" s="777"/>
      <c r="J347" s="777"/>
      <c r="K347" s="777"/>
      <c r="L347" s="777"/>
      <c r="M347" s="906"/>
      <c r="N347" s="578"/>
      <c r="O347" s="578"/>
      <c r="P347" s="578"/>
      <c r="Q347" s="578"/>
      <c r="R347" s="578"/>
      <c r="S347" s="578"/>
      <c r="T347" s="578"/>
      <c r="U347" s="578"/>
      <c r="V347" s="578"/>
      <c r="W347" s="578"/>
      <c r="X347" s="578"/>
      <c r="Y347" s="578"/>
      <c r="Z347" s="578"/>
      <c r="AA347" s="578"/>
      <c r="AB347" s="578"/>
      <c r="AC347" s="578"/>
      <c r="AD347" s="777"/>
      <c r="AE347" s="578"/>
      <c r="AF347" s="578"/>
      <c r="AG347" s="578"/>
      <c r="AH347" s="907"/>
      <c r="AI347" s="121"/>
      <c r="AJ347" s="121"/>
      <c r="AK347" s="121"/>
      <c r="AL347" s="121"/>
      <c r="AM347" s="121"/>
      <c r="AN347" s="121"/>
    </row>
    <row r="348" spans="1:40" s="101" customFormat="1">
      <c r="A348" s="777"/>
      <c r="B348" s="777"/>
      <c r="C348" s="777"/>
      <c r="D348" s="777"/>
      <c r="E348" s="777"/>
      <c r="F348" s="777"/>
      <c r="G348" s="906"/>
      <c r="H348" s="777"/>
      <c r="I348" s="777"/>
      <c r="J348" s="777"/>
      <c r="K348" s="777"/>
      <c r="L348" s="777"/>
      <c r="M348" s="906"/>
      <c r="N348" s="578"/>
      <c r="O348" s="578"/>
      <c r="P348" s="578"/>
      <c r="Q348" s="578"/>
      <c r="R348" s="578"/>
      <c r="S348" s="578"/>
      <c r="T348" s="578"/>
      <c r="U348" s="578"/>
      <c r="V348" s="578"/>
      <c r="W348" s="578"/>
      <c r="X348" s="578"/>
      <c r="Y348" s="578"/>
      <c r="Z348" s="578"/>
      <c r="AA348" s="578"/>
      <c r="AB348" s="578"/>
      <c r="AC348" s="578"/>
      <c r="AD348" s="777"/>
      <c r="AE348" s="578"/>
      <c r="AF348" s="578"/>
      <c r="AG348" s="578"/>
      <c r="AH348" s="907"/>
      <c r="AI348" s="121"/>
      <c r="AJ348" s="121"/>
      <c r="AK348" s="121"/>
      <c r="AL348" s="121"/>
      <c r="AM348" s="121"/>
      <c r="AN348" s="121"/>
    </row>
    <row r="349" spans="1:40" s="101" customFormat="1">
      <c r="A349" s="777"/>
      <c r="B349" s="777"/>
      <c r="C349" s="777"/>
      <c r="D349" s="777"/>
      <c r="E349" s="777"/>
      <c r="F349" s="777"/>
      <c r="G349" s="906"/>
      <c r="H349" s="777"/>
      <c r="I349" s="777"/>
      <c r="J349" s="777"/>
      <c r="K349" s="777"/>
      <c r="L349" s="777"/>
      <c r="M349" s="906"/>
      <c r="N349" s="578"/>
      <c r="O349" s="578"/>
      <c r="P349" s="578"/>
      <c r="Q349" s="578"/>
      <c r="R349" s="578"/>
      <c r="S349" s="578"/>
      <c r="T349" s="578"/>
      <c r="U349" s="578"/>
      <c r="V349" s="578"/>
      <c r="W349" s="578"/>
      <c r="X349" s="578"/>
      <c r="Y349" s="578"/>
      <c r="Z349" s="578"/>
      <c r="AA349" s="578"/>
      <c r="AB349" s="578"/>
      <c r="AC349" s="578"/>
      <c r="AD349" s="777"/>
      <c r="AE349" s="578"/>
      <c r="AF349" s="578"/>
      <c r="AG349" s="578"/>
      <c r="AH349" s="907"/>
      <c r="AI349" s="121"/>
      <c r="AJ349" s="121"/>
      <c r="AK349" s="121"/>
      <c r="AL349" s="121"/>
      <c r="AM349" s="121"/>
      <c r="AN349" s="121"/>
    </row>
    <row r="350" spans="1:40" s="101" customFormat="1">
      <c r="A350" s="777"/>
      <c r="B350" s="777"/>
      <c r="C350" s="777"/>
      <c r="D350" s="777"/>
      <c r="E350" s="777"/>
      <c r="F350" s="777"/>
      <c r="G350" s="906"/>
      <c r="H350" s="777"/>
      <c r="I350" s="777"/>
      <c r="J350" s="777"/>
      <c r="K350" s="777"/>
      <c r="L350" s="777"/>
      <c r="M350" s="906"/>
      <c r="N350" s="578"/>
      <c r="O350" s="578"/>
      <c r="P350" s="578"/>
      <c r="Q350" s="578"/>
      <c r="R350" s="578"/>
      <c r="S350" s="578"/>
      <c r="T350" s="578"/>
      <c r="U350" s="578"/>
      <c r="V350" s="578"/>
      <c r="W350" s="578"/>
      <c r="X350" s="578"/>
      <c r="Y350" s="578"/>
      <c r="Z350" s="578"/>
      <c r="AA350" s="578"/>
      <c r="AB350" s="578"/>
      <c r="AC350" s="578"/>
      <c r="AD350" s="777"/>
      <c r="AE350" s="578"/>
      <c r="AF350" s="578"/>
      <c r="AG350" s="578"/>
      <c r="AH350" s="907"/>
      <c r="AI350" s="121"/>
      <c r="AJ350" s="121"/>
      <c r="AK350" s="121"/>
      <c r="AL350" s="121"/>
      <c r="AM350" s="121"/>
      <c r="AN350" s="121"/>
    </row>
    <row r="351" spans="1:40" s="101" customFormat="1">
      <c r="A351" s="777"/>
      <c r="B351" s="777"/>
      <c r="C351" s="777"/>
      <c r="D351" s="777"/>
      <c r="E351" s="777"/>
      <c r="F351" s="777"/>
      <c r="G351" s="906"/>
      <c r="H351" s="777"/>
      <c r="I351" s="777"/>
      <c r="J351" s="777"/>
      <c r="K351" s="777"/>
      <c r="L351" s="777"/>
      <c r="M351" s="906"/>
      <c r="N351" s="578"/>
      <c r="O351" s="578"/>
      <c r="P351" s="578"/>
      <c r="Q351" s="578"/>
      <c r="R351" s="578"/>
      <c r="S351" s="578"/>
      <c r="T351" s="578"/>
      <c r="U351" s="578"/>
      <c r="V351" s="578"/>
      <c r="W351" s="578"/>
      <c r="X351" s="578"/>
      <c r="Y351" s="578"/>
      <c r="Z351" s="578"/>
      <c r="AA351" s="578"/>
      <c r="AB351" s="578"/>
      <c r="AC351" s="578"/>
      <c r="AD351" s="777"/>
      <c r="AE351" s="578"/>
      <c r="AF351" s="578"/>
      <c r="AG351" s="578"/>
      <c r="AH351" s="907"/>
      <c r="AI351" s="121"/>
      <c r="AJ351" s="121"/>
      <c r="AK351" s="121"/>
      <c r="AL351" s="121"/>
      <c r="AM351" s="121"/>
      <c r="AN351" s="121"/>
    </row>
    <row r="352" spans="1:40" s="101" customFormat="1">
      <c r="A352" s="777"/>
      <c r="B352" s="777"/>
      <c r="C352" s="777"/>
      <c r="D352" s="777"/>
      <c r="E352" s="777"/>
      <c r="F352" s="777"/>
      <c r="G352" s="906"/>
      <c r="H352" s="777"/>
      <c r="I352" s="777"/>
      <c r="J352" s="777"/>
      <c r="K352" s="777"/>
      <c r="L352" s="777"/>
      <c r="M352" s="906"/>
      <c r="N352" s="578"/>
      <c r="O352" s="578"/>
      <c r="P352" s="578"/>
      <c r="Q352" s="578"/>
      <c r="R352" s="578"/>
      <c r="S352" s="578"/>
      <c r="T352" s="578"/>
      <c r="U352" s="578"/>
      <c r="V352" s="578"/>
      <c r="W352" s="578"/>
      <c r="X352" s="578"/>
      <c r="Y352" s="578"/>
      <c r="Z352" s="578"/>
      <c r="AA352" s="578"/>
      <c r="AB352" s="578"/>
      <c r="AC352" s="578"/>
      <c r="AD352" s="777"/>
      <c r="AE352" s="578"/>
      <c r="AF352" s="578"/>
      <c r="AG352" s="578"/>
      <c r="AH352" s="907"/>
      <c r="AI352" s="121"/>
      <c r="AJ352" s="121"/>
      <c r="AK352" s="121"/>
      <c r="AL352" s="121"/>
      <c r="AM352" s="121"/>
      <c r="AN352" s="121"/>
    </row>
    <row r="353" spans="1:40" s="101" customFormat="1">
      <c r="A353" s="777"/>
      <c r="B353" s="777"/>
      <c r="C353" s="777"/>
      <c r="D353" s="777"/>
      <c r="E353" s="777"/>
      <c r="F353" s="777"/>
      <c r="G353" s="906"/>
      <c r="H353" s="777"/>
      <c r="I353" s="777"/>
      <c r="J353" s="777"/>
      <c r="K353" s="777"/>
      <c r="L353" s="777"/>
      <c r="M353" s="906"/>
      <c r="N353" s="578"/>
      <c r="O353" s="578"/>
      <c r="P353" s="578"/>
      <c r="Q353" s="578"/>
      <c r="R353" s="578"/>
      <c r="S353" s="578"/>
      <c r="T353" s="578"/>
      <c r="U353" s="578"/>
      <c r="V353" s="578"/>
      <c r="W353" s="578"/>
      <c r="X353" s="578"/>
      <c r="Y353" s="578"/>
      <c r="Z353" s="578"/>
      <c r="AA353" s="578"/>
      <c r="AB353" s="578"/>
      <c r="AC353" s="578"/>
      <c r="AD353" s="777"/>
      <c r="AE353" s="578"/>
      <c r="AF353" s="578"/>
      <c r="AG353" s="578"/>
      <c r="AH353" s="907"/>
      <c r="AI353" s="121"/>
      <c r="AJ353" s="121"/>
      <c r="AK353" s="121"/>
      <c r="AL353" s="121"/>
      <c r="AM353" s="121"/>
      <c r="AN353" s="121"/>
    </row>
    <row r="354" spans="1:40" s="101" customFormat="1">
      <c r="A354" s="777"/>
      <c r="B354" s="777"/>
      <c r="C354" s="777"/>
      <c r="D354" s="777"/>
      <c r="E354" s="777"/>
      <c r="F354" s="777"/>
      <c r="G354" s="906"/>
      <c r="H354" s="777"/>
      <c r="I354" s="777"/>
      <c r="J354" s="777"/>
      <c r="K354" s="777"/>
      <c r="L354" s="777"/>
      <c r="M354" s="906"/>
      <c r="N354" s="578"/>
      <c r="O354" s="578"/>
      <c r="P354" s="578"/>
      <c r="Q354" s="578"/>
      <c r="R354" s="578"/>
      <c r="S354" s="578"/>
      <c r="T354" s="578"/>
      <c r="U354" s="578"/>
      <c r="V354" s="578"/>
      <c r="W354" s="578"/>
      <c r="X354" s="578"/>
      <c r="Y354" s="578"/>
      <c r="Z354" s="578"/>
      <c r="AA354" s="578"/>
      <c r="AB354" s="578"/>
      <c r="AC354" s="578"/>
      <c r="AD354" s="777"/>
      <c r="AE354" s="578"/>
      <c r="AF354" s="578"/>
      <c r="AG354" s="578"/>
      <c r="AH354" s="907"/>
      <c r="AI354" s="121"/>
      <c r="AJ354" s="121"/>
      <c r="AK354" s="121"/>
      <c r="AL354" s="121"/>
      <c r="AM354" s="121"/>
      <c r="AN354" s="121"/>
    </row>
    <row r="355" spans="1:40" s="101" customFormat="1">
      <c r="A355" s="777"/>
      <c r="B355" s="777"/>
      <c r="C355" s="777"/>
      <c r="D355" s="777"/>
      <c r="E355" s="777"/>
      <c r="F355" s="777"/>
      <c r="G355" s="906"/>
      <c r="H355" s="777"/>
      <c r="I355" s="777"/>
      <c r="J355" s="777"/>
      <c r="K355" s="777"/>
      <c r="L355" s="777"/>
      <c r="M355" s="906"/>
      <c r="N355" s="578"/>
      <c r="O355" s="578"/>
      <c r="P355" s="578"/>
      <c r="Q355" s="578"/>
      <c r="R355" s="578"/>
      <c r="S355" s="578"/>
      <c r="T355" s="578"/>
      <c r="U355" s="578"/>
      <c r="V355" s="578"/>
      <c r="W355" s="578"/>
      <c r="X355" s="578"/>
      <c r="Y355" s="578"/>
      <c r="Z355" s="578"/>
      <c r="AA355" s="578"/>
      <c r="AB355" s="578"/>
      <c r="AC355" s="578"/>
      <c r="AD355" s="777"/>
      <c r="AE355" s="578"/>
      <c r="AF355" s="578"/>
      <c r="AG355" s="578"/>
      <c r="AH355" s="907"/>
      <c r="AI355" s="121"/>
      <c r="AJ355" s="121"/>
      <c r="AK355" s="121"/>
      <c r="AL355" s="121"/>
      <c r="AM355" s="121"/>
      <c r="AN355" s="121"/>
    </row>
    <row r="356" spans="1:40" s="101" customFormat="1">
      <c r="A356" s="777"/>
      <c r="B356" s="777"/>
      <c r="C356" s="777"/>
      <c r="D356" s="777"/>
      <c r="E356" s="777"/>
      <c r="F356" s="777"/>
      <c r="G356" s="906"/>
      <c r="H356" s="777"/>
      <c r="I356" s="777"/>
      <c r="J356" s="777"/>
      <c r="K356" s="777"/>
      <c r="L356" s="777"/>
      <c r="M356" s="906"/>
      <c r="N356" s="578"/>
      <c r="O356" s="578"/>
      <c r="P356" s="578"/>
      <c r="Q356" s="578"/>
      <c r="R356" s="578"/>
      <c r="S356" s="578"/>
      <c r="T356" s="578"/>
      <c r="U356" s="578"/>
      <c r="V356" s="578"/>
      <c r="W356" s="578"/>
      <c r="X356" s="578"/>
      <c r="Y356" s="578"/>
      <c r="Z356" s="578"/>
      <c r="AA356" s="578"/>
      <c r="AB356" s="578"/>
      <c r="AC356" s="578"/>
      <c r="AD356" s="777"/>
      <c r="AE356" s="578"/>
      <c r="AF356" s="578"/>
      <c r="AG356" s="578"/>
      <c r="AH356" s="907"/>
      <c r="AI356" s="121"/>
      <c r="AJ356" s="121"/>
      <c r="AK356" s="121"/>
      <c r="AL356" s="121"/>
      <c r="AM356" s="121"/>
      <c r="AN356" s="121"/>
    </row>
    <row r="357" spans="1:40" s="101" customFormat="1">
      <c r="A357" s="777"/>
      <c r="B357" s="777"/>
      <c r="C357" s="777"/>
      <c r="D357" s="777"/>
      <c r="E357" s="777"/>
      <c r="F357" s="777"/>
      <c r="G357" s="906"/>
      <c r="H357" s="777"/>
      <c r="I357" s="777"/>
      <c r="J357" s="777"/>
      <c r="K357" s="777"/>
      <c r="L357" s="777"/>
      <c r="M357" s="906"/>
      <c r="N357" s="578"/>
      <c r="O357" s="578"/>
      <c r="P357" s="578"/>
      <c r="Q357" s="578"/>
      <c r="R357" s="578"/>
      <c r="S357" s="578"/>
      <c r="T357" s="578"/>
      <c r="U357" s="578"/>
      <c r="V357" s="578"/>
      <c r="W357" s="578"/>
      <c r="X357" s="578"/>
      <c r="Y357" s="578"/>
      <c r="Z357" s="578"/>
      <c r="AA357" s="578"/>
      <c r="AB357" s="578"/>
      <c r="AC357" s="578"/>
      <c r="AD357" s="777"/>
      <c r="AE357" s="578"/>
      <c r="AF357" s="578"/>
      <c r="AG357" s="578"/>
      <c r="AH357" s="907"/>
      <c r="AI357" s="121"/>
      <c r="AJ357" s="121"/>
      <c r="AK357" s="121"/>
      <c r="AL357" s="121"/>
      <c r="AM357" s="121"/>
      <c r="AN357" s="121"/>
    </row>
    <row r="358" spans="1:40" s="101" customFormat="1">
      <c r="A358" s="777"/>
      <c r="B358" s="777"/>
      <c r="C358" s="777"/>
      <c r="D358" s="777"/>
      <c r="E358" s="777"/>
      <c r="F358" s="777"/>
      <c r="G358" s="906"/>
      <c r="H358" s="777"/>
      <c r="I358" s="777"/>
      <c r="J358" s="777"/>
      <c r="K358" s="777"/>
      <c r="L358" s="777"/>
      <c r="M358" s="906"/>
      <c r="N358" s="578"/>
      <c r="O358" s="578"/>
      <c r="P358" s="578"/>
      <c r="Q358" s="578"/>
      <c r="R358" s="578"/>
      <c r="S358" s="578"/>
      <c r="T358" s="578"/>
      <c r="U358" s="578"/>
      <c r="V358" s="578"/>
      <c r="W358" s="578"/>
      <c r="X358" s="578"/>
      <c r="Y358" s="578"/>
      <c r="Z358" s="578"/>
      <c r="AA358" s="578"/>
      <c r="AB358" s="578"/>
      <c r="AC358" s="578"/>
      <c r="AD358" s="777"/>
      <c r="AE358" s="578"/>
      <c r="AF358" s="578"/>
      <c r="AG358" s="578"/>
      <c r="AH358" s="907"/>
      <c r="AI358" s="121"/>
      <c r="AJ358" s="121"/>
      <c r="AK358" s="121"/>
      <c r="AL358" s="121"/>
      <c r="AM358" s="121"/>
      <c r="AN358" s="121"/>
    </row>
    <row r="359" spans="1:40" s="101" customFormat="1">
      <c r="A359" s="777"/>
      <c r="B359" s="777"/>
      <c r="C359" s="777"/>
      <c r="D359" s="777"/>
      <c r="E359" s="777"/>
      <c r="F359" s="777"/>
      <c r="G359" s="906"/>
      <c r="H359" s="777"/>
      <c r="I359" s="777"/>
      <c r="J359" s="777"/>
      <c r="K359" s="777"/>
      <c r="L359" s="777"/>
      <c r="M359" s="906"/>
      <c r="N359" s="578"/>
      <c r="O359" s="578"/>
      <c r="P359" s="578"/>
      <c r="Q359" s="578"/>
      <c r="R359" s="578"/>
      <c r="S359" s="578"/>
      <c r="T359" s="578"/>
      <c r="U359" s="578"/>
      <c r="V359" s="578"/>
      <c r="W359" s="578"/>
      <c r="X359" s="578"/>
      <c r="Y359" s="578"/>
      <c r="Z359" s="578"/>
      <c r="AA359" s="578"/>
      <c r="AB359" s="578"/>
      <c r="AC359" s="578"/>
      <c r="AD359" s="777"/>
      <c r="AE359" s="578"/>
      <c r="AF359" s="578"/>
      <c r="AG359" s="578"/>
      <c r="AH359" s="907"/>
      <c r="AI359" s="121"/>
      <c r="AJ359" s="121"/>
      <c r="AK359" s="121"/>
      <c r="AL359" s="121"/>
      <c r="AM359" s="121"/>
      <c r="AN359" s="121"/>
    </row>
    <row r="360" spans="1:40" s="101" customFormat="1">
      <c r="A360" s="777"/>
      <c r="B360" s="777"/>
      <c r="C360" s="777"/>
      <c r="D360" s="777"/>
      <c r="E360" s="777"/>
      <c r="F360" s="777"/>
      <c r="G360" s="906"/>
      <c r="H360" s="777"/>
      <c r="I360" s="777"/>
      <c r="J360" s="777"/>
      <c r="K360" s="777"/>
      <c r="L360" s="777"/>
      <c r="M360" s="906"/>
      <c r="N360" s="578"/>
      <c r="O360" s="578"/>
      <c r="P360" s="578"/>
      <c r="Q360" s="578"/>
      <c r="R360" s="578"/>
      <c r="S360" s="578"/>
      <c r="T360" s="578"/>
      <c r="U360" s="578"/>
      <c r="V360" s="578"/>
      <c r="W360" s="578"/>
      <c r="X360" s="578"/>
      <c r="Y360" s="578"/>
      <c r="Z360" s="578"/>
      <c r="AA360" s="578"/>
      <c r="AB360" s="578"/>
      <c r="AC360" s="578"/>
      <c r="AD360" s="777"/>
      <c r="AE360" s="578"/>
      <c r="AF360" s="578"/>
      <c r="AG360" s="578"/>
      <c r="AH360" s="907"/>
      <c r="AI360" s="121"/>
      <c r="AJ360" s="121"/>
      <c r="AK360" s="121"/>
      <c r="AL360" s="121"/>
      <c r="AM360" s="121"/>
      <c r="AN360" s="121"/>
    </row>
    <row r="361" spans="1:40" s="101" customFormat="1">
      <c r="A361" s="777"/>
      <c r="B361" s="777"/>
      <c r="C361" s="777"/>
      <c r="D361" s="777"/>
      <c r="E361" s="777"/>
      <c r="F361" s="777"/>
      <c r="G361" s="906"/>
      <c r="H361" s="777"/>
      <c r="I361" s="777"/>
      <c r="J361" s="777"/>
      <c r="K361" s="777"/>
      <c r="L361" s="777"/>
      <c r="M361" s="906"/>
      <c r="N361" s="578"/>
      <c r="O361" s="578"/>
      <c r="P361" s="578"/>
      <c r="Q361" s="578"/>
      <c r="R361" s="578"/>
      <c r="S361" s="578"/>
      <c r="T361" s="578"/>
      <c r="U361" s="578"/>
      <c r="V361" s="578"/>
      <c r="W361" s="578"/>
      <c r="X361" s="578"/>
      <c r="Y361" s="578"/>
      <c r="Z361" s="578"/>
      <c r="AA361" s="578"/>
      <c r="AB361" s="578"/>
      <c r="AC361" s="578"/>
      <c r="AD361" s="777"/>
      <c r="AE361" s="578"/>
      <c r="AF361" s="578"/>
      <c r="AG361" s="578"/>
      <c r="AH361" s="907"/>
      <c r="AI361" s="121"/>
      <c r="AJ361" s="121"/>
      <c r="AK361" s="121"/>
      <c r="AL361" s="121"/>
      <c r="AM361" s="121"/>
      <c r="AN361" s="121"/>
    </row>
    <row r="362" spans="1:40" s="101" customFormat="1">
      <c r="A362" s="777"/>
      <c r="B362" s="777"/>
      <c r="C362" s="777"/>
      <c r="D362" s="777"/>
      <c r="E362" s="777"/>
      <c r="F362" s="777"/>
      <c r="G362" s="906"/>
      <c r="H362" s="777"/>
      <c r="I362" s="777"/>
      <c r="J362" s="777"/>
      <c r="K362" s="777"/>
      <c r="L362" s="777"/>
      <c r="M362" s="906"/>
      <c r="N362" s="578"/>
      <c r="O362" s="578"/>
      <c r="P362" s="578"/>
      <c r="Q362" s="578"/>
      <c r="R362" s="578"/>
      <c r="S362" s="578"/>
      <c r="T362" s="578"/>
      <c r="U362" s="578"/>
      <c r="V362" s="578"/>
      <c r="W362" s="578"/>
      <c r="X362" s="578"/>
      <c r="Y362" s="578"/>
      <c r="Z362" s="578"/>
      <c r="AA362" s="578"/>
      <c r="AB362" s="578"/>
      <c r="AC362" s="578"/>
      <c r="AD362" s="777"/>
      <c r="AE362" s="578"/>
      <c r="AF362" s="578"/>
      <c r="AG362" s="578"/>
      <c r="AH362" s="907"/>
      <c r="AI362" s="121"/>
      <c r="AJ362" s="121"/>
      <c r="AK362" s="121"/>
      <c r="AL362" s="121"/>
      <c r="AM362" s="121"/>
      <c r="AN362" s="121"/>
    </row>
    <row r="363" spans="1:40" s="101" customFormat="1">
      <c r="A363" s="777"/>
      <c r="B363" s="777"/>
      <c r="C363" s="777"/>
      <c r="D363" s="777"/>
      <c r="E363" s="777"/>
      <c r="F363" s="777"/>
      <c r="G363" s="906"/>
      <c r="H363" s="777"/>
      <c r="I363" s="777"/>
      <c r="J363" s="777"/>
      <c r="K363" s="777"/>
      <c r="L363" s="777"/>
      <c r="M363" s="906"/>
      <c r="N363" s="578"/>
      <c r="O363" s="578"/>
      <c r="P363" s="578"/>
      <c r="Q363" s="578"/>
      <c r="R363" s="578"/>
      <c r="S363" s="578"/>
      <c r="T363" s="578"/>
      <c r="U363" s="578"/>
      <c r="V363" s="578"/>
      <c r="W363" s="578"/>
      <c r="X363" s="578"/>
      <c r="Y363" s="578"/>
      <c r="Z363" s="578"/>
      <c r="AA363" s="578"/>
      <c r="AB363" s="578"/>
      <c r="AC363" s="578"/>
      <c r="AD363" s="777"/>
      <c r="AE363" s="578"/>
      <c r="AF363" s="578"/>
      <c r="AG363" s="578"/>
      <c r="AH363" s="907"/>
      <c r="AI363" s="121"/>
      <c r="AJ363" s="121"/>
      <c r="AK363" s="121"/>
      <c r="AL363" s="121"/>
      <c r="AM363" s="121"/>
      <c r="AN363" s="121"/>
    </row>
    <row r="364" spans="1:40" s="101" customFormat="1">
      <c r="A364" s="777"/>
      <c r="B364" s="777"/>
      <c r="C364" s="777"/>
      <c r="D364" s="777"/>
      <c r="E364" s="777"/>
      <c r="F364" s="777"/>
      <c r="G364" s="906"/>
      <c r="H364" s="777"/>
      <c r="I364" s="777"/>
      <c r="J364" s="777"/>
      <c r="K364" s="777"/>
      <c r="L364" s="777"/>
      <c r="M364" s="906"/>
      <c r="N364" s="578"/>
      <c r="O364" s="578"/>
      <c r="P364" s="578"/>
      <c r="Q364" s="578"/>
      <c r="R364" s="578"/>
      <c r="S364" s="578"/>
      <c r="T364" s="578"/>
      <c r="U364" s="578"/>
      <c r="V364" s="578"/>
      <c r="W364" s="578"/>
      <c r="X364" s="578"/>
      <c r="Y364" s="578"/>
      <c r="Z364" s="578"/>
      <c r="AA364" s="578"/>
      <c r="AB364" s="578"/>
      <c r="AC364" s="578"/>
      <c r="AD364" s="777"/>
      <c r="AE364" s="578"/>
      <c r="AF364" s="578"/>
      <c r="AG364" s="578"/>
      <c r="AH364" s="907"/>
      <c r="AI364" s="121"/>
      <c r="AJ364" s="121"/>
      <c r="AK364" s="121"/>
      <c r="AL364" s="121"/>
      <c r="AM364" s="121"/>
      <c r="AN364" s="121"/>
    </row>
    <row r="365" spans="1:40" s="101" customFormat="1">
      <c r="A365" s="777"/>
      <c r="B365" s="777"/>
      <c r="C365" s="777"/>
      <c r="D365" s="777"/>
      <c r="E365" s="777"/>
      <c r="F365" s="777"/>
      <c r="G365" s="906"/>
      <c r="H365" s="777"/>
      <c r="I365" s="777"/>
      <c r="J365" s="777"/>
      <c r="K365" s="777"/>
      <c r="L365" s="777"/>
      <c r="M365" s="906"/>
      <c r="N365" s="578"/>
      <c r="O365" s="578"/>
      <c r="P365" s="578"/>
      <c r="Q365" s="578"/>
      <c r="R365" s="578"/>
      <c r="S365" s="578"/>
      <c r="T365" s="578"/>
      <c r="U365" s="578"/>
      <c r="V365" s="578"/>
      <c r="W365" s="578"/>
      <c r="X365" s="578"/>
      <c r="Y365" s="578"/>
      <c r="Z365" s="578"/>
      <c r="AA365" s="578"/>
      <c r="AB365" s="578"/>
      <c r="AC365" s="578"/>
      <c r="AD365" s="777"/>
      <c r="AE365" s="578"/>
      <c r="AF365" s="578"/>
      <c r="AG365" s="578"/>
      <c r="AH365" s="907"/>
      <c r="AI365" s="121"/>
      <c r="AJ365" s="121"/>
      <c r="AK365" s="121"/>
      <c r="AL365" s="121"/>
      <c r="AM365" s="121"/>
      <c r="AN365" s="121"/>
    </row>
    <row r="366" spans="1:40" s="101" customFormat="1">
      <c r="A366" s="777"/>
      <c r="B366" s="777"/>
      <c r="C366" s="777"/>
      <c r="D366" s="777"/>
      <c r="E366" s="777"/>
      <c r="F366" s="777"/>
      <c r="G366" s="906"/>
      <c r="H366" s="777"/>
      <c r="I366" s="777"/>
      <c r="J366" s="777"/>
      <c r="K366" s="777"/>
      <c r="L366" s="777"/>
      <c r="M366" s="906"/>
      <c r="N366" s="578"/>
      <c r="O366" s="578"/>
      <c r="P366" s="578"/>
      <c r="Q366" s="578"/>
      <c r="R366" s="578"/>
      <c r="S366" s="578"/>
      <c r="T366" s="578"/>
      <c r="U366" s="578"/>
      <c r="V366" s="578"/>
      <c r="W366" s="578"/>
      <c r="X366" s="578"/>
      <c r="Y366" s="578"/>
      <c r="Z366" s="578"/>
      <c r="AA366" s="578"/>
      <c r="AB366" s="578"/>
      <c r="AC366" s="578"/>
      <c r="AD366" s="777"/>
      <c r="AE366" s="578"/>
      <c r="AF366" s="578"/>
      <c r="AG366" s="578"/>
      <c r="AH366" s="907"/>
      <c r="AI366" s="121"/>
      <c r="AJ366" s="121"/>
      <c r="AK366" s="121"/>
      <c r="AL366" s="121"/>
      <c r="AM366" s="121"/>
      <c r="AN366" s="121"/>
    </row>
    <row r="367" spans="1:40" s="101" customFormat="1">
      <c r="A367" s="777"/>
      <c r="B367" s="777"/>
      <c r="C367" s="777"/>
      <c r="D367" s="777"/>
      <c r="E367" s="777"/>
      <c r="F367" s="777"/>
      <c r="G367" s="906"/>
      <c r="H367" s="777"/>
      <c r="I367" s="777"/>
      <c r="J367" s="777"/>
      <c r="K367" s="777"/>
      <c r="L367" s="777"/>
      <c r="M367" s="906"/>
      <c r="N367" s="578"/>
      <c r="O367" s="578"/>
      <c r="P367" s="578"/>
      <c r="Q367" s="578"/>
      <c r="R367" s="578"/>
      <c r="S367" s="578"/>
      <c r="T367" s="578"/>
      <c r="U367" s="578"/>
      <c r="V367" s="578"/>
      <c r="W367" s="578"/>
      <c r="X367" s="578"/>
      <c r="Y367" s="578"/>
      <c r="Z367" s="578"/>
      <c r="AA367" s="578"/>
      <c r="AB367" s="578"/>
      <c r="AC367" s="578"/>
      <c r="AD367" s="777"/>
      <c r="AE367" s="578"/>
      <c r="AF367" s="578"/>
      <c r="AG367" s="578"/>
      <c r="AH367" s="907"/>
      <c r="AI367" s="121"/>
      <c r="AJ367" s="121"/>
      <c r="AK367" s="121"/>
      <c r="AL367" s="121"/>
      <c r="AM367" s="121"/>
      <c r="AN367" s="121"/>
    </row>
    <row r="368" spans="1:40" s="101" customFormat="1">
      <c r="A368" s="777"/>
      <c r="B368" s="777"/>
      <c r="C368" s="777"/>
      <c r="D368" s="777"/>
      <c r="E368" s="777"/>
      <c r="F368" s="777"/>
      <c r="G368" s="906"/>
      <c r="H368" s="777"/>
      <c r="I368" s="777"/>
      <c r="J368" s="777"/>
      <c r="K368" s="777"/>
      <c r="L368" s="777"/>
      <c r="M368" s="906"/>
      <c r="N368" s="578"/>
      <c r="O368" s="578"/>
      <c r="P368" s="578"/>
      <c r="Q368" s="578"/>
      <c r="R368" s="578"/>
      <c r="S368" s="578"/>
      <c r="T368" s="578"/>
      <c r="U368" s="578"/>
      <c r="V368" s="578"/>
      <c r="W368" s="578"/>
      <c r="X368" s="578"/>
      <c r="Y368" s="578"/>
      <c r="Z368" s="578"/>
      <c r="AA368" s="578"/>
      <c r="AB368" s="578"/>
      <c r="AC368" s="578"/>
      <c r="AD368" s="777"/>
      <c r="AE368" s="578"/>
      <c r="AF368" s="578"/>
      <c r="AG368" s="578"/>
      <c r="AH368" s="907"/>
      <c r="AI368" s="121"/>
      <c r="AJ368" s="121"/>
      <c r="AK368" s="121"/>
      <c r="AL368" s="121"/>
      <c r="AM368" s="121"/>
      <c r="AN368" s="121"/>
    </row>
    <row r="369" spans="1:40" s="101" customFormat="1">
      <c r="A369" s="777"/>
      <c r="B369" s="777"/>
      <c r="C369" s="777"/>
      <c r="D369" s="777"/>
      <c r="E369" s="777"/>
      <c r="F369" s="777"/>
      <c r="G369" s="906"/>
      <c r="H369" s="777"/>
      <c r="I369" s="777"/>
      <c r="J369" s="777"/>
      <c r="K369" s="777"/>
      <c r="L369" s="777"/>
      <c r="M369" s="906"/>
      <c r="N369" s="578"/>
      <c r="O369" s="578"/>
      <c r="P369" s="578"/>
      <c r="Q369" s="578"/>
      <c r="R369" s="578"/>
      <c r="S369" s="578"/>
      <c r="T369" s="578"/>
      <c r="U369" s="578"/>
      <c r="V369" s="578"/>
      <c r="W369" s="578"/>
      <c r="X369" s="578"/>
      <c r="Y369" s="578"/>
      <c r="Z369" s="578"/>
      <c r="AA369" s="578"/>
      <c r="AB369" s="578"/>
      <c r="AC369" s="578"/>
      <c r="AD369" s="777"/>
      <c r="AE369" s="578"/>
      <c r="AF369" s="578"/>
      <c r="AG369" s="578"/>
      <c r="AH369" s="907"/>
      <c r="AI369" s="121"/>
      <c r="AJ369" s="121"/>
      <c r="AK369" s="121"/>
      <c r="AL369" s="121"/>
      <c r="AM369" s="121"/>
      <c r="AN369" s="121"/>
    </row>
    <row r="370" spans="1:40" s="101" customFormat="1">
      <c r="A370" s="777"/>
      <c r="B370" s="777"/>
      <c r="C370" s="777"/>
      <c r="D370" s="777"/>
      <c r="E370" s="777"/>
      <c r="F370" s="777"/>
      <c r="G370" s="906"/>
      <c r="H370" s="777"/>
      <c r="I370" s="777"/>
      <c r="J370" s="777"/>
      <c r="K370" s="777"/>
      <c r="L370" s="777"/>
      <c r="M370" s="906"/>
      <c r="N370" s="578"/>
      <c r="O370" s="578"/>
      <c r="P370" s="578"/>
      <c r="Q370" s="578"/>
      <c r="R370" s="578"/>
      <c r="S370" s="578"/>
      <c r="T370" s="578"/>
      <c r="U370" s="578"/>
      <c r="V370" s="578"/>
      <c r="W370" s="578"/>
      <c r="X370" s="578"/>
      <c r="Y370" s="578"/>
      <c r="Z370" s="578"/>
      <c r="AA370" s="578"/>
      <c r="AB370" s="578"/>
      <c r="AC370" s="578"/>
      <c r="AD370" s="777"/>
      <c r="AE370" s="578"/>
      <c r="AF370" s="578"/>
      <c r="AG370" s="578"/>
      <c r="AH370" s="907"/>
      <c r="AI370" s="121"/>
      <c r="AJ370" s="121"/>
      <c r="AK370" s="121"/>
      <c r="AL370" s="121"/>
      <c r="AM370" s="121"/>
      <c r="AN370" s="121"/>
    </row>
    <row r="371" spans="1:40" s="101" customFormat="1">
      <c r="A371" s="777"/>
      <c r="B371" s="777"/>
      <c r="C371" s="777"/>
      <c r="D371" s="777"/>
      <c r="E371" s="777"/>
      <c r="F371" s="777"/>
      <c r="G371" s="906"/>
      <c r="H371" s="777"/>
      <c r="I371" s="777"/>
      <c r="J371" s="777"/>
      <c r="K371" s="777"/>
      <c r="L371" s="777"/>
      <c r="M371" s="906"/>
      <c r="N371" s="578"/>
      <c r="O371" s="578"/>
      <c r="P371" s="578"/>
      <c r="Q371" s="578"/>
      <c r="R371" s="578"/>
      <c r="S371" s="578"/>
      <c r="T371" s="578"/>
      <c r="U371" s="578"/>
      <c r="V371" s="578"/>
      <c r="W371" s="578"/>
      <c r="X371" s="578"/>
      <c r="Y371" s="578"/>
      <c r="Z371" s="578"/>
      <c r="AA371" s="578"/>
      <c r="AB371" s="578"/>
      <c r="AC371" s="578"/>
      <c r="AD371" s="777"/>
      <c r="AE371" s="578"/>
      <c r="AF371" s="578"/>
      <c r="AG371" s="578"/>
      <c r="AH371" s="907"/>
      <c r="AI371" s="121"/>
      <c r="AJ371" s="121"/>
      <c r="AK371" s="121"/>
      <c r="AL371" s="121"/>
      <c r="AM371" s="121"/>
      <c r="AN371" s="121"/>
    </row>
    <row r="372" spans="1:40" s="101" customFormat="1">
      <c r="A372" s="777"/>
      <c r="B372" s="777"/>
      <c r="C372" s="777"/>
      <c r="D372" s="777"/>
      <c r="E372" s="777"/>
      <c r="F372" s="777"/>
      <c r="G372" s="906"/>
      <c r="H372" s="777"/>
      <c r="I372" s="777"/>
      <c r="J372" s="777"/>
      <c r="K372" s="777"/>
      <c r="L372" s="777"/>
      <c r="M372" s="906"/>
      <c r="N372" s="578"/>
      <c r="O372" s="578"/>
      <c r="P372" s="578"/>
      <c r="Q372" s="578"/>
      <c r="R372" s="578"/>
      <c r="S372" s="578"/>
      <c r="T372" s="578"/>
      <c r="U372" s="578"/>
      <c r="V372" s="578"/>
      <c r="W372" s="578"/>
      <c r="X372" s="578"/>
      <c r="Y372" s="578"/>
      <c r="Z372" s="578"/>
      <c r="AA372" s="578"/>
      <c r="AB372" s="578"/>
      <c r="AC372" s="578"/>
      <c r="AD372" s="777"/>
      <c r="AE372" s="578"/>
      <c r="AF372" s="578"/>
      <c r="AG372" s="578"/>
      <c r="AH372" s="907"/>
      <c r="AI372" s="121"/>
      <c r="AJ372" s="121"/>
      <c r="AK372" s="121"/>
      <c r="AL372" s="121"/>
      <c r="AM372" s="121"/>
      <c r="AN372" s="121"/>
    </row>
    <row r="373" spans="1:40" s="101" customFormat="1">
      <c r="A373" s="777"/>
      <c r="B373" s="777"/>
      <c r="C373" s="777"/>
      <c r="D373" s="777"/>
      <c r="E373" s="777"/>
      <c r="F373" s="777"/>
      <c r="G373" s="906"/>
      <c r="H373" s="777"/>
      <c r="I373" s="777"/>
      <c r="J373" s="777"/>
      <c r="K373" s="777"/>
      <c r="L373" s="777"/>
      <c r="M373" s="906"/>
      <c r="N373" s="578"/>
      <c r="O373" s="578"/>
      <c r="P373" s="578"/>
      <c r="Q373" s="578"/>
      <c r="R373" s="578"/>
      <c r="S373" s="578"/>
      <c r="T373" s="578"/>
      <c r="U373" s="578"/>
      <c r="V373" s="578"/>
      <c r="W373" s="578"/>
      <c r="X373" s="578"/>
      <c r="Y373" s="578"/>
      <c r="Z373" s="578"/>
      <c r="AA373" s="578"/>
      <c r="AB373" s="578"/>
      <c r="AC373" s="578"/>
      <c r="AD373" s="777"/>
      <c r="AE373" s="578"/>
      <c r="AF373" s="578"/>
      <c r="AG373" s="578"/>
      <c r="AH373" s="907"/>
      <c r="AI373" s="121"/>
      <c r="AJ373" s="121"/>
      <c r="AK373" s="121"/>
      <c r="AL373" s="121"/>
      <c r="AM373" s="121"/>
      <c r="AN373" s="121"/>
    </row>
    <row r="374" spans="1:40" s="101" customFormat="1">
      <c r="A374" s="777"/>
      <c r="B374" s="777"/>
      <c r="C374" s="777"/>
      <c r="D374" s="777"/>
      <c r="E374" s="777"/>
      <c r="F374" s="777"/>
      <c r="G374" s="906"/>
      <c r="H374" s="777"/>
      <c r="I374" s="777"/>
      <c r="J374" s="777"/>
      <c r="K374" s="777"/>
      <c r="L374" s="777"/>
      <c r="M374" s="906"/>
      <c r="N374" s="578"/>
      <c r="O374" s="578"/>
      <c r="P374" s="578"/>
      <c r="Q374" s="578"/>
      <c r="R374" s="578"/>
      <c r="S374" s="578"/>
      <c r="T374" s="578"/>
      <c r="U374" s="578"/>
      <c r="V374" s="578"/>
      <c r="W374" s="578"/>
      <c r="X374" s="578"/>
      <c r="Y374" s="578"/>
      <c r="Z374" s="578"/>
      <c r="AA374" s="578"/>
      <c r="AB374" s="578"/>
      <c r="AC374" s="578"/>
      <c r="AD374" s="777"/>
      <c r="AE374" s="578"/>
      <c r="AF374" s="578"/>
      <c r="AG374" s="578"/>
      <c r="AH374" s="907"/>
      <c r="AI374" s="121"/>
      <c r="AJ374" s="121"/>
      <c r="AK374" s="121"/>
      <c r="AL374" s="121"/>
      <c r="AM374" s="121"/>
      <c r="AN374" s="121"/>
    </row>
    <row r="375" spans="1:40" s="101" customFormat="1">
      <c r="A375" s="777"/>
      <c r="B375" s="777"/>
      <c r="C375" s="777"/>
      <c r="D375" s="777"/>
      <c r="E375" s="777"/>
      <c r="F375" s="777"/>
      <c r="G375" s="906"/>
      <c r="H375" s="777"/>
      <c r="I375" s="777"/>
      <c r="J375" s="777"/>
      <c r="K375" s="777"/>
      <c r="L375" s="777"/>
      <c r="M375" s="906"/>
      <c r="N375" s="578"/>
      <c r="O375" s="578"/>
      <c r="P375" s="578"/>
      <c r="Q375" s="578"/>
      <c r="R375" s="578"/>
      <c r="S375" s="578"/>
      <c r="T375" s="578"/>
      <c r="U375" s="578"/>
      <c r="V375" s="578"/>
      <c r="W375" s="578"/>
      <c r="X375" s="578"/>
      <c r="Y375" s="578"/>
      <c r="Z375" s="578"/>
      <c r="AA375" s="578"/>
      <c r="AB375" s="578"/>
      <c r="AC375" s="578"/>
      <c r="AD375" s="777"/>
      <c r="AE375" s="578"/>
      <c r="AF375" s="578"/>
      <c r="AG375" s="578"/>
      <c r="AH375" s="907"/>
      <c r="AI375" s="121"/>
      <c r="AJ375" s="121"/>
      <c r="AK375" s="121"/>
      <c r="AL375" s="121"/>
      <c r="AM375" s="121"/>
      <c r="AN375" s="121"/>
    </row>
    <row r="376" spans="1:40" s="101" customFormat="1">
      <c r="A376" s="777"/>
      <c r="B376" s="777"/>
      <c r="C376" s="777"/>
      <c r="D376" s="777"/>
      <c r="E376" s="777"/>
      <c r="F376" s="777"/>
      <c r="G376" s="906"/>
      <c r="H376" s="777"/>
      <c r="I376" s="777"/>
      <c r="J376" s="777"/>
      <c r="K376" s="777"/>
      <c r="L376" s="777"/>
      <c r="M376" s="906"/>
      <c r="N376" s="578"/>
      <c r="O376" s="578"/>
      <c r="P376" s="578"/>
      <c r="Q376" s="578"/>
      <c r="R376" s="578"/>
      <c r="S376" s="578"/>
      <c r="T376" s="578"/>
      <c r="U376" s="578"/>
      <c r="V376" s="578"/>
      <c r="W376" s="578"/>
      <c r="X376" s="578"/>
      <c r="Y376" s="578"/>
      <c r="Z376" s="578"/>
      <c r="AA376" s="578"/>
      <c r="AB376" s="578"/>
      <c r="AC376" s="578"/>
      <c r="AD376" s="777"/>
      <c r="AE376" s="578"/>
      <c r="AF376" s="578"/>
      <c r="AG376" s="578"/>
      <c r="AH376" s="907"/>
      <c r="AI376" s="121"/>
      <c r="AJ376" s="121"/>
      <c r="AK376" s="121"/>
      <c r="AL376" s="121"/>
      <c r="AM376" s="121"/>
      <c r="AN376" s="121"/>
    </row>
    <row r="377" spans="1:40" s="101" customFormat="1">
      <c r="A377" s="777"/>
      <c r="B377" s="777"/>
      <c r="C377" s="777"/>
      <c r="D377" s="777"/>
      <c r="E377" s="777"/>
      <c r="F377" s="777"/>
      <c r="G377" s="906"/>
      <c r="H377" s="777"/>
      <c r="I377" s="777"/>
      <c r="J377" s="777"/>
      <c r="K377" s="777"/>
      <c r="L377" s="777"/>
      <c r="M377" s="906"/>
      <c r="N377" s="578"/>
      <c r="O377" s="578"/>
      <c r="P377" s="578"/>
      <c r="Q377" s="578"/>
      <c r="R377" s="578"/>
      <c r="S377" s="578"/>
      <c r="T377" s="578"/>
      <c r="U377" s="578"/>
      <c r="V377" s="578"/>
      <c r="W377" s="578"/>
      <c r="X377" s="578"/>
      <c r="Y377" s="578"/>
      <c r="Z377" s="578"/>
      <c r="AA377" s="578"/>
      <c r="AB377" s="578"/>
      <c r="AC377" s="578"/>
      <c r="AD377" s="777"/>
      <c r="AE377" s="578"/>
      <c r="AF377" s="578"/>
      <c r="AG377" s="578"/>
      <c r="AH377" s="907"/>
      <c r="AI377" s="121"/>
      <c r="AJ377" s="121"/>
      <c r="AK377" s="121"/>
      <c r="AL377" s="121"/>
      <c r="AM377" s="121"/>
      <c r="AN377" s="121"/>
    </row>
    <row r="378" spans="1:40" s="101" customFormat="1">
      <c r="A378" s="777"/>
      <c r="B378" s="777"/>
      <c r="C378" s="777"/>
      <c r="D378" s="777"/>
      <c r="E378" s="777"/>
      <c r="F378" s="777"/>
      <c r="G378" s="906"/>
      <c r="H378" s="777"/>
      <c r="I378" s="777"/>
      <c r="J378" s="777"/>
      <c r="K378" s="777"/>
      <c r="L378" s="777"/>
      <c r="M378" s="906"/>
      <c r="N378" s="578"/>
      <c r="O378" s="578"/>
      <c r="P378" s="578"/>
      <c r="Q378" s="578"/>
      <c r="R378" s="578"/>
      <c r="S378" s="578"/>
      <c r="T378" s="578"/>
      <c r="U378" s="578"/>
      <c r="V378" s="578"/>
      <c r="W378" s="578"/>
      <c r="X378" s="578"/>
      <c r="Y378" s="578"/>
      <c r="Z378" s="578"/>
      <c r="AA378" s="578"/>
      <c r="AB378" s="578"/>
      <c r="AC378" s="578"/>
      <c r="AD378" s="777"/>
      <c r="AE378" s="578"/>
      <c r="AF378" s="578"/>
      <c r="AG378" s="578"/>
      <c r="AH378" s="907"/>
      <c r="AI378" s="121"/>
      <c r="AJ378" s="121"/>
      <c r="AK378" s="121"/>
      <c r="AL378" s="121"/>
      <c r="AM378" s="121"/>
      <c r="AN378" s="121"/>
    </row>
    <row r="379" spans="1:40" s="101" customFormat="1">
      <c r="A379" s="777"/>
      <c r="B379" s="777"/>
      <c r="C379" s="777"/>
      <c r="D379" s="777"/>
      <c r="E379" s="777"/>
      <c r="F379" s="777"/>
      <c r="G379" s="906"/>
      <c r="H379" s="777"/>
      <c r="I379" s="777"/>
      <c r="J379" s="777"/>
      <c r="K379" s="777"/>
      <c r="L379" s="777"/>
      <c r="M379" s="906"/>
      <c r="N379" s="578"/>
      <c r="O379" s="578"/>
      <c r="P379" s="578"/>
      <c r="Q379" s="578"/>
      <c r="R379" s="578"/>
      <c r="S379" s="578"/>
      <c r="T379" s="578"/>
      <c r="U379" s="578"/>
      <c r="V379" s="578"/>
      <c r="W379" s="578"/>
      <c r="X379" s="578"/>
      <c r="Y379" s="578"/>
      <c r="Z379" s="578"/>
      <c r="AA379" s="578"/>
      <c r="AB379" s="578"/>
      <c r="AC379" s="578"/>
      <c r="AD379" s="777"/>
      <c r="AE379" s="578"/>
      <c r="AF379" s="578"/>
      <c r="AG379" s="578"/>
      <c r="AH379" s="907"/>
      <c r="AI379" s="121"/>
      <c r="AJ379" s="121"/>
      <c r="AK379" s="121"/>
      <c r="AL379" s="121"/>
      <c r="AM379" s="121"/>
      <c r="AN379" s="121"/>
    </row>
    <row r="380" spans="1:40" s="101" customFormat="1">
      <c r="A380" s="777"/>
      <c r="B380" s="777"/>
      <c r="C380" s="777"/>
      <c r="D380" s="777"/>
      <c r="E380" s="777"/>
      <c r="F380" s="777"/>
      <c r="G380" s="906"/>
      <c r="H380" s="777"/>
      <c r="I380" s="777"/>
      <c r="J380" s="777"/>
      <c r="K380" s="777"/>
      <c r="L380" s="777"/>
      <c r="M380" s="906"/>
      <c r="N380" s="578"/>
      <c r="O380" s="578"/>
      <c r="P380" s="578"/>
      <c r="Q380" s="578"/>
      <c r="R380" s="578"/>
      <c r="S380" s="578"/>
      <c r="T380" s="578"/>
      <c r="U380" s="578"/>
      <c r="V380" s="578"/>
      <c r="W380" s="578"/>
      <c r="X380" s="578"/>
      <c r="Y380" s="578"/>
      <c r="Z380" s="578"/>
      <c r="AA380" s="578"/>
      <c r="AB380" s="578"/>
      <c r="AC380" s="578"/>
      <c r="AD380" s="777"/>
      <c r="AE380" s="578"/>
      <c r="AF380" s="578"/>
      <c r="AG380" s="578"/>
      <c r="AH380" s="907"/>
      <c r="AI380" s="121"/>
      <c r="AJ380" s="121"/>
      <c r="AK380" s="121"/>
      <c r="AL380" s="121"/>
      <c r="AM380" s="121"/>
      <c r="AN380" s="121"/>
    </row>
    <row r="381" spans="1:40" s="101" customFormat="1">
      <c r="A381" s="777"/>
      <c r="B381" s="777"/>
      <c r="C381" s="777"/>
      <c r="D381" s="777"/>
      <c r="E381" s="777"/>
      <c r="F381" s="777"/>
      <c r="G381" s="906"/>
      <c r="H381" s="777"/>
      <c r="I381" s="777"/>
      <c r="J381" s="777"/>
      <c r="K381" s="777"/>
      <c r="L381" s="777"/>
      <c r="M381" s="906"/>
      <c r="N381" s="578"/>
      <c r="O381" s="578"/>
      <c r="P381" s="578"/>
      <c r="Q381" s="578"/>
      <c r="R381" s="578"/>
      <c r="S381" s="578"/>
      <c r="T381" s="578"/>
      <c r="U381" s="578"/>
      <c r="V381" s="578"/>
      <c r="W381" s="578"/>
      <c r="X381" s="578"/>
      <c r="Y381" s="578"/>
      <c r="Z381" s="578"/>
      <c r="AA381" s="578"/>
      <c r="AB381" s="578"/>
      <c r="AC381" s="578"/>
      <c r="AD381" s="777"/>
      <c r="AE381" s="578"/>
      <c r="AF381" s="578"/>
      <c r="AG381" s="578"/>
      <c r="AH381" s="907"/>
      <c r="AI381" s="121"/>
      <c r="AJ381" s="121"/>
      <c r="AK381" s="121"/>
      <c r="AL381" s="121"/>
      <c r="AM381" s="121"/>
      <c r="AN381" s="121"/>
    </row>
    <row r="382" spans="1:40" s="101" customFormat="1">
      <c r="A382" s="777"/>
      <c r="B382" s="777"/>
      <c r="C382" s="777"/>
      <c r="D382" s="777"/>
      <c r="E382" s="777"/>
      <c r="F382" s="777"/>
      <c r="G382" s="906"/>
      <c r="H382" s="777"/>
      <c r="I382" s="777"/>
      <c r="J382" s="777"/>
      <c r="K382" s="777"/>
      <c r="L382" s="777"/>
      <c r="M382" s="906"/>
      <c r="N382" s="578"/>
      <c r="O382" s="578"/>
      <c r="P382" s="578"/>
      <c r="Q382" s="578"/>
      <c r="R382" s="578"/>
      <c r="S382" s="578"/>
      <c r="T382" s="578"/>
      <c r="U382" s="578"/>
      <c r="V382" s="578"/>
      <c r="W382" s="578"/>
      <c r="X382" s="578"/>
      <c r="Y382" s="578"/>
      <c r="Z382" s="578"/>
      <c r="AA382" s="578"/>
      <c r="AB382" s="578"/>
      <c r="AC382" s="578"/>
      <c r="AD382" s="777"/>
      <c r="AE382" s="578"/>
      <c r="AF382" s="578"/>
      <c r="AG382" s="578"/>
      <c r="AH382" s="907"/>
      <c r="AI382" s="121"/>
      <c r="AJ382" s="121"/>
      <c r="AK382" s="121"/>
      <c r="AL382" s="121"/>
      <c r="AM382" s="121"/>
      <c r="AN382" s="121"/>
    </row>
    <row r="383" spans="1:40" s="101" customFormat="1">
      <c r="A383" s="777"/>
      <c r="B383" s="777"/>
      <c r="C383" s="777"/>
      <c r="D383" s="777"/>
      <c r="E383" s="777"/>
      <c r="F383" s="777"/>
      <c r="G383" s="906"/>
      <c r="H383" s="777"/>
      <c r="I383" s="777"/>
      <c r="J383" s="777"/>
      <c r="K383" s="777"/>
      <c r="L383" s="777"/>
      <c r="M383" s="906"/>
      <c r="N383" s="578"/>
      <c r="O383" s="578"/>
      <c r="P383" s="578"/>
      <c r="Q383" s="578"/>
      <c r="R383" s="578"/>
      <c r="S383" s="578"/>
      <c r="T383" s="578"/>
      <c r="U383" s="578"/>
      <c r="V383" s="578"/>
      <c r="W383" s="578"/>
      <c r="X383" s="578"/>
      <c r="Y383" s="578"/>
      <c r="Z383" s="578"/>
      <c r="AA383" s="578"/>
      <c r="AB383" s="578"/>
      <c r="AC383" s="578"/>
      <c r="AD383" s="777"/>
      <c r="AE383" s="578"/>
      <c r="AF383" s="578"/>
      <c r="AG383" s="578"/>
      <c r="AH383" s="907"/>
      <c r="AI383" s="121"/>
      <c r="AJ383" s="121"/>
      <c r="AK383" s="121"/>
      <c r="AL383" s="121"/>
      <c r="AM383" s="121"/>
      <c r="AN383" s="121"/>
    </row>
    <row r="384" spans="1:40" s="101" customFormat="1">
      <c r="A384" s="777"/>
      <c r="B384" s="777"/>
      <c r="C384" s="777"/>
      <c r="D384" s="777"/>
      <c r="E384" s="777"/>
      <c r="F384" s="777"/>
      <c r="G384" s="906"/>
      <c r="H384" s="777"/>
      <c r="I384" s="777"/>
      <c r="J384" s="777"/>
      <c r="K384" s="777"/>
      <c r="L384" s="777"/>
      <c r="M384" s="906"/>
      <c r="N384" s="578"/>
      <c r="O384" s="578"/>
      <c r="P384" s="578"/>
      <c r="Q384" s="578"/>
      <c r="R384" s="578"/>
      <c r="S384" s="578"/>
      <c r="T384" s="578"/>
      <c r="U384" s="578"/>
      <c r="V384" s="578"/>
      <c r="W384" s="578"/>
      <c r="X384" s="578"/>
      <c r="Y384" s="578"/>
      <c r="Z384" s="578"/>
      <c r="AA384" s="578"/>
      <c r="AB384" s="578"/>
      <c r="AC384" s="578"/>
      <c r="AD384" s="777"/>
      <c r="AE384" s="578"/>
      <c r="AF384" s="578"/>
      <c r="AG384" s="578"/>
      <c r="AH384" s="907"/>
      <c r="AI384" s="121"/>
      <c r="AJ384" s="121"/>
      <c r="AK384" s="121"/>
      <c r="AL384" s="121"/>
      <c r="AM384" s="121"/>
      <c r="AN384" s="121"/>
    </row>
    <row r="385" spans="1:40" s="101" customFormat="1">
      <c r="A385" s="777"/>
      <c r="B385" s="777"/>
      <c r="C385" s="777"/>
      <c r="D385" s="777"/>
      <c r="E385" s="777"/>
      <c r="F385" s="777"/>
      <c r="G385" s="906"/>
      <c r="H385" s="777"/>
      <c r="I385" s="777"/>
      <c r="J385" s="777"/>
      <c r="K385" s="777"/>
      <c r="L385" s="777"/>
      <c r="M385" s="906"/>
      <c r="N385" s="578"/>
      <c r="O385" s="578"/>
      <c r="P385" s="578"/>
      <c r="Q385" s="578"/>
      <c r="R385" s="578"/>
      <c r="S385" s="578"/>
      <c r="T385" s="578"/>
      <c r="U385" s="578"/>
      <c r="V385" s="578"/>
      <c r="W385" s="578"/>
      <c r="X385" s="578"/>
      <c r="Y385" s="578"/>
      <c r="Z385" s="578"/>
      <c r="AA385" s="578"/>
      <c r="AB385" s="578"/>
      <c r="AC385" s="578"/>
      <c r="AD385" s="777"/>
      <c r="AE385" s="578"/>
      <c r="AF385" s="578"/>
      <c r="AG385" s="578"/>
      <c r="AH385" s="907"/>
      <c r="AI385" s="121"/>
      <c r="AJ385" s="121"/>
      <c r="AK385" s="121"/>
      <c r="AL385" s="121"/>
      <c r="AM385" s="121"/>
      <c r="AN385" s="121"/>
    </row>
    <row r="386" spans="1:40" s="101" customFormat="1">
      <c r="A386" s="777"/>
      <c r="B386" s="777"/>
      <c r="C386" s="777"/>
      <c r="D386" s="777"/>
      <c r="E386" s="777"/>
      <c r="F386" s="777"/>
      <c r="G386" s="906"/>
      <c r="H386" s="777"/>
      <c r="I386" s="777"/>
      <c r="J386" s="777"/>
      <c r="K386" s="777"/>
      <c r="L386" s="777"/>
      <c r="M386" s="906"/>
      <c r="N386" s="578"/>
      <c r="O386" s="578"/>
      <c r="P386" s="578"/>
      <c r="Q386" s="578"/>
      <c r="R386" s="578"/>
      <c r="S386" s="578"/>
      <c r="T386" s="578"/>
      <c r="U386" s="578"/>
      <c r="V386" s="578"/>
      <c r="W386" s="578"/>
      <c r="X386" s="578"/>
      <c r="Y386" s="578"/>
      <c r="Z386" s="578"/>
      <c r="AA386" s="578"/>
      <c r="AB386" s="578"/>
      <c r="AC386" s="578"/>
      <c r="AD386" s="777"/>
      <c r="AE386" s="578"/>
      <c r="AF386" s="578"/>
      <c r="AG386" s="578"/>
      <c r="AH386" s="907"/>
      <c r="AI386" s="121"/>
      <c r="AJ386" s="121"/>
      <c r="AK386" s="121"/>
      <c r="AL386" s="121"/>
      <c r="AM386" s="121"/>
      <c r="AN386" s="121"/>
    </row>
    <row r="387" spans="1:40" s="101" customFormat="1">
      <c r="A387" s="777"/>
      <c r="B387" s="777"/>
      <c r="C387" s="777"/>
      <c r="D387" s="777"/>
      <c r="E387" s="777"/>
      <c r="F387" s="777"/>
      <c r="G387" s="906"/>
      <c r="H387" s="777"/>
      <c r="I387" s="777"/>
      <c r="J387" s="777"/>
      <c r="K387" s="777"/>
      <c r="L387" s="777"/>
      <c r="M387" s="906"/>
      <c r="N387" s="578"/>
      <c r="O387" s="578"/>
      <c r="P387" s="578"/>
      <c r="Q387" s="578"/>
      <c r="R387" s="578"/>
      <c r="S387" s="578"/>
      <c r="T387" s="578"/>
      <c r="U387" s="578"/>
      <c r="V387" s="578"/>
      <c r="W387" s="578"/>
      <c r="X387" s="578"/>
      <c r="Y387" s="578"/>
      <c r="Z387" s="578"/>
      <c r="AA387" s="578"/>
      <c r="AB387" s="578"/>
      <c r="AC387" s="578"/>
      <c r="AD387" s="777"/>
      <c r="AE387" s="578"/>
      <c r="AF387" s="578"/>
      <c r="AG387" s="578"/>
      <c r="AH387" s="907"/>
      <c r="AI387" s="121"/>
      <c r="AJ387" s="121"/>
      <c r="AK387" s="121"/>
      <c r="AL387" s="121"/>
      <c r="AM387" s="121"/>
      <c r="AN387" s="121"/>
    </row>
    <row r="388" spans="1:40" s="101" customFormat="1">
      <c r="A388" s="777"/>
      <c r="B388" s="777"/>
      <c r="C388" s="777"/>
      <c r="D388" s="777"/>
      <c r="E388" s="777"/>
      <c r="F388" s="777"/>
      <c r="G388" s="906"/>
      <c r="H388" s="777"/>
      <c r="I388" s="777"/>
      <c r="J388" s="777"/>
      <c r="K388" s="777"/>
      <c r="L388" s="777"/>
      <c r="M388" s="906"/>
      <c r="N388" s="578"/>
      <c r="O388" s="578"/>
      <c r="P388" s="578"/>
      <c r="Q388" s="578"/>
      <c r="R388" s="578"/>
      <c r="S388" s="578"/>
      <c r="T388" s="578"/>
      <c r="U388" s="578"/>
      <c r="V388" s="578"/>
      <c r="W388" s="578"/>
      <c r="X388" s="578"/>
      <c r="Y388" s="578"/>
      <c r="Z388" s="578"/>
      <c r="AA388" s="578"/>
      <c r="AB388" s="578"/>
      <c r="AC388" s="578"/>
      <c r="AD388" s="777"/>
      <c r="AE388" s="578"/>
      <c r="AF388" s="578"/>
      <c r="AG388" s="578"/>
      <c r="AH388" s="907"/>
      <c r="AI388" s="121"/>
      <c r="AJ388" s="121"/>
      <c r="AK388" s="121"/>
      <c r="AL388" s="121"/>
      <c r="AM388" s="121"/>
      <c r="AN388" s="121"/>
    </row>
    <row r="389" spans="1:40" s="101" customFormat="1">
      <c r="A389" s="777"/>
      <c r="B389" s="777"/>
      <c r="C389" s="777"/>
      <c r="D389" s="777"/>
      <c r="E389" s="777"/>
      <c r="F389" s="777"/>
      <c r="G389" s="906"/>
      <c r="H389" s="777"/>
      <c r="I389" s="777"/>
      <c r="J389" s="777"/>
      <c r="K389" s="777"/>
      <c r="L389" s="777"/>
      <c r="M389" s="906"/>
      <c r="N389" s="578"/>
      <c r="O389" s="578"/>
      <c r="P389" s="578"/>
      <c r="Q389" s="578"/>
      <c r="R389" s="578"/>
      <c r="S389" s="578"/>
      <c r="T389" s="578"/>
      <c r="U389" s="578"/>
      <c r="V389" s="578"/>
      <c r="W389" s="578"/>
      <c r="X389" s="578"/>
      <c r="Y389" s="578"/>
      <c r="Z389" s="578"/>
      <c r="AA389" s="578"/>
      <c r="AB389" s="578"/>
      <c r="AC389" s="578"/>
      <c r="AD389" s="777"/>
      <c r="AE389" s="578"/>
      <c r="AF389" s="578"/>
      <c r="AG389" s="578"/>
      <c r="AH389" s="907"/>
      <c r="AI389" s="121"/>
      <c r="AJ389" s="121"/>
      <c r="AK389" s="121"/>
      <c r="AL389" s="121"/>
      <c r="AM389" s="121"/>
      <c r="AN389" s="121"/>
    </row>
    <row r="390" spans="1:40" s="101" customFormat="1">
      <c r="A390" s="777"/>
      <c r="B390" s="777"/>
      <c r="C390" s="777"/>
      <c r="D390" s="777"/>
      <c r="E390" s="777"/>
      <c r="F390" s="777"/>
      <c r="G390" s="906"/>
      <c r="H390" s="777"/>
      <c r="I390" s="777"/>
      <c r="J390" s="777"/>
      <c r="K390" s="777"/>
      <c r="L390" s="777"/>
      <c r="M390" s="906"/>
      <c r="N390" s="578"/>
      <c r="O390" s="578"/>
      <c r="P390" s="578"/>
      <c r="Q390" s="578"/>
      <c r="R390" s="578"/>
      <c r="S390" s="578"/>
      <c r="T390" s="578"/>
      <c r="U390" s="578"/>
      <c r="V390" s="578"/>
      <c r="W390" s="578"/>
      <c r="X390" s="578"/>
      <c r="Y390" s="578"/>
      <c r="Z390" s="578"/>
      <c r="AA390" s="578"/>
      <c r="AB390" s="578"/>
      <c r="AC390" s="578"/>
      <c r="AD390" s="777"/>
      <c r="AE390" s="578"/>
      <c r="AF390" s="578"/>
      <c r="AG390" s="578"/>
      <c r="AH390" s="907"/>
      <c r="AI390" s="121"/>
      <c r="AJ390" s="121"/>
      <c r="AK390" s="121"/>
      <c r="AL390" s="121"/>
      <c r="AM390" s="121"/>
      <c r="AN390" s="121"/>
    </row>
    <row r="391" spans="1:40" s="101" customFormat="1">
      <c r="A391" s="777"/>
      <c r="B391" s="777"/>
      <c r="C391" s="777"/>
      <c r="D391" s="777"/>
      <c r="E391" s="777"/>
      <c r="F391" s="777"/>
      <c r="G391" s="906"/>
      <c r="H391" s="777"/>
      <c r="I391" s="777"/>
      <c r="J391" s="777"/>
      <c r="K391" s="777"/>
      <c r="L391" s="777"/>
      <c r="M391" s="906"/>
      <c r="N391" s="578"/>
      <c r="O391" s="578"/>
      <c r="P391" s="578"/>
      <c r="Q391" s="578"/>
      <c r="R391" s="578"/>
      <c r="S391" s="578"/>
      <c r="T391" s="578"/>
      <c r="U391" s="578"/>
      <c r="V391" s="578"/>
      <c r="W391" s="578"/>
      <c r="X391" s="578"/>
      <c r="Y391" s="578"/>
      <c r="Z391" s="578"/>
      <c r="AA391" s="578"/>
      <c r="AB391" s="578"/>
      <c r="AC391" s="578"/>
      <c r="AD391" s="777"/>
      <c r="AE391" s="578"/>
      <c r="AF391" s="578"/>
      <c r="AG391" s="578"/>
      <c r="AH391" s="907"/>
      <c r="AI391" s="121"/>
      <c r="AJ391" s="121"/>
      <c r="AK391" s="121"/>
      <c r="AL391" s="121"/>
      <c r="AM391" s="121"/>
      <c r="AN391" s="121"/>
    </row>
    <row r="392" spans="1:40" s="101" customFormat="1">
      <c r="A392" s="777"/>
      <c r="B392" s="777"/>
      <c r="C392" s="777"/>
      <c r="D392" s="777"/>
      <c r="E392" s="777"/>
      <c r="F392" s="777"/>
      <c r="G392" s="906"/>
      <c r="H392" s="777"/>
      <c r="I392" s="777"/>
      <c r="J392" s="777"/>
      <c r="K392" s="777"/>
      <c r="L392" s="777"/>
      <c r="M392" s="906"/>
      <c r="N392" s="578"/>
      <c r="O392" s="578"/>
      <c r="P392" s="578"/>
      <c r="Q392" s="578"/>
      <c r="R392" s="578"/>
      <c r="S392" s="578"/>
      <c r="T392" s="578"/>
      <c r="U392" s="578"/>
      <c r="V392" s="578"/>
      <c r="W392" s="578"/>
      <c r="X392" s="578"/>
      <c r="Y392" s="578"/>
      <c r="Z392" s="578"/>
      <c r="AA392" s="578"/>
      <c r="AB392" s="578"/>
      <c r="AC392" s="578"/>
      <c r="AD392" s="777"/>
      <c r="AE392" s="578"/>
      <c r="AF392" s="578"/>
      <c r="AG392" s="578"/>
      <c r="AH392" s="907"/>
      <c r="AI392" s="121"/>
      <c r="AJ392" s="121"/>
      <c r="AK392" s="121"/>
      <c r="AL392" s="121"/>
      <c r="AM392" s="121"/>
      <c r="AN392" s="121"/>
    </row>
    <row r="393" spans="1:40" s="101" customFormat="1">
      <c r="A393" s="777"/>
      <c r="B393" s="777"/>
      <c r="C393" s="777"/>
      <c r="D393" s="777"/>
      <c r="E393" s="777"/>
      <c r="F393" s="777"/>
      <c r="G393" s="906"/>
      <c r="H393" s="777"/>
      <c r="I393" s="777"/>
      <c r="J393" s="777"/>
      <c r="K393" s="777"/>
      <c r="L393" s="777"/>
      <c r="M393" s="906"/>
      <c r="N393" s="578"/>
      <c r="O393" s="578"/>
      <c r="P393" s="578"/>
      <c r="Q393" s="578"/>
      <c r="R393" s="578"/>
      <c r="S393" s="578"/>
      <c r="T393" s="578"/>
      <c r="U393" s="578"/>
      <c r="V393" s="578"/>
      <c r="W393" s="578"/>
      <c r="X393" s="578"/>
      <c r="Y393" s="578"/>
      <c r="Z393" s="578"/>
      <c r="AA393" s="578"/>
      <c r="AB393" s="578"/>
      <c r="AC393" s="578"/>
      <c r="AD393" s="777"/>
      <c r="AE393" s="578"/>
      <c r="AF393" s="578"/>
      <c r="AG393" s="578"/>
      <c r="AH393" s="907"/>
      <c r="AI393" s="121"/>
      <c r="AJ393" s="121"/>
      <c r="AK393" s="121"/>
      <c r="AL393" s="121"/>
      <c r="AM393" s="121"/>
      <c r="AN393" s="121"/>
    </row>
    <row r="394" spans="1:40" s="101" customFormat="1">
      <c r="A394" s="777"/>
      <c r="B394" s="777"/>
      <c r="C394" s="777"/>
      <c r="D394" s="777"/>
      <c r="E394" s="777"/>
      <c r="F394" s="777"/>
      <c r="G394" s="906"/>
      <c r="H394" s="777"/>
      <c r="I394" s="777"/>
      <c r="J394" s="777"/>
      <c r="K394" s="777"/>
      <c r="L394" s="777"/>
      <c r="M394" s="906"/>
      <c r="N394" s="578"/>
      <c r="O394" s="578"/>
      <c r="P394" s="578"/>
      <c r="Q394" s="578"/>
      <c r="R394" s="578"/>
      <c r="S394" s="578"/>
      <c r="T394" s="578"/>
      <c r="U394" s="578"/>
      <c r="V394" s="578"/>
      <c r="W394" s="578"/>
      <c r="X394" s="578"/>
      <c r="Y394" s="578"/>
      <c r="Z394" s="578"/>
      <c r="AA394" s="578"/>
      <c r="AB394" s="578"/>
      <c r="AC394" s="578"/>
      <c r="AD394" s="777"/>
      <c r="AE394" s="578"/>
      <c r="AF394" s="578"/>
      <c r="AG394" s="578"/>
      <c r="AH394" s="907"/>
      <c r="AI394" s="121"/>
      <c r="AJ394" s="121"/>
      <c r="AK394" s="121"/>
      <c r="AL394" s="121"/>
      <c r="AM394" s="121"/>
      <c r="AN394" s="121"/>
    </row>
    <row r="395" spans="1:40" s="101" customFormat="1">
      <c r="A395" s="777"/>
      <c r="B395" s="777"/>
      <c r="C395" s="777"/>
      <c r="D395" s="777"/>
      <c r="E395" s="777"/>
      <c r="F395" s="777"/>
      <c r="G395" s="906"/>
      <c r="H395" s="777"/>
      <c r="I395" s="777"/>
      <c r="J395" s="777"/>
      <c r="K395" s="777"/>
      <c r="L395" s="777"/>
      <c r="M395" s="906"/>
      <c r="N395" s="578"/>
      <c r="O395" s="578"/>
      <c r="P395" s="578"/>
      <c r="Q395" s="578"/>
      <c r="R395" s="578"/>
      <c r="S395" s="578"/>
      <c r="T395" s="578"/>
      <c r="U395" s="578"/>
      <c r="V395" s="578"/>
      <c r="W395" s="578"/>
      <c r="X395" s="578"/>
      <c r="Y395" s="578"/>
      <c r="Z395" s="578"/>
      <c r="AA395" s="578"/>
      <c r="AB395" s="578"/>
      <c r="AC395" s="578"/>
      <c r="AD395" s="777"/>
      <c r="AE395" s="578"/>
      <c r="AF395" s="578"/>
      <c r="AG395" s="578"/>
      <c r="AH395" s="907"/>
      <c r="AI395" s="121"/>
      <c r="AJ395" s="121"/>
      <c r="AK395" s="121"/>
      <c r="AL395" s="121"/>
      <c r="AM395" s="121"/>
      <c r="AN395" s="121"/>
    </row>
    <row r="396" spans="1:40" s="101" customFormat="1">
      <c r="A396" s="777"/>
      <c r="B396" s="777"/>
      <c r="C396" s="777"/>
      <c r="D396" s="777"/>
      <c r="E396" s="777"/>
      <c r="F396" s="777"/>
      <c r="G396" s="906"/>
      <c r="H396" s="777"/>
      <c r="I396" s="777"/>
      <c r="J396" s="777"/>
      <c r="K396" s="777"/>
      <c r="L396" s="777"/>
      <c r="M396" s="906"/>
      <c r="N396" s="578"/>
      <c r="O396" s="578"/>
      <c r="P396" s="578"/>
      <c r="Q396" s="578"/>
      <c r="R396" s="578"/>
      <c r="S396" s="578"/>
      <c r="T396" s="578"/>
      <c r="U396" s="578"/>
      <c r="V396" s="578"/>
      <c r="W396" s="578"/>
      <c r="X396" s="578"/>
      <c r="Y396" s="578"/>
      <c r="Z396" s="578"/>
      <c r="AA396" s="578"/>
      <c r="AB396" s="578"/>
      <c r="AC396" s="578"/>
      <c r="AD396" s="777"/>
      <c r="AE396" s="578"/>
      <c r="AF396" s="578"/>
      <c r="AG396" s="578"/>
      <c r="AH396" s="907"/>
      <c r="AI396" s="121"/>
      <c r="AJ396" s="121"/>
      <c r="AK396" s="121"/>
      <c r="AL396" s="121"/>
      <c r="AM396" s="121"/>
      <c r="AN396" s="121"/>
    </row>
    <row r="397" spans="1:40" s="101" customFormat="1">
      <c r="A397" s="777"/>
      <c r="B397" s="777"/>
      <c r="C397" s="777"/>
      <c r="D397" s="777"/>
      <c r="E397" s="777"/>
      <c r="F397" s="777"/>
      <c r="G397" s="906"/>
      <c r="H397" s="777"/>
      <c r="I397" s="777"/>
      <c r="J397" s="777"/>
      <c r="K397" s="777"/>
      <c r="L397" s="777"/>
      <c r="M397" s="906"/>
      <c r="N397" s="578"/>
      <c r="O397" s="578"/>
      <c r="P397" s="578"/>
      <c r="Q397" s="578"/>
      <c r="R397" s="578"/>
      <c r="S397" s="578"/>
      <c r="T397" s="578"/>
      <c r="U397" s="578"/>
      <c r="V397" s="578"/>
      <c r="W397" s="578"/>
      <c r="X397" s="578"/>
      <c r="Y397" s="578"/>
      <c r="Z397" s="578"/>
      <c r="AA397" s="578"/>
      <c r="AB397" s="578"/>
      <c r="AC397" s="578"/>
      <c r="AD397" s="777"/>
      <c r="AE397" s="578"/>
      <c r="AF397" s="578"/>
      <c r="AG397" s="578"/>
      <c r="AH397" s="907"/>
      <c r="AI397" s="121"/>
      <c r="AJ397" s="121"/>
      <c r="AK397" s="121"/>
      <c r="AL397" s="121"/>
      <c r="AM397" s="121"/>
      <c r="AN397" s="121"/>
    </row>
    <row r="398" spans="1:40" s="101" customFormat="1">
      <c r="A398" s="777"/>
      <c r="B398" s="777"/>
      <c r="C398" s="777"/>
      <c r="D398" s="777"/>
      <c r="E398" s="777"/>
      <c r="F398" s="777"/>
      <c r="G398" s="906"/>
      <c r="H398" s="777"/>
      <c r="I398" s="777"/>
      <c r="J398" s="777"/>
      <c r="K398" s="777"/>
      <c r="L398" s="777"/>
      <c r="M398" s="906"/>
      <c r="N398" s="578"/>
      <c r="O398" s="578"/>
      <c r="P398" s="578"/>
      <c r="Q398" s="578"/>
      <c r="R398" s="578"/>
      <c r="S398" s="578"/>
      <c r="T398" s="578"/>
      <c r="U398" s="578"/>
      <c r="V398" s="578"/>
      <c r="W398" s="578"/>
      <c r="X398" s="578"/>
      <c r="Y398" s="578"/>
      <c r="Z398" s="578"/>
      <c r="AA398" s="578"/>
      <c r="AB398" s="578"/>
      <c r="AC398" s="578"/>
      <c r="AD398" s="777"/>
      <c r="AE398" s="578"/>
      <c r="AF398" s="578"/>
      <c r="AG398" s="578"/>
      <c r="AH398" s="907"/>
      <c r="AI398" s="121"/>
      <c r="AJ398" s="121"/>
      <c r="AK398" s="121"/>
      <c r="AL398" s="121"/>
      <c r="AM398" s="121"/>
      <c r="AN398" s="121"/>
    </row>
    <row r="399" spans="1:40" s="101" customFormat="1">
      <c r="A399" s="777"/>
      <c r="B399" s="777"/>
      <c r="C399" s="777"/>
      <c r="D399" s="777"/>
      <c r="E399" s="777"/>
      <c r="F399" s="777"/>
      <c r="G399" s="906"/>
      <c r="H399" s="777"/>
      <c r="I399" s="777"/>
      <c r="J399" s="777"/>
      <c r="K399" s="777"/>
      <c r="L399" s="777"/>
      <c r="M399" s="906"/>
      <c r="N399" s="578"/>
      <c r="O399" s="578"/>
      <c r="P399" s="578"/>
      <c r="Q399" s="578"/>
      <c r="R399" s="578"/>
      <c r="S399" s="578"/>
      <c r="T399" s="578"/>
      <c r="U399" s="578"/>
      <c r="V399" s="578"/>
      <c r="W399" s="578"/>
      <c r="X399" s="578"/>
      <c r="Y399" s="578"/>
      <c r="Z399" s="578"/>
      <c r="AA399" s="578"/>
      <c r="AB399" s="578"/>
      <c r="AC399" s="578"/>
      <c r="AD399" s="777"/>
      <c r="AE399" s="578"/>
      <c r="AF399" s="578"/>
      <c r="AG399" s="578"/>
      <c r="AH399" s="907"/>
      <c r="AI399" s="121"/>
      <c r="AJ399" s="121"/>
      <c r="AK399" s="121"/>
      <c r="AL399" s="121"/>
      <c r="AM399" s="121"/>
      <c r="AN399" s="121"/>
    </row>
    <row r="400" spans="1:40" s="101" customFormat="1">
      <c r="A400" s="777"/>
      <c r="B400" s="777"/>
      <c r="C400" s="777"/>
      <c r="D400" s="777"/>
      <c r="E400" s="777"/>
      <c r="F400" s="777"/>
      <c r="G400" s="906"/>
      <c r="H400" s="777"/>
      <c r="I400" s="777"/>
      <c r="J400" s="777"/>
      <c r="K400" s="777"/>
      <c r="L400" s="777"/>
      <c r="M400" s="906"/>
      <c r="N400" s="578"/>
      <c r="O400" s="578"/>
      <c r="P400" s="578"/>
      <c r="Q400" s="578"/>
      <c r="R400" s="578"/>
      <c r="S400" s="578"/>
      <c r="T400" s="578"/>
      <c r="U400" s="578"/>
      <c r="V400" s="578"/>
      <c r="W400" s="578"/>
      <c r="X400" s="578"/>
      <c r="Y400" s="578"/>
      <c r="Z400" s="578"/>
      <c r="AA400" s="578"/>
      <c r="AB400" s="578"/>
      <c r="AC400" s="578"/>
      <c r="AD400" s="777"/>
      <c r="AE400" s="578"/>
      <c r="AF400" s="578"/>
      <c r="AG400" s="578"/>
      <c r="AH400" s="907"/>
      <c r="AI400" s="121"/>
      <c r="AJ400" s="121"/>
      <c r="AK400" s="121"/>
      <c r="AL400" s="121"/>
      <c r="AM400" s="121"/>
      <c r="AN400" s="121"/>
    </row>
    <row r="401" spans="1:40" s="101" customFormat="1">
      <c r="A401" s="777"/>
      <c r="B401" s="777"/>
      <c r="C401" s="777"/>
      <c r="D401" s="777"/>
      <c r="E401" s="777"/>
      <c r="F401" s="777"/>
      <c r="G401" s="906"/>
      <c r="H401" s="777"/>
      <c r="I401" s="777"/>
      <c r="J401" s="777"/>
      <c r="K401" s="777"/>
      <c r="L401" s="777"/>
      <c r="M401" s="906"/>
      <c r="N401" s="578"/>
      <c r="O401" s="578"/>
      <c r="P401" s="578"/>
      <c r="Q401" s="578"/>
      <c r="R401" s="578"/>
      <c r="S401" s="578"/>
      <c r="T401" s="578"/>
      <c r="U401" s="578"/>
      <c r="V401" s="578"/>
      <c r="W401" s="578"/>
      <c r="X401" s="578"/>
      <c r="Y401" s="578"/>
      <c r="Z401" s="578"/>
      <c r="AA401" s="578"/>
      <c r="AB401" s="578"/>
      <c r="AC401" s="578"/>
      <c r="AD401" s="777"/>
      <c r="AE401" s="578"/>
      <c r="AF401" s="578"/>
      <c r="AG401" s="578"/>
      <c r="AH401" s="907"/>
      <c r="AI401" s="121"/>
      <c r="AJ401" s="121"/>
      <c r="AK401" s="121"/>
      <c r="AL401" s="121"/>
      <c r="AM401" s="121"/>
      <c r="AN401" s="121"/>
    </row>
    <row r="402" spans="1:40" s="101" customFormat="1">
      <c r="A402" s="777"/>
      <c r="B402" s="777"/>
      <c r="C402" s="777"/>
      <c r="D402" s="777"/>
      <c r="E402" s="777"/>
      <c r="F402" s="777"/>
      <c r="G402" s="906"/>
      <c r="H402" s="777"/>
      <c r="I402" s="777"/>
      <c r="J402" s="777"/>
      <c r="K402" s="777"/>
      <c r="L402" s="777"/>
      <c r="M402" s="906"/>
      <c r="N402" s="578"/>
      <c r="O402" s="578"/>
      <c r="P402" s="578"/>
      <c r="Q402" s="578"/>
      <c r="R402" s="578"/>
      <c r="S402" s="578"/>
      <c r="T402" s="578"/>
      <c r="U402" s="578"/>
      <c r="V402" s="578"/>
      <c r="W402" s="578"/>
      <c r="X402" s="578"/>
      <c r="Y402" s="578"/>
      <c r="Z402" s="578"/>
      <c r="AA402" s="578"/>
      <c r="AB402" s="578"/>
      <c r="AC402" s="578"/>
      <c r="AD402" s="777"/>
      <c r="AE402" s="578"/>
      <c r="AF402" s="578"/>
      <c r="AG402" s="578"/>
      <c r="AH402" s="907"/>
      <c r="AI402" s="121"/>
      <c r="AJ402" s="121"/>
      <c r="AK402" s="121"/>
      <c r="AL402" s="121"/>
      <c r="AM402" s="121"/>
      <c r="AN402" s="121"/>
    </row>
    <row r="403" spans="1:40" s="101" customFormat="1">
      <c r="A403" s="777"/>
      <c r="B403" s="777"/>
      <c r="C403" s="777"/>
      <c r="D403" s="777"/>
      <c r="E403" s="777"/>
      <c r="F403" s="777"/>
      <c r="G403" s="906"/>
      <c r="H403" s="777"/>
      <c r="I403" s="777"/>
      <c r="J403" s="777"/>
      <c r="K403" s="777"/>
      <c r="L403" s="777"/>
      <c r="M403" s="906"/>
      <c r="N403" s="578"/>
      <c r="O403" s="578"/>
      <c r="P403" s="578"/>
      <c r="Q403" s="578"/>
      <c r="R403" s="578"/>
      <c r="S403" s="578"/>
      <c r="T403" s="578"/>
      <c r="U403" s="578"/>
      <c r="V403" s="578"/>
      <c r="W403" s="578"/>
      <c r="X403" s="578"/>
      <c r="Y403" s="578"/>
      <c r="Z403" s="578"/>
      <c r="AA403" s="578"/>
      <c r="AB403" s="578"/>
      <c r="AC403" s="578"/>
      <c r="AD403" s="777"/>
      <c r="AE403" s="578"/>
      <c r="AF403" s="578"/>
      <c r="AG403" s="578"/>
      <c r="AH403" s="907"/>
      <c r="AI403" s="121"/>
      <c r="AJ403" s="121"/>
      <c r="AK403" s="121"/>
      <c r="AL403" s="121"/>
      <c r="AM403" s="121"/>
      <c r="AN403" s="121"/>
    </row>
    <row r="404" spans="1:40" s="101" customFormat="1">
      <c r="A404" s="777"/>
      <c r="B404" s="777"/>
      <c r="C404" s="777"/>
      <c r="D404" s="777"/>
      <c r="E404" s="777"/>
      <c r="F404" s="777"/>
      <c r="G404" s="906"/>
      <c r="H404" s="777"/>
      <c r="I404" s="777"/>
      <c r="J404" s="777"/>
      <c r="K404" s="777"/>
      <c r="L404" s="777"/>
      <c r="M404" s="906"/>
      <c r="N404" s="578"/>
      <c r="O404" s="578"/>
      <c r="P404" s="578"/>
      <c r="Q404" s="578"/>
      <c r="R404" s="578"/>
      <c r="S404" s="578"/>
      <c r="T404" s="578"/>
      <c r="U404" s="578"/>
      <c r="V404" s="578"/>
      <c r="W404" s="578"/>
      <c r="X404" s="578"/>
      <c r="Y404" s="578"/>
      <c r="Z404" s="578"/>
      <c r="AA404" s="578"/>
      <c r="AB404" s="578"/>
      <c r="AC404" s="578"/>
      <c r="AD404" s="777"/>
      <c r="AE404" s="578"/>
      <c r="AF404" s="578"/>
      <c r="AG404" s="578"/>
      <c r="AH404" s="907"/>
      <c r="AI404" s="121"/>
      <c r="AJ404" s="121"/>
      <c r="AK404" s="121"/>
      <c r="AL404" s="121"/>
      <c r="AM404" s="121"/>
      <c r="AN404" s="121"/>
    </row>
    <row r="405" spans="1:40" s="101" customFormat="1">
      <c r="A405" s="777"/>
      <c r="B405" s="777"/>
      <c r="C405" s="777"/>
      <c r="D405" s="777"/>
      <c r="E405" s="777"/>
      <c r="F405" s="777"/>
      <c r="G405" s="906"/>
      <c r="H405" s="777"/>
      <c r="I405" s="777"/>
      <c r="J405" s="777"/>
      <c r="K405" s="777"/>
      <c r="L405" s="777"/>
      <c r="M405" s="906"/>
      <c r="N405" s="578"/>
      <c r="O405" s="578"/>
      <c r="P405" s="578"/>
      <c r="Q405" s="578"/>
      <c r="R405" s="578"/>
      <c r="S405" s="578"/>
      <c r="T405" s="578"/>
      <c r="U405" s="578"/>
      <c r="V405" s="578"/>
      <c r="W405" s="578"/>
      <c r="X405" s="578"/>
      <c r="Y405" s="578"/>
      <c r="Z405" s="578"/>
      <c r="AA405" s="578"/>
      <c r="AB405" s="578"/>
      <c r="AC405" s="578"/>
      <c r="AD405" s="777"/>
      <c r="AE405" s="578"/>
      <c r="AF405" s="578"/>
      <c r="AG405" s="578"/>
      <c r="AH405" s="907"/>
      <c r="AI405" s="121"/>
      <c r="AJ405" s="121"/>
      <c r="AK405" s="121"/>
      <c r="AL405" s="121"/>
      <c r="AM405" s="121"/>
      <c r="AN405" s="121"/>
    </row>
    <row r="406" spans="1:40" s="101" customFormat="1">
      <c r="A406" s="777"/>
      <c r="B406" s="777"/>
      <c r="C406" s="777"/>
      <c r="D406" s="777"/>
      <c r="E406" s="777"/>
      <c r="F406" s="777"/>
      <c r="G406" s="906"/>
      <c r="H406" s="777"/>
      <c r="I406" s="777"/>
      <c r="J406" s="777"/>
      <c r="K406" s="777"/>
      <c r="L406" s="777"/>
      <c r="M406" s="906"/>
      <c r="N406" s="578"/>
      <c r="O406" s="578"/>
      <c r="P406" s="578"/>
      <c r="Q406" s="578"/>
      <c r="R406" s="578"/>
      <c r="S406" s="578"/>
      <c r="T406" s="578"/>
      <c r="U406" s="578"/>
      <c r="V406" s="578"/>
      <c r="W406" s="578"/>
      <c r="X406" s="578"/>
      <c r="Y406" s="578"/>
      <c r="Z406" s="578"/>
      <c r="AA406" s="578"/>
      <c r="AB406" s="578"/>
      <c r="AC406" s="578"/>
      <c r="AD406" s="777"/>
      <c r="AE406" s="578"/>
      <c r="AF406" s="578"/>
      <c r="AG406" s="578"/>
      <c r="AH406" s="907"/>
      <c r="AI406" s="121"/>
      <c r="AJ406" s="121"/>
      <c r="AK406" s="121"/>
      <c r="AL406" s="121"/>
      <c r="AM406" s="121"/>
      <c r="AN406" s="121"/>
    </row>
    <row r="407" spans="1:40" s="101" customFormat="1">
      <c r="A407" s="777"/>
      <c r="B407" s="777"/>
      <c r="C407" s="777"/>
      <c r="D407" s="777"/>
      <c r="E407" s="777"/>
      <c r="F407" s="777"/>
      <c r="G407" s="906"/>
      <c r="H407" s="777"/>
      <c r="I407" s="777"/>
      <c r="J407" s="777"/>
      <c r="K407" s="777"/>
      <c r="L407" s="777"/>
      <c r="M407" s="906"/>
      <c r="N407" s="578"/>
      <c r="O407" s="578"/>
      <c r="P407" s="578"/>
      <c r="Q407" s="578"/>
      <c r="R407" s="578"/>
      <c r="S407" s="578"/>
      <c r="T407" s="578"/>
      <c r="U407" s="578"/>
      <c r="V407" s="578"/>
      <c r="W407" s="578"/>
      <c r="X407" s="578"/>
      <c r="Y407" s="578"/>
      <c r="Z407" s="578"/>
      <c r="AA407" s="578"/>
      <c r="AB407" s="578"/>
      <c r="AC407" s="578"/>
      <c r="AD407" s="777"/>
      <c r="AE407" s="578"/>
      <c r="AF407" s="578"/>
      <c r="AG407" s="578"/>
      <c r="AH407" s="907"/>
      <c r="AI407" s="121"/>
      <c r="AJ407" s="121"/>
      <c r="AK407" s="121"/>
      <c r="AL407" s="121"/>
      <c r="AM407" s="121"/>
      <c r="AN407" s="121"/>
    </row>
    <row r="408" spans="1:40" s="101" customFormat="1">
      <c r="A408" s="777"/>
      <c r="B408" s="777"/>
      <c r="C408" s="777"/>
      <c r="D408" s="777"/>
      <c r="E408" s="777"/>
      <c r="F408" s="777"/>
      <c r="G408" s="906"/>
      <c r="H408" s="777"/>
      <c r="I408" s="777"/>
      <c r="J408" s="777"/>
      <c r="K408" s="777"/>
      <c r="L408" s="777"/>
      <c r="M408" s="906"/>
      <c r="N408" s="578"/>
      <c r="O408" s="578"/>
      <c r="P408" s="578"/>
      <c r="Q408" s="578"/>
      <c r="R408" s="578"/>
      <c r="S408" s="578"/>
      <c r="T408" s="578"/>
      <c r="U408" s="578"/>
      <c r="V408" s="578"/>
      <c r="W408" s="578"/>
      <c r="X408" s="578"/>
      <c r="Y408" s="578"/>
      <c r="Z408" s="578"/>
      <c r="AA408" s="578"/>
      <c r="AB408" s="578"/>
      <c r="AC408" s="578"/>
      <c r="AD408" s="777"/>
      <c r="AE408" s="578"/>
      <c r="AF408" s="578"/>
      <c r="AG408" s="578"/>
      <c r="AH408" s="907"/>
      <c r="AI408" s="121"/>
      <c r="AJ408" s="121"/>
      <c r="AK408" s="121"/>
      <c r="AL408" s="121"/>
      <c r="AM408" s="121"/>
      <c r="AN408" s="121"/>
    </row>
    <row r="409" spans="1:40" s="101" customFormat="1">
      <c r="A409" s="777"/>
      <c r="B409" s="777"/>
      <c r="C409" s="777"/>
      <c r="D409" s="777"/>
      <c r="E409" s="777"/>
      <c r="F409" s="777"/>
      <c r="G409" s="906"/>
      <c r="H409" s="777"/>
      <c r="I409" s="777"/>
      <c r="J409" s="777"/>
      <c r="K409" s="777"/>
      <c r="L409" s="777"/>
      <c r="M409" s="906"/>
      <c r="N409" s="578"/>
      <c r="O409" s="578"/>
      <c r="P409" s="578"/>
      <c r="Q409" s="578"/>
      <c r="R409" s="578"/>
      <c r="S409" s="578"/>
      <c r="T409" s="578"/>
      <c r="U409" s="578"/>
      <c r="V409" s="578"/>
      <c r="W409" s="578"/>
      <c r="X409" s="578"/>
      <c r="Y409" s="578"/>
      <c r="Z409" s="578"/>
      <c r="AA409" s="578"/>
      <c r="AB409" s="578"/>
      <c r="AC409" s="578"/>
      <c r="AD409" s="777"/>
      <c r="AE409" s="578"/>
      <c r="AF409" s="578"/>
      <c r="AG409" s="578"/>
      <c r="AH409" s="907"/>
      <c r="AI409" s="121"/>
      <c r="AJ409" s="121"/>
      <c r="AK409" s="121"/>
      <c r="AL409" s="121"/>
      <c r="AM409" s="121"/>
      <c r="AN409" s="121"/>
    </row>
    <row r="410" spans="1:40" s="101" customFormat="1">
      <c r="A410" s="777"/>
      <c r="B410" s="777"/>
      <c r="C410" s="777"/>
      <c r="D410" s="777"/>
      <c r="E410" s="777"/>
      <c r="F410" s="777"/>
      <c r="G410" s="906"/>
      <c r="H410" s="777"/>
      <c r="I410" s="777"/>
      <c r="J410" s="777"/>
      <c r="K410" s="777"/>
      <c r="L410" s="777"/>
      <c r="M410" s="906"/>
      <c r="N410" s="578"/>
      <c r="O410" s="578"/>
      <c r="P410" s="578"/>
      <c r="Q410" s="578"/>
      <c r="R410" s="578"/>
      <c r="S410" s="578"/>
      <c r="T410" s="578"/>
      <c r="U410" s="578"/>
      <c r="V410" s="578"/>
      <c r="W410" s="578"/>
      <c r="X410" s="578"/>
      <c r="Y410" s="578"/>
      <c r="Z410" s="578"/>
      <c r="AA410" s="578"/>
      <c r="AB410" s="578"/>
      <c r="AC410" s="578"/>
      <c r="AD410" s="777"/>
      <c r="AE410" s="578"/>
      <c r="AF410" s="578"/>
      <c r="AG410" s="578"/>
      <c r="AH410" s="907"/>
      <c r="AI410" s="121"/>
      <c r="AJ410" s="121"/>
      <c r="AK410" s="121"/>
      <c r="AL410" s="121"/>
      <c r="AM410" s="121"/>
      <c r="AN410" s="121"/>
    </row>
    <row r="411" spans="1:40" s="101" customFormat="1">
      <c r="A411" s="777"/>
      <c r="B411" s="777"/>
      <c r="C411" s="777"/>
      <c r="D411" s="777"/>
      <c r="E411" s="777"/>
      <c r="F411" s="777"/>
      <c r="G411" s="906"/>
      <c r="H411" s="777"/>
      <c r="I411" s="777"/>
      <c r="J411" s="777"/>
      <c r="K411" s="777"/>
      <c r="L411" s="777"/>
      <c r="M411" s="906"/>
      <c r="N411" s="578"/>
      <c r="O411" s="578"/>
      <c r="P411" s="578"/>
      <c r="Q411" s="578"/>
      <c r="R411" s="578"/>
      <c r="S411" s="578"/>
      <c r="T411" s="578"/>
      <c r="U411" s="578"/>
      <c r="V411" s="578"/>
      <c r="W411" s="578"/>
      <c r="X411" s="578"/>
      <c r="Y411" s="578"/>
      <c r="Z411" s="578"/>
      <c r="AA411" s="578"/>
      <c r="AB411" s="578"/>
      <c r="AC411" s="578"/>
      <c r="AD411" s="777"/>
      <c r="AE411" s="578"/>
      <c r="AF411" s="578"/>
      <c r="AG411" s="578"/>
      <c r="AH411" s="907"/>
      <c r="AI411" s="121"/>
      <c r="AJ411" s="121"/>
      <c r="AK411" s="121"/>
      <c r="AL411" s="121"/>
      <c r="AM411" s="121"/>
      <c r="AN411" s="121"/>
    </row>
    <row r="412" spans="1:40" s="101" customFormat="1">
      <c r="A412" s="777"/>
      <c r="B412" s="777"/>
      <c r="C412" s="777"/>
      <c r="D412" s="777"/>
      <c r="E412" s="777"/>
      <c r="F412" s="777"/>
      <c r="G412" s="906"/>
      <c r="H412" s="777"/>
      <c r="I412" s="777"/>
      <c r="J412" s="777"/>
      <c r="K412" s="777"/>
      <c r="L412" s="777"/>
      <c r="M412" s="906"/>
      <c r="N412" s="578"/>
      <c r="O412" s="578"/>
      <c r="P412" s="578"/>
      <c r="Q412" s="578"/>
      <c r="R412" s="578"/>
      <c r="S412" s="578"/>
      <c r="T412" s="578"/>
      <c r="U412" s="578"/>
      <c r="V412" s="578"/>
      <c r="W412" s="578"/>
      <c r="X412" s="578"/>
      <c r="Y412" s="578"/>
      <c r="Z412" s="578"/>
      <c r="AA412" s="578"/>
      <c r="AB412" s="578"/>
      <c r="AC412" s="578"/>
      <c r="AD412" s="777"/>
      <c r="AE412" s="578"/>
      <c r="AF412" s="578"/>
      <c r="AG412" s="578"/>
      <c r="AH412" s="907"/>
      <c r="AI412" s="121"/>
      <c r="AJ412" s="121"/>
      <c r="AK412" s="121"/>
      <c r="AL412" s="121"/>
      <c r="AM412" s="121"/>
      <c r="AN412" s="121"/>
    </row>
    <row r="413" spans="1:40" s="101" customFormat="1">
      <c r="A413" s="777"/>
      <c r="B413" s="777"/>
      <c r="C413" s="777"/>
      <c r="D413" s="777"/>
      <c r="E413" s="777"/>
      <c r="F413" s="777"/>
      <c r="G413" s="906"/>
      <c r="H413" s="777"/>
      <c r="I413" s="777"/>
      <c r="J413" s="777"/>
      <c r="K413" s="777"/>
      <c r="L413" s="777"/>
      <c r="M413" s="906"/>
      <c r="N413" s="578"/>
      <c r="O413" s="578"/>
      <c r="P413" s="578"/>
      <c r="Q413" s="578"/>
      <c r="R413" s="578"/>
      <c r="S413" s="578"/>
      <c r="T413" s="578"/>
      <c r="U413" s="578"/>
      <c r="V413" s="578"/>
      <c r="W413" s="578"/>
      <c r="X413" s="578"/>
      <c r="Y413" s="578"/>
      <c r="Z413" s="578"/>
      <c r="AA413" s="578"/>
      <c r="AB413" s="578"/>
      <c r="AC413" s="578"/>
      <c r="AD413" s="777"/>
      <c r="AE413" s="578"/>
      <c r="AF413" s="578"/>
      <c r="AG413" s="578"/>
      <c r="AH413" s="907"/>
      <c r="AI413" s="121"/>
      <c r="AJ413" s="121"/>
      <c r="AK413" s="121"/>
      <c r="AL413" s="121"/>
      <c r="AM413" s="121"/>
      <c r="AN413" s="121"/>
    </row>
    <row r="414" spans="1:40" s="101" customFormat="1">
      <c r="A414" s="777"/>
      <c r="B414" s="777"/>
      <c r="C414" s="777"/>
      <c r="D414" s="777"/>
      <c r="E414" s="777"/>
      <c r="F414" s="777"/>
      <c r="G414" s="906"/>
      <c r="H414" s="777"/>
      <c r="I414" s="777"/>
      <c r="J414" s="777"/>
      <c r="K414" s="777"/>
      <c r="L414" s="777"/>
      <c r="M414" s="906"/>
      <c r="N414" s="578"/>
      <c r="O414" s="578"/>
      <c r="P414" s="578"/>
      <c r="Q414" s="578"/>
      <c r="R414" s="578"/>
      <c r="S414" s="578"/>
      <c r="T414" s="578"/>
      <c r="U414" s="578"/>
      <c r="V414" s="578"/>
      <c r="W414" s="578"/>
      <c r="X414" s="578"/>
      <c r="Y414" s="578"/>
      <c r="Z414" s="578"/>
      <c r="AA414" s="578"/>
      <c r="AB414" s="578"/>
      <c r="AC414" s="578"/>
      <c r="AD414" s="777"/>
      <c r="AE414" s="578"/>
      <c r="AF414" s="578"/>
      <c r="AG414" s="578"/>
      <c r="AH414" s="907"/>
      <c r="AI414" s="121"/>
      <c r="AJ414" s="121"/>
      <c r="AK414" s="121"/>
      <c r="AL414" s="121"/>
      <c r="AM414" s="121"/>
      <c r="AN414" s="121"/>
    </row>
    <row r="415" spans="1:40" s="101" customFormat="1">
      <c r="A415" s="777"/>
      <c r="B415" s="777"/>
      <c r="C415" s="777"/>
      <c r="D415" s="777"/>
      <c r="E415" s="777"/>
      <c r="F415" s="777"/>
      <c r="G415" s="906"/>
      <c r="H415" s="777"/>
      <c r="I415" s="777"/>
      <c r="J415" s="777"/>
      <c r="K415" s="777"/>
      <c r="L415" s="777"/>
      <c r="M415" s="906"/>
      <c r="N415" s="578"/>
      <c r="O415" s="578"/>
      <c r="P415" s="578"/>
      <c r="Q415" s="578"/>
      <c r="R415" s="578"/>
      <c r="S415" s="578"/>
      <c r="T415" s="578"/>
      <c r="U415" s="578"/>
      <c r="V415" s="578"/>
      <c r="W415" s="578"/>
      <c r="X415" s="578"/>
      <c r="Y415" s="578"/>
      <c r="Z415" s="578"/>
      <c r="AA415" s="578"/>
      <c r="AB415" s="578"/>
      <c r="AC415" s="578"/>
      <c r="AD415" s="777"/>
      <c r="AE415" s="578"/>
      <c r="AF415" s="578"/>
      <c r="AG415" s="578"/>
      <c r="AH415" s="907"/>
      <c r="AI415" s="121"/>
      <c r="AJ415" s="121"/>
      <c r="AK415" s="121"/>
      <c r="AL415" s="121"/>
      <c r="AM415" s="121"/>
      <c r="AN415" s="121"/>
    </row>
    <row r="416" spans="1:40" s="101" customFormat="1">
      <c r="A416" s="777"/>
      <c r="B416" s="777"/>
      <c r="C416" s="777"/>
      <c r="D416" s="777"/>
      <c r="E416" s="777"/>
      <c r="F416" s="777"/>
      <c r="G416" s="906"/>
      <c r="H416" s="777"/>
      <c r="I416" s="777"/>
      <c r="J416" s="777"/>
      <c r="K416" s="777"/>
      <c r="L416" s="777"/>
      <c r="M416" s="906"/>
      <c r="N416" s="578"/>
      <c r="O416" s="578"/>
      <c r="P416" s="578"/>
      <c r="Q416" s="578"/>
      <c r="R416" s="578"/>
      <c r="S416" s="578"/>
      <c r="T416" s="578"/>
      <c r="U416" s="578"/>
      <c r="V416" s="578"/>
      <c r="W416" s="578"/>
      <c r="X416" s="578"/>
      <c r="Y416" s="578"/>
      <c r="Z416" s="578"/>
      <c r="AA416" s="578"/>
      <c r="AB416" s="578"/>
      <c r="AC416" s="578"/>
      <c r="AD416" s="777"/>
      <c r="AE416" s="578"/>
      <c r="AF416" s="578"/>
      <c r="AG416" s="578"/>
      <c r="AH416" s="907"/>
      <c r="AI416" s="121"/>
      <c r="AJ416" s="121"/>
      <c r="AK416" s="121"/>
      <c r="AL416" s="121"/>
      <c r="AM416" s="121"/>
      <c r="AN416" s="121"/>
    </row>
    <row r="417" spans="1:40" s="101" customFormat="1">
      <c r="A417" s="777"/>
      <c r="B417" s="777"/>
      <c r="C417" s="777"/>
      <c r="D417" s="777"/>
      <c r="E417" s="777"/>
      <c r="F417" s="777"/>
      <c r="G417" s="906"/>
      <c r="H417" s="777"/>
      <c r="I417" s="777"/>
      <c r="J417" s="777"/>
      <c r="K417" s="777"/>
      <c r="L417" s="777"/>
      <c r="M417" s="906"/>
      <c r="N417" s="578"/>
      <c r="O417" s="578"/>
      <c r="P417" s="578"/>
      <c r="Q417" s="578"/>
      <c r="R417" s="578"/>
      <c r="S417" s="578"/>
      <c r="T417" s="578"/>
      <c r="U417" s="578"/>
      <c r="V417" s="578"/>
      <c r="W417" s="578"/>
      <c r="X417" s="578"/>
      <c r="Y417" s="578"/>
      <c r="Z417" s="578"/>
      <c r="AA417" s="578"/>
      <c r="AB417" s="578"/>
      <c r="AC417" s="578"/>
      <c r="AD417" s="777"/>
      <c r="AE417" s="578"/>
      <c r="AF417" s="578"/>
      <c r="AG417" s="578"/>
      <c r="AH417" s="907"/>
      <c r="AI417" s="121"/>
      <c r="AJ417" s="121"/>
      <c r="AK417" s="121"/>
      <c r="AL417" s="121"/>
      <c r="AM417" s="121"/>
      <c r="AN417" s="121"/>
    </row>
    <row r="418" spans="1:40" s="101" customFormat="1">
      <c r="A418" s="777"/>
      <c r="B418" s="777"/>
      <c r="C418" s="777"/>
      <c r="D418" s="777"/>
      <c r="E418" s="777"/>
      <c r="F418" s="777"/>
      <c r="G418" s="906"/>
      <c r="H418" s="777"/>
      <c r="I418" s="777"/>
      <c r="J418" s="777"/>
      <c r="K418" s="777"/>
      <c r="L418" s="777"/>
      <c r="M418" s="906"/>
      <c r="N418" s="578"/>
      <c r="O418" s="578"/>
      <c r="P418" s="578"/>
      <c r="Q418" s="578"/>
      <c r="R418" s="578"/>
      <c r="S418" s="578"/>
      <c r="T418" s="578"/>
      <c r="U418" s="578"/>
      <c r="V418" s="578"/>
      <c r="W418" s="578"/>
      <c r="X418" s="578"/>
      <c r="Y418" s="578"/>
      <c r="Z418" s="578"/>
      <c r="AA418" s="578"/>
      <c r="AB418" s="578"/>
      <c r="AC418" s="578"/>
      <c r="AD418" s="777"/>
      <c r="AE418" s="578"/>
      <c r="AF418" s="578"/>
      <c r="AG418" s="578"/>
      <c r="AH418" s="907"/>
      <c r="AI418" s="121"/>
      <c r="AJ418" s="121"/>
      <c r="AK418" s="121"/>
      <c r="AL418" s="121"/>
      <c r="AM418" s="121"/>
      <c r="AN418" s="121"/>
    </row>
    <row r="419" spans="1:40" s="101" customFormat="1">
      <c r="A419" s="777"/>
      <c r="B419" s="777"/>
      <c r="C419" s="777"/>
      <c r="D419" s="777"/>
      <c r="E419" s="777"/>
      <c r="F419" s="777"/>
      <c r="G419" s="906"/>
      <c r="H419" s="777"/>
      <c r="I419" s="777"/>
      <c r="J419" s="777"/>
      <c r="K419" s="777"/>
      <c r="L419" s="777"/>
      <c r="M419" s="906"/>
      <c r="N419" s="578"/>
      <c r="O419" s="578"/>
      <c r="P419" s="578"/>
      <c r="Q419" s="578"/>
      <c r="R419" s="578"/>
      <c r="S419" s="578"/>
      <c r="T419" s="578"/>
      <c r="U419" s="578"/>
      <c r="V419" s="578"/>
      <c r="W419" s="578"/>
      <c r="X419" s="578"/>
      <c r="Y419" s="578"/>
      <c r="Z419" s="578"/>
      <c r="AA419" s="578"/>
      <c r="AB419" s="578"/>
      <c r="AC419" s="578"/>
      <c r="AD419" s="777"/>
      <c r="AE419" s="578"/>
      <c r="AF419" s="578"/>
      <c r="AG419" s="578"/>
      <c r="AH419" s="907"/>
      <c r="AI419" s="121"/>
      <c r="AJ419" s="121"/>
      <c r="AK419" s="121"/>
      <c r="AL419" s="121"/>
      <c r="AM419" s="121"/>
      <c r="AN419" s="121"/>
    </row>
    <row r="420" spans="1:40" s="101" customFormat="1">
      <c r="A420" s="777"/>
      <c r="B420" s="777"/>
      <c r="C420" s="777"/>
      <c r="D420" s="777"/>
      <c r="E420" s="777"/>
      <c r="F420" s="777"/>
      <c r="G420" s="906"/>
      <c r="H420" s="777"/>
      <c r="I420" s="777"/>
      <c r="J420" s="777"/>
      <c r="K420" s="777"/>
      <c r="L420" s="777"/>
      <c r="M420" s="906"/>
      <c r="N420" s="578"/>
      <c r="O420" s="578"/>
      <c r="P420" s="578"/>
      <c r="Q420" s="578"/>
      <c r="R420" s="578"/>
      <c r="S420" s="578"/>
      <c r="T420" s="578"/>
      <c r="U420" s="578"/>
      <c r="V420" s="578"/>
      <c r="W420" s="578"/>
      <c r="X420" s="578"/>
      <c r="Y420" s="578"/>
      <c r="Z420" s="578"/>
      <c r="AA420" s="578"/>
      <c r="AB420" s="578"/>
      <c r="AC420" s="578"/>
      <c r="AD420" s="777"/>
      <c r="AE420" s="578"/>
      <c r="AF420" s="578"/>
      <c r="AG420" s="578"/>
      <c r="AH420" s="907"/>
      <c r="AI420" s="121"/>
      <c r="AJ420" s="121"/>
      <c r="AK420" s="121"/>
      <c r="AL420" s="121"/>
      <c r="AM420" s="121"/>
      <c r="AN420" s="121"/>
    </row>
    <row r="421" spans="1:40" s="101" customFormat="1">
      <c r="A421" s="777"/>
      <c r="B421" s="777"/>
      <c r="C421" s="777"/>
      <c r="D421" s="777"/>
      <c r="E421" s="777"/>
      <c r="F421" s="777"/>
      <c r="G421" s="906"/>
      <c r="H421" s="777"/>
      <c r="I421" s="777"/>
      <c r="J421" s="777"/>
      <c r="K421" s="777"/>
      <c r="L421" s="777"/>
      <c r="M421" s="906"/>
      <c r="N421" s="578"/>
      <c r="O421" s="578"/>
      <c r="P421" s="578"/>
      <c r="Q421" s="578"/>
      <c r="R421" s="578"/>
      <c r="S421" s="578"/>
      <c r="T421" s="578"/>
      <c r="U421" s="578"/>
      <c r="V421" s="578"/>
      <c r="W421" s="578"/>
      <c r="X421" s="578"/>
      <c r="Y421" s="578"/>
      <c r="Z421" s="578"/>
      <c r="AA421" s="578"/>
      <c r="AB421" s="578"/>
      <c r="AC421" s="578"/>
      <c r="AD421" s="777"/>
      <c r="AE421" s="578"/>
      <c r="AF421" s="578"/>
      <c r="AG421" s="578"/>
      <c r="AH421" s="907"/>
      <c r="AI421" s="121"/>
      <c r="AJ421" s="121"/>
      <c r="AK421" s="121"/>
      <c r="AL421" s="121"/>
      <c r="AM421" s="121"/>
      <c r="AN421" s="121"/>
    </row>
    <row r="422" spans="1:40" s="101" customFormat="1">
      <c r="A422" s="777"/>
      <c r="B422" s="777"/>
      <c r="C422" s="777"/>
      <c r="D422" s="777"/>
      <c r="E422" s="777"/>
      <c r="F422" s="777"/>
      <c r="G422" s="906"/>
      <c r="H422" s="777"/>
      <c r="I422" s="777"/>
      <c r="J422" s="777"/>
      <c r="K422" s="777"/>
      <c r="L422" s="777"/>
      <c r="M422" s="906"/>
      <c r="N422" s="578"/>
      <c r="O422" s="578"/>
      <c r="P422" s="578"/>
      <c r="Q422" s="578"/>
      <c r="R422" s="578"/>
      <c r="S422" s="578"/>
      <c r="T422" s="578"/>
      <c r="U422" s="578"/>
      <c r="V422" s="578"/>
      <c r="W422" s="578"/>
      <c r="X422" s="578"/>
      <c r="Y422" s="578"/>
      <c r="Z422" s="578"/>
      <c r="AA422" s="578"/>
      <c r="AB422" s="578"/>
      <c r="AC422" s="578"/>
      <c r="AD422" s="777"/>
      <c r="AE422" s="578"/>
      <c r="AF422" s="578"/>
      <c r="AG422" s="578"/>
      <c r="AH422" s="907"/>
      <c r="AI422" s="121"/>
      <c r="AJ422" s="121"/>
      <c r="AK422" s="121"/>
      <c r="AL422" s="121"/>
      <c r="AM422" s="121"/>
      <c r="AN422" s="121"/>
    </row>
    <row r="423" spans="1:40" s="101" customFormat="1">
      <c r="A423" s="777"/>
      <c r="B423" s="777"/>
      <c r="C423" s="777"/>
      <c r="D423" s="777"/>
      <c r="E423" s="777"/>
      <c r="F423" s="777"/>
      <c r="G423" s="906"/>
      <c r="H423" s="777"/>
      <c r="I423" s="777"/>
      <c r="J423" s="777"/>
      <c r="K423" s="777"/>
      <c r="L423" s="777"/>
      <c r="M423" s="906"/>
      <c r="N423" s="578"/>
      <c r="O423" s="578"/>
      <c r="P423" s="578"/>
      <c r="Q423" s="578"/>
      <c r="R423" s="578"/>
      <c r="S423" s="578"/>
      <c r="T423" s="578"/>
      <c r="U423" s="578"/>
      <c r="V423" s="578"/>
      <c r="W423" s="578"/>
      <c r="X423" s="578"/>
      <c r="Y423" s="578"/>
      <c r="Z423" s="578"/>
      <c r="AA423" s="578"/>
      <c r="AB423" s="578"/>
      <c r="AC423" s="578"/>
      <c r="AD423" s="777"/>
      <c r="AE423" s="578"/>
      <c r="AF423" s="578"/>
      <c r="AG423" s="578"/>
      <c r="AH423" s="907"/>
      <c r="AI423" s="121"/>
      <c r="AJ423" s="121"/>
      <c r="AK423" s="121"/>
      <c r="AL423" s="121"/>
      <c r="AM423" s="121"/>
      <c r="AN423" s="121"/>
    </row>
    <row r="424" spans="1:40" s="101" customFormat="1">
      <c r="A424" s="777"/>
      <c r="B424" s="777"/>
      <c r="C424" s="777"/>
      <c r="D424" s="777"/>
      <c r="E424" s="777"/>
      <c r="F424" s="777"/>
      <c r="G424" s="906"/>
      <c r="H424" s="777"/>
      <c r="I424" s="777"/>
      <c r="J424" s="777"/>
      <c r="K424" s="777"/>
      <c r="L424" s="777"/>
      <c r="M424" s="906"/>
      <c r="N424" s="578"/>
      <c r="O424" s="578"/>
      <c r="P424" s="578"/>
      <c r="Q424" s="578"/>
      <c r="R424" s="578"/>
      <c r="S424" s="578"/>
      <c r="T424" s="578"/>
      <c r="U424" s="578"/>
      <c r="V424" s="578"/>
      <c r="W424" s="578"/>
      <c r="X424" s="578"/>
      <c r="Y424" s="578"/>
      <c r="Z424" s="578"/>
      <c r="AA424" s="578"/>
      <c r="AB424" s="578"/>
      <c r="AC424" s="578"/>
      <c r="AD424" s="777"/>
      <c r="AE424" s="578"/>
      <c r="AF424" s="578"/>
      <c r="AG424" s="578"/>
      <c r="AH424" s="907"/>
      <c r="AI424" s="121"/>
      <c r="AJ424" s="121"/>
      <c r="AK424" s="121"/>
      <c r="AL424" s="121"/>
      <c r="AM424" s="121"/>
      <c r="AN424" s="121"/>
    </row>
    <row r="425" spans="1:40" s="101" customFormat="1">
      <c r="A425" s="777"/>
      <c r="B425" s="777"/>
      <c r="C425" s="777"/>
      <c r="D425" s="777"/>
      <c r="E425" s="777"/>
      <c r="F425" s="777"/>
      <c r="G425" s="906"/>
      <c r="H425" s="777"/>
      <c r="I425" s="777"/>
      <c r="J425" s="777"/>
      <c r="K425" s="777"/>
      <c r="L425" s="777"/>
      <c r="M425" s="906"/>
      <c r="N425" s="578"/>
      <c r="O425" s="578"/>
      <c r="P425" s="578"/>
      <c r="Q425" s="578"/>
      <c r="R425" s="578"/>
      <c r="S425" s="578"/>
      <c r="T425" s="578"/>
      <c r="U425" s="578"/>
      <c r="V425" s="578"/>
      <c r="W425" s="578"/>
      <c r="X425" s="578"/>
      <c r="Y425" s="578"/>
      <c r="Z425" s="578"/>
      <c r="AA425" s="578"/>
      <c r="AB425" s="578"/>
      <c r="AC425" s="578"/>
      <c r="AD425" s="777"/>
      <c r="AE425" s="578"/>
      <c r="AF425" s="578"/>
      <c r="AG425" s="578"/>
      <c r="AH425" s="907"/>
      <c r="AI425" s="121"/>
      <c r="AJ425" s="121"/>
      <c r="AK425" s="121"/>
      <c r="AL425" s="121"/>
      <c r="AM425" s="121"/>
      <c r="AN425" s="121"/>
    </row>
    <row r="426" spans="1:40" s="101" customFormat="1">
      <c r="A426" s="777"/>
      <c r="B426" s="777"/>
      <c r="C426" s="777"/>
      <c r="D426" s="777"/>
      <c r="E426" s="777"/>
      <c r="F426" s="777"/>
      <c r="G426" s="906"/>
      <c r="H426" s="777"/>
      <c r="I426" s="777"/>
      <c r="J426" s="777"/>
      <c r="K426" s="777"/>
      <c r="L426" s="777"/>
      <c r="M426" s="906"/>
      <c r="N426" s="578"/>
      <c r="O426" s="578"/>
      <c r="P426" s="578"/>
      <c r="Q426" s="578"/>
      <c r="R426" s="578"/>
      <c r="S426" s="578"/>
      <c r="T426" s="578"/>
      <c r="U426" s="578"/>
      <c r="V426" s="578"/>
      <c r="W426" s="578"/>
      <c r="X426" s="578"/>
      <c r="Y426" s="578"/>
      <c r="Z426" s="578"/>
      <c r="AA426" s="578"/>
      <c r="AB426" s="578"/>
      <c r="AC426" s="578"/>
      <c r="AD426" s="777"/>
      <c r="AE426" s="578"/>
      <c r="AF426" s="578"/>
      <c r="AG426" s="578"/>
      <c r="AH426" s="907"/>
      <c r="AI426" s="121"/>
      <c r="AJ426" s="121"/>
      <c r="AK426" s="121"/>
      <c r="AL426" s="121"/>
      <c r="AM426" s="121"/>
      <c r="AN426" s="121"/>
    </row>
    <row r="427" spans="1:40" s="101" customFormat="1">
      <c r="A427" s="777"/>
      <c r="B427" s="777"/>
      <c r="C427" s="777"/>
      <c r="D427" s="777"/>
      <c r="E427" s="777"/>
      <c r="F427" s="777"/>
      <c r="G427" s="906"/>
      <c r="H427" s="777"/>
      <c r="I427" s="777"/>
      <c r="J427" s="777"/>
      <c r="K427" s="777"/>
      <c r="L427" s="777"/>
      <c r="M427" s="906"/>
      <c r="N427" s="578"/>
      <c r="O427" s="578"/>
      <c r="P427" s="578"/>
      <c r="Q427" s="578"/>
      <c r="R427" s="578"/>
      <c r="S427" s="578"/>
      <c r="T427" s="578"/>
      <c r="U427" s="578"/>
      <c r="V427" s="578"/>
      <c r="W427" s="578"/>
      <c r="X427" s="578"/>
      <c r="Y427" s="578"/>
      <c r="Z427" s="578"/>
      <c r="AA427" s="578"/>
      <c r="AB427" s="578"/>
      <c r="AC427" s="578"/>
      <c r="AD427" s="777"/>
      <c r="AE427" s="578"/>
      <c r="AF427" s="578"/>
      <c r="AG427" s="578"/>
      <c r="AH427" s="907"/>
      <c r="AI427" s="121"/>
      <c r="AJ427" s="121"/>
      <c r="AK427" s="121"/>
      <c r="AL427" s="121"/>
      <c r="AM427" s="121"/>
      <c r="AN427" s="121"/>
    </row>
    <row r="428" spans="1:40" s="101" customFormat="1">
      <c r="A428" s="777"/>
      <c r="B428" s="777"/>
      <c r="C428" s="777"/>
      <c r="D428" s="777"/>
      <c r="E428" s="777"/>
      <c r="F428" s="777"/>
      <c r="G428" s="906"/>
      <c r="H428" s="777"/>
      <c r="I428" s="777"/>
      <c r="J428" s="777"/>
      <c r="K428" s="777"/>
      <c r="L428" s="777"/>
      <c r="M428" s="906"/>
      <c r="N428" s="578"/>
      <c r="O428" s="578"/>
      <c r="P428" s="578"/>
      <c r="Q428" s="578"/>
      <c r="R428" s="578"/>
      <c r="S428" s="578"/>
      <c r="T428" s="578"/>
      <c r="U428" s="578"/>
      <c r="V428" s="578"/>
      <c r="W428" s="578"/>
      <c r="X428" s="578"/>
      <c r="Y428" s="578"/>
      <c r="Z428" s="578"/>
      <c r="AA428" s="578"/>
      <c r="AB428" s="578"/>
      <c r="AC428" s="578"/>
      <c r="AD428" s="777"/>
      <c r="AE428" s="578"/>
      <c r="AF428" s="578"/>
      <c r="AG428" s="578"/>
      <c r="AH428" s="907"/>
      <c r="AI428" s="121"/>
      <c r="AJ428" s="121"/>
      <c r="AK428" s="121"/>
      <c r="AL428" s="121"/>
      <c r="AM428" s="121"/>
      <c r="AN428" s="121"/>
    </row>
    <row r="429" spans="1:40" s="101" customFormat="1">
      <c r="A429" s="777"/>
      <c r="B429" s="777"/>
      <c r="C429" s="777"/>
      <c r="D429" s="777"/>
      <c r="E429" s="777"/>
      <c r="F429" s="777"/>
      <c r="G429" s="906"/>
      <c r="H429" s="777"/>
      <c r="I429" s="777"/>
      <c r="J429" s="777"/>
      <c r="K429" s="777"/>
      <c r="L429" s="777"/>
      <c r="M429" s="906"/>
      <c r="N429" s="578"/>
      <c r="O429" s="578"/>
      <c r="P429" s="578"/>
      <c r="Q429" s="578"/>
      <c r="R429" s="578"/>
      <c r="S429" s="578"/>
      <c r="T429" s="578"/>
      <c r="U429" s="578"/>
      <c r="V429" s="578"/>
      <c r="W429" s="578"/>
      <c r="X429" s="578"/>
      <c r="Y429" s="578"/>
      <c r="Z429" s="578"/>
      <c r="AA429" s="578"/>
      <c r="AB429" s="578"/>
      <c r="AC429" s="578"/>
      <c r="AD429" s="777"/>
      <c r="AE429" s="578"/>
      <c r="AF429" s="578"/>
      <c r="AG429" s="578"/>
      <c r="AH429" s="907"/>
      <c r="AI429" s="121"/>
      <c r="AJ429" s="121"/>
      <c r="AK429" s="121"/>
      <c r="AL429" s="121"/>
      <c r="AM429" s="121"/>
      <c r="AN429" s="121"/>
    </row>
    <row r="430" spans="1:40" s="101" customFormat="1">
      <c r="A430" s="777"/>
      <c r="B430" s="777"/>
      <c r="C430" s="777"/>
      <c r="D430" s="777"/>
      <c r="E430" s="777"/>
      <c r="F430" s="777"/>
      <c r="G430" s="906"/>
      <c r="H430" s="777"/>
      <c r="I430" s="777"/>
      <c r="J430" s="777"/>
      <c r="K430" s="777"/>
      <c r="L430" s="777"/>
      <c r="M430" s="906"/>
      <c r="N430" s="578"/>
      <c r="O430" s="578"/>
      <c r="P430" s="578"/>
      <c r="Q430" s="578"/>
      <c r="R430" s="578"/>
      <c r="S430" s="578"/>
      <c r="T430" s="578"/>
      <c r="U430" s="578"/>
      <c r="V430" s="578"/>
      <c r="W430" s="578"/>
      <c r="X430" s="578"/>
      <c r="Y430" s="578"/>
      <c r="Z430" s="578"/>
      <c r="AA430" s="578"/>
      <c r="AB430" s="578"/>
      <c r="AC430" s="578"/>
      <c r="AD430" s="777"/>
      <c r="AE430" s="578"/>
      <c r="AF430" s="578"/>
      <c r="AG430" s="578"/>
      <c r="AH430" s="907"/>
      <c r="AI430" s="121"/>
      <c r="AJ430" s="121"/>
      <c r="AK430" s="121"/>
      <c r="AL430" s="121"/>
      <c r="AM430" s="121"/>
      <c r="AN430" s="121"/>
    </row>
    <row r="431" spans="1:40" s="101" customFormat="1">
      <c r="A431" s="777"/>
      <c r="B431" s="777"/>
      <c r="C431" s="777"/>
      <c r="D431" s="777"/>
      <c r="E431" s="777"/>
      <c r="F431" s="777"/>
      <c r="G431" s="906"/>
      <c r="H431" s="777"/>
      <c r="I431" s="777"/>
      <c r="J431" s="777"/>
      <c r="K431" s="777"/>
      <c r="L431" s="777"/>
      <c r="M431" s="906"/>
      <c r="N431" s="578"/>
      <c r="O431" s="578"/>
      <c r="P431" s="578"/>
      <c r="Q431" s="578"/>
      <c r="R431" s="578"/>
      <c r="S431" s="578"/>
      <c r="T431" s="578"/>
      <c r="U431" s="578"/>
      <c r="V431" s="578"/>
      <c r="W431" s="578"/>
      <c r="X431" s="578"/>
      <c r="Y431" s="578"/>
      <c r="Z431" s="578"/>
      <c r="AA431" s="578"/>
      <c r="AB431" s="578"/>
      <c r="AC431" s="578"/>
      <c r="AD431" s="777"/>
      <c r="AE431" s="578"/>
      <c r="AF431" s="578"/>
      <c r="AG431" s="578"/>
      <c r="AH431" s="907"/>
      <c r="AI431" s="121"/>
      <c r="AJ431" s="121"/>
      <c r="AK431" s="121"/>
      <c r="AL431" s="121"/>
      <c r="AM431" s="121"/>
      <c r="AN431" s="121"/>
    </row>
    <row r="432" spans="1:40" s="101" customFormat="1">
      <c r="A432" s="777"/>
      <c r="B432" s="777"/>
      <c r="C432" s="777"/>
      <c r="D432" s="777"/>
      <c r="E432" s="777"/>
      <c r="F432" s="777"/>
      <c r="G432" s="906"/>
      <c r="H432" s="777"/>
      <c r="I432" s="777"/>
      <c r="J432" s="777"/>
      <c r="K432" s="777"/>
      <c r="L432" s="777"/>
      <c r="M432" s="906"/>
      <c r="N432" s="578"/>
      <c r="O432" s="578"/>
      <c r="P432" s="578"/>
      <c r="Q432" s="578"/>
      <c r="R432" s="578"/>
      <c r="S432" s="578"/>
      <c r="T432" s="578"/>
      <c r="U432" s="578"/>
      <c r="V432" s="578"/>
      <c r="W432" s="578"/>
      <c r="X432" s="578"/>
      <c r="Y432" s="578"/>
      <c r="Z432" s="578"/>
      <c r="AA432" s="578"/>
      <c r="AB432" s="578"/>
      <c r="AC432" s="578"/>
      <c r="AD432" s="777"/>
      <c r="AE432" s="578"/>
      <c r="AF432" s="578"/>
      <c r="AG432" s="578"/>
      <c r="AH432" s="907"/>
      <c r="AI432" s="121"/>
      <c r="AJ432" s="121"/>
      <c r="AK432" s="121"/>
      <c r="AL432" s="121"/>
      <c r="AM432" s="121"/>
      <c r="AN432" s="121"/>
    </row>
    <row r="433" spans="1:40" s="101" customFormat="1">
      <c r="A433" s="777"/>
      <c r="B433" s="777"/>
      <c r="C433" s="777"/>
      <c r="D433" s="777"/>
      <c r="E433" s="777"/>
      <c r="F433" s="777"/>
      <c r="G433" s="906"/>
      <c r="H433" s="777"/>
      <c r="I433" s="777"/>
      <c r="J433" s="777"/>
      <c r="K433" s="777"/>
      <c r="L433" s="777"/>
      <c r="M433" s="906"/>
      <c r="N433" s="578"/>
      <c r="O433" s="578"/>
      <c r="P433" s="578"/>
      <c r="Q433" s="578"/>
      <c r="R433" s="578"/>
      <c r="S433" s="578"/>
      <c r="T433" s="578"/>
      <c r="U433" s="578"/>
      <c r="V433" s="578"/>
      <c r="W433" s="578"/>
      <c r="X433" s="578"/>
      <c r="Y433" s="578"/>
      <c r="Z433" s="578"/>
      <c r="AA433" s="578"/>
      <c r="AB433" s="578"/>
      <c r="AC433" s="578"/>
      <c r="AD433" s="777"/>
      <c r="AE433" s="578"/>
      <c r="AF433" s="578"/>
      <c r="AG433" s="578"/>
      <c r="AH433" s="907"/>
      <c r="AI433" s="121"/>
      <c r="AJ433" s="121"/>
      <c r="AK433" s="121"/>
      <c r="AL433" s="121"/>
      <c r="AM433" s="121"/>
      <c r="AN433" s="121"/>
    </row>
    <row r="434" spans="1:40" s="101" customFormat="1">
      <c r="A434" s="777"/>
      <c r="B434" s="777"/>
      <c r="C434" s="777"/>
      <c r="D434" s="777"/>
      <c r="E434" s="777"/>
      <c r="F434" s="777"/>
      <c r="G434" s="906"/>
      <c r="H434" s="777"/>
      <c r="I434" s="777"/>
      <c r="J434" s="777"/>
      <c r="K434" s="777"/>
      <c r="L434" s="777"/>
      <c r="M434" s="906"/>
      <c r="N434" s="578"/>
      <c r="O434" s="578"/>
      <c r="P434" s="578"/>
      <c r="Q434" s="578"/>
      <c r="R434" s="578"/>
      <c r="S434" s="578"/>
      <c r="T434" s="578"/>
      <c r="U434" s="578"/>
      <c r="V434" s="578"/>
      <c r="W434" s="578"/>
      <c r="X434" s="578"/>
      <c r="Y434" s="578"/>
      <c r="Z434" s="578"/>
      <c r="AA434" s="578"/>
      <c r="AB434" s="578"/>
      <c r="AC434" s="578"/>
      <c r="AD434" s="777"/>
      <c r="AE434" s="578"/>
      <c r="AF434" s="578"/>
      <c r="AG434" s="578"/>
      <c r="AH434" s="907"/>
      <c r="AI434" s="121"/>
      <c r="AJ434" s="121"/>
      <c r="AK434" s="121"/>
      <c r="AL434" s="121"/>
      <c r="AM434" s="121"/>
      <c r="AN434" s="121"/>
    </row>
    <row r="435" spans="1:40" s="101" customFormat="1">
      <c r="A435" s="777"/>
      <c r="B435" s="777"/>
      <c r="C435" s="777"/>
      <c r="D435" s="777"/>
      <c r="E435" s="777"/>
      <c r="F435" s="777"/>
      <c r="G435" s="906"/>
      <c r="H435" s="777"/>
      <c r="I435" s="777"/>
      <c r="J435" s="777"/>
      <c r="K435" s="777"/>
      <c r="L435" s="777"/>
      <c r="M435" s="906"/>
      <c r="N435" s="578"/>
      <c r="O435" s="578"/>
      <c r="P435" s="578"/>
      <c r="Q435" s="578"/>
      <c r="R435" s="578"/>
      <c r="S435" s="578"/>
      <c r="T435" s="578"/>
      <c r="U435" s="578"/>
      <c r="V435" s="578"/>
      <c r="W435" s="578"/>
      <c r="X435" s="578"/>
      <c r="Y435" s="578"/>
      <c r="Z435" s="578"/>
      <c r="AA435" s="578"/>
      <c r="AB435" s="578"/>
      <c r="AC435" s="578"/>
      <c r="AD435" s="777"/>
      <c r="AE435" s="578"/>
      <c r="AF435" s="578"/>
      <c r="AG435" s="578"/>
      <c r="AH435" s="907"/>
      <c r="AI435" s="121"/>
      <c r="AJ435" s="121"/>
      <c r="AK435" s="121"/>
      <c r="AL435" s="121"/>
      <c r="AM435" s="121"/>
      <c r="AN435" s="121"/>
    </row>
    <row r="436" spans="1:40" s="101" customFormat="1">
      <c r="A436" s="777"/>
      <c r="B436" s="777"/>
      <c r="C436" s="777"/>
      <c r="D436" s="777"/>
      <c r="E436" s="777"/>
      <c r="F436" s="777"/>
      <c r="G436" s="906"/>
      <c r="H436" s="777"/>
      <c r="I436" s="777"/>
      <c r="J436" s="777"/>
      <c r="K436" s="777"/>
      <c r="L436" s="777"/>
      <c r="M436" s="906"/>
      <c r="N436" s="578"/>
      <c r="O436" s="578"/>
      <c r="P436" s="578"/>
      <c r="Q436" s="578"/>
      <c r="R436" s="578"/>
      <c r="S436" s="578"/>
      <c r="T436" s="578"/>
      <c r="U436" s="578"/>
      <c r="V436" s="578"/>
      <c r="W436" s="578"/>
      <c r="X436" s="578"/>
      <c r="Y436" s="578"/>
      <c r="Z436" s="578"/>
      <c r="AA436" s="578"/>
      <c r="AB436" s="578"/>
      <c r="AC436" s="578"/>
      <c r="AD436" s="777"/>
      <c r="AE436" s="578"/>
      <c r="AF436" s="578"/>
      <c r="AG436" s="578"/>
      <c r="AH436" s="907"/>
      <c r="AI436" s="121"/>
      <c r="AJ436" s="121"/>
      <c r="AK436" s="121"/>
      <c r="AL436" s="121"/>
      <c r="AM436" s="121"/>
      <c r="AN436" s="121"/>
    </row>
    <row r="437" spans="1:40" s="101" customFormat="1">
      <c r="A437" s="777"/>
      <c r="B437" s="777"/>
      <c r="C437" s="777"/>
      <c r="D437" s="777"/>
      <c r="E437" s="777"/>
      <c r="F437" s="777"/>
      <c r="G437" s="906"/>
      <c r="H437" s="777"/>
      <c r="I437" s="777"/>
      <c r="J437" s="777"/>
      <c r="K437" s="777"/>
      <c r="L437" s="777"/>
      <c r="M437" s="906"/>
      <c r="N437" s="578"/>
      <c r="O437" s="578"/>
      <c r="P437" s="578"/>
      <c r="Q437" s="578"/>
      <c r="R437" s="578"/>
      <c r="S437" s="578"/>
      <c r="T437" s="578"/>
      <c r="U437" s="578"/>
      <c r="V437" s="578"/>
      <c r="W437" s="578"/>
      <c r="X437" s="578"/>
      <c r="Y437" s="578"/>
      <c r="Z437" s="578"/>
      <c r="AA437" s="578"/>
      <c r="AB437" s="578"/>
      <c r="AC437" s="578"/>
      <c r="AD437" s="777"/>
      <c r="AE437" s="578"/>
      <c r="AF437" s="578"/>
      <c r="AG437" s="578"/>
      <c r="AH437" s="907"/>
      <c r="AI437" s="121"/>
      <c r="AJ437" s="121"/>
      <c r="AK437" s="121"/>
      <c r="AL437" s="121"/>
      <c r="AM437" s="121"/>
      <c r="AN437" s="121"/>
    </row>
    <row r="438" spans="1:40" s="101" customFormat="1">
      <c r="A438" s="777"/>
      <c r="B438" s="777"/>
      <c r="C438" s="777"/>
      <c r="D438" s="777"/>
      <c r="E438" s="777"/>
      <c r="F438" s="777"/>
      <c r="G438" s="906"/>
      <c r="H438" s="777"/>
      <c r="I438" s="777"/>
      <c r="J438" s="777"/>
      <c r="K438" s="777"/>
      <c r="L438" s="777"/>
      <c r="M438" s="906"/>
      <c r="N438" s="578"/>
      <c r="O438" s="578"/>
      <c r="P438" s="578"/>
      <c r="Q438" s="578"/>
      <c r="R438" s="578"/>
      <c r="S438" s="578"/>
      <c r="T438" s="578"/>
      <c r="U438" s="578"/>
      <c r="V438" s="578"/>
      <c r="W438" s="578"/>
      <c r="X438" s="578"/>
      <c r="Y438" s="578"/>
      <c r="Z438" s="578"/>
      <c r="AA438" s="578"/>
      <c r="AB438" s="578"/>
      <c r="AC438" s="578"/>
      <c r="AD438" s="777"/>
      <c r="AE438" s="578"/>
      <c r="AF438" s="578"/>
      <c r="AG438" s="578"/>
      <c r="AH438" s="907"/>
      <c r="AI438" s="121"/>
      <c r="AJ438" s="121"/>
      <c r="AK438" s="121"/>
      <c r="AL438" s="121"/>
      <c r="AM438" s="121"/>
      <c r="AN438" s="121"/>
    </row>
    <row r="439" spans="1:40" s="101" customFormat="1">
      <c r="A439" s="777"/>
      <c r="B439" s="777"/>
      <c r="C439" s="777"/>
      <c r="D439" s="777"/>
      <c r="E439" s="777"/>
      <c r="F439" s="777"/>
      <c r="G439" s="906"/>
      <c r="H439" s="777"/>
      <c r="I439" s="777"/>
      <c r="J439" s="777"/>
      <c r="K439" s="777"/>
      <c r="L439" s="777"/>
      <c r="M439" s="906"/>
      <c r="N439" s="578"/>
      <c r="O439" s="578"/>
      <c r="P439" s="578"/>
      <c r="Q439" s="578"/>
      <c r="R439" s="578"/>
      <c r="S439" s="578"/>
      <c r="T439" s="578"/>
      <c r="U439" s="578"/>
      <c r="V439" s="578"/>
      <c r="W439" s="578"/>
      <c r="X439" s="578"/>
      <c r="Y439" s="578"/>
      <c r="Z439" s="578"/>
      <c r="AA439" s="578"/>
      <c r="AB439" s="578"/>
      <c r="AC439" s="578"/>
      <c r="AD439" s="777"/>
      <c r="AE439" s="578"/>
      <c r="AF439" s="578"/>
      <c r="AG439" s="578"/>
      <c r="AH439" s="907"/>
      <c r="AI439" s="121"/>
      <c r="AJ439" s="121"/>
      <c r="AK439" s="121"/>
      <c r="AL439" s="121"/>
      <c r="AM439" s="121"/>
      <c r="AN439" s="121"/>
    </row>
    <row r="440" spans="1:40" s="101" customFormat="1">
      <c r="A440" s="777"/>
      <c r="B440" s="777"/>
      <c r="C440" s="777"/>
      <c r="D440" s="777"/>
      <c r="E440" s="777"/>
      <c r="F440" s="777"/>
      <c r="G440" s="906"/>
      <c r="H440" s="777"/>
      <c r="I440" s="777"/>
      <c r="J440" s="777"/>
      <c r="K440" s="777"/>
      <c r="L440" s="777"/>
      <c r="M440" s="906"/>
      <c r="N440" s="578"/>
      <c r="O440" s="578"/>
      <c r="P440" s="578"/>
      <c r="Q440" s="578"/>
      <c r="R440" s="578"/>
      <c r="S440" s="578"/>
      <c r="T440" s="578"/>
      <c r="U440" s="578"/>
      <c r="V440" s="578"/>
      <c r="W440" s="578"/>
      <c r="X440" s="578"/>
      <c r="Y440" s="578"/>
      <c r="Z440" s="578"/>
      <c r="AA440" s="578"/>
      <c r="AB440" s="578"/>
      <c r="AC440" s="578"/>
      <c r="AD440" s="777"/>
      <c r="AE440" s="578"/>
      <c r="AF440" s="578"/>
      <c r="AG440" s="578"/>
      <c r="AH440" s="907"/>
      <c r="AI440" s="121"/>
      <c r="AJ440" s="121"/>
      <c r="AK440" s="121"/>
      <c r="AL440" s="121"/>
      <c r="AM440" s="121"/>
      <c r="AN440" s="121"/>
    </row>
    <row r="441" spans="1:40" s="101" customFormat="1">
      <c r="A441" s="777"/>
      <c r="B441" s="777"/>
      <c r="C441" s="777"/>
      <c r="D441" s="777"/>
      <c r="E441" s="777"/>
      <c r="F441" s="777"/>
      <c r="G441" s="906"/>
      <c r="H441" s="777"/>
      <c r="I441" s="777"/>
      <c r="J441" s="777"/>
      <c r="K441" s="777"/>
      <c r="L441" s="777"/>
      <c r="M441" s="906"/>
      <c r="N441" s="578"/>
      <c r="O441" s="578"/>
      <c r="P441" s="578"/>
      <c r="Q441" s="578"/>
      <c r="R441" s="578"/>
      <c r="S441" s="578"/>
      <c r="T441" s="578"/>
      <c r="U441" s="578"/>
      <c r="V441" s="578"/>
      <c r="W441" s="578"/>
      <c r="X441" s="578"/>
      <c r="Y441" s="578"/>
      <c r="Z441" s="578"/>
      <c r="AA441" s="578"/>
      <c r="AB441" s="578"/>
      <c r="AC441" s="578"/>
      <c r="AD441" s="777"/>
      <c r="AE441" s="578"/>
      <c r="AF441" s="578"/>
      <c r="AG441" s="578"/>
      <c r="AH441" s="907"/>
      <c r="AI441" s="121"/>
      <c r="AJ441" s="121"/>
      <c r="AK441" s="121"/>
      <c r="AL441" s="121"/>
      <c r="AM441" s="121"/>
      <c r="AN441" s="121"/>
    </row>
    <row r="442" spans="1:40" s="101" customFormat="1">
      <c r="A442" s="777"/>
      <c r="B442" s="777"/>
      <c r="C442" s="777"/>
      <c r="D442" s="777"/>
      <c r="E442" s="777"/>
      <c r="F442" s="777"/>
      <c r="G442" s="906"/>
      <c r="H442" s="777"/>
      <c r="I442" s="777"/>
      <c r="J442" s="777"/>
      <c r="K442" s="777"/>
      <c r="L442" s="777"/>
      <c r="M442" s="906"/>
      <c r="N442" s="578"/>
      <c r="O442" s="578"/>
      <c r="P442" s="578"/>
      <c r="Q442" s="578"/>
      <c r="R442" s="578"/>
      <c r="S442" s="578"/>
      <c r="T442" s="578"/>
      <c r="U442" s="578"/>
      <c r="V442" s="578"/>
      <c r="W442" s="578"/>
      <c r="X442" s="578"/>
      <c r="Y442" s="578"/>
      <c r="Z442" s="578"/>
      <c r="AA442" s="578"/>
      <c r="AB442" s="578"/>
      <c r="AC442" s="578"/>
      <c r="AD442" s="777"/>
      <c r="AE442" s="578"/>
      <c r="AF442" s="578"/>
      <c r="AG442" s="578"/>
      <c r="AH442" s="907"/>
      <c r="AI442" s="121"/>
      <c r="AJ442" s="121"/>
      <c r="AK442" s="121"/>
      <c r="AL442" s="121"/>
      <c r="AM442" s="121"/>
      <c r="AN442" s="121"/>
    </row>
    <row r="443" spans="1:40" s="101" customFormat="1">
      <c r="A443" s="777"/>
      <c r="B443" s="777"/>
      <c r="C443" s="777"/>
      <c r="D443" s="777"/>
      <c r="E443" s="777"/>
      <c r="F443" s="777"/>
      <c r="G443" s="906"/>
      <c r="H443" s="777"/>
      <c r="I443" s="777"/>
      <c r="J443" s="777"/>
      <c r="K443" s="777"/>
      <c r="L443" s="777"/>
      <c r="M443" s="906"/>
      <c r="N443" s="578"/>
      <c r="O443" s="578"/>
      <c r="P443" s="578"/>
      <c r="Q443" s="578"/>
      <c r="R443" s="578"/>
      <c r="S443" s="578"/>
      <c r="T443" s="578"/>
      <c r="U443" s="578"/>
      <c r="V443" s="578"/>
      <c r="W443" s="578"/>
      <c r="X443" s="578"/>
      <c r="Y443" s="578"/>
      <c r="Z443" s="578"/>
      <c r="AA443" s="578"/>
      <c r="AB443" s="578"/>
      <c r="AC443" s="578"/>
      <c r="AD443" s="777"/>
      <c r="AE443" s="578"/>
      <c r="AF443" s="578"/>
      <c r="AG443" s="578"/>
      <c r="AH443" s="907"/>
      <c r="AI443" s="121"/>
      <c r="AJ443" s="121"/>
      <c r="AK443" s="121"/>
      <c r="AL443" s="121"/>
      <c r="AM443" s="121"/>
      <c r="AN443" s="121"/>
    </row>
    <row r="444" spans="1:40" s="101" customFormat="1">
      <c r="A444" s="777"/>
      <c r="B444" s="777"/>
      <c r="C444" s="777"/>
      <c r="D444" s="777"/>
      <c r="E444" s="777"/>
      <c r="F444" s="777"/>
      <c r="G444" s="906"/>
      <c r="H444" s="777"/>
      <c r="I444" s="777"/>
      <c r="J444" s="777"/>
      <c r="K444" s="777"/>
      <c r="L444" s="777"/>
      <c r="M444" s="906"/>
      <c r="N444" s="578"/>
      <c r="O444" s="578"/>
      <c r="P444" s="578"/>
      <c r="Q444" s="578"/>
      <c r="R444" s="578"/>
      <c r="S444" s="578"/>
      <c r="T444" s="578"/>
      <c r="U444" s="578"/>
      <c r="V444" s="578"/>
      <c r="W444" s="578"/>
      <c r="X444" s="578"/>
      <c r="Y444" s="578"/>
      <c r="Z444" s="578"/>
      <c r="AA444" s="578"/>
      <c r="AB444" s="578"/>
      <c r="AC444" s="578"/>
      <c r="AD444" s="777"/>
      <c r="AE444" s="578"/>
      <c r="AF444" s="578"/>
      <c r="AG444" s="578"/>
      <c r="AH444" s="907"/>
      <c r="AI444" s="121"/>
      <c r="AJ444" s="121"/>
      <c r="AK444" s="121"/>
      <c r="AL444" s="121"/>
      <c r="AM444" s="121"/>
      <c r="AN444" s="121"/>
    </row>
    <row r="445" spans="1:40" s="101" customFormat="1">
      <c r="A445" s="777"/>
      <c r="B445" s="777"/>
      <c r="C445" s="777"/>
      <c r="D445" s="777"/>
      <c r="E445" s="777"/>
      <c r="F445" s="777"/>
      <c r="G445" s="906"/>
      <c r="H445" s="777"/>
      <c r="I445" s="777"/>
      <c r="J445" s="777"/>
      <c r="K445" s="777"/>
      <c r="L445" s="777"/>
      <c r="M445" s="906"/>
      <c r="N445" s="578"/>
      <c r="O445" s="578"/>
      <c r="P445" s="578"/>
      <c r="Q445" s="578"/>
      <c r="R445" s="578"/>
      <c r="S445" s="578"/>
      <c r="T445" s="578"/>
      <c r="U445" s="578"/>
      <c r="V445" s="578"/>
      <c r="W445" s="578"/>
      <c r="X445" s="578"/>
      <c r="Y445" s="578"/>
      <c r="Z445" s="578"/>
      <c r="AA445" s="578"/>
      <c r="AB445" s="578"/>
      <c r="AC445" s="578"/>
      <c r="AD445" s="777"/>
      <c r="AE445" s="578"/>
      <c r="AF445" s="578"/>
      <c r="AG445" s="578"/>
      <c r="AH445" s="907"/>
      <c r="AI445" s="121"/>
      <c r="AJ445" s="121"/>
      <c r="AK445" s="121"/>
      <c r="AL445" s="121"/>
      <c r="AM445" s="121"/>
      <c r="AN445" s="121"/>
    </row>
    <row r="446" spans="1:40" s="101" customFormat="1">
      <c r="A446" s="777"/>
      <c r="B446" s="777"/>
      <c r="C446" s="777"/>
      <c r="D446" s="777"/>
      <c r="E446" s="777"/>
      <c r="F446" s="777"/>
      <c r="G446" s="906"/>
      <c r="H446" s="777"/>
      <c r="I446" s="777"/>
      <c r="J446" s="777"/>
      <c r="K446" s="777"/>
      <c r="L446" s="777"/>
      <c r="M446" s="906"/>
      <c r="N446" s="578"/>
      <c r="O446" s="578"/>
      <c r="P446" s="578"/>
      <c r="Q446" s="578"/>
      <c r="R446" s="578"/>
      <c r="S446" s="578"/>
      <c r="T446" s="578"/>
      <c r="U446" s="578"/>
      <c r="V446" s="578"/>
      <c r="W446" s="578"/>
      <c r="X446" s="578"/>
      <c r="Y446" s="578"/>
      <c r="Z446" s="578"/>
      <c r="AA446" s="578"/>
      <c r="AB446" s="578"/>
      <c r="AC446" s="578"/>
      <c r="AD446" s="777"/>
      <c r="AE446" s="578"/>
      <c r="AF446" s="578"/>
      <c r="AG446" s="578"/>
      <c r="AH446" s="907"/>
      <c r="AI446" s="121"/>
      <c r="AJ446" s="121"/>
      <c r="AK446" s="121"/>
      <c r="AL446" s="121"/>
      <c r="AM446" s="121"/>
      <c r="AN446" s="121"/>
    </row>
    <row r="447" spans="1:40" s="101" customFormat="1">
      <c r="A447" s="777"/>
      <c r="B447" s="777"/>
      <c r="C447" s="777"/>
      <c r="D447" s="777"/>
      <c r="E447" s="777"/>
      <c r="F447" s="777"/>
      <c r="G447" s="906"/>
      <c r="H447" s="777"/>
      <c r="I447" s="777"/>
      <c r="J447" s="777"/>
      <c r="K447" s="777"/>
      <c r="L447" s="777"/>
      <c r="M447" s="906"/>
      <c r="N447" s="578"/>
      <c r="O447" s="578"/>
      <c r="P447" s="578"/>
      <c r="Q447" s="578"/>
      <c r="R447" s="578"/>
      <c r="S447" s="578"/>
      <c r="T447" s="578"/>
      <c r="U447" s="578"/>
      <c r="V447" s="578"/>
      <c r="W447" s="578"/>
      <c r="X447" s="578"/>
      <c r="Y447" s="578"/>
      <c r="Z447" s="578"/>
      <c r="AA447" s="578"/>
      <c r="AB447" s="578"/>
      <c r="AC447" s="578"/>
      <c r="AD447" s="777"/>
      <c r="AE447" s="578"/>
      <c r="AF447" s="578"/>
      <c r="AG447" s="578"/>
      <c r="AH447" s="907"/>
      <c r="AI447" s="121"/>
      <c r="AJ447" s="121"/>
      <c r="AK447" s="121"/>
      <c r="AL447" s="121"/>
      <c r="AM447" s="121"/>
      <c r="AN447" s="121"/>
    </row>
    <row r="448" spans="1:40" s="101" customFormat="1">
      <c r="A448" s="777"/>
      <c r="B448" s="777"/>
      <c r="C448" s="777"/>
      <c r="D448" s="777"/>
      <c r="E448" s="777"/>
      <c r="F448" s="777"/>
      <c r="G448" s="906"/>
      <c r="H448" s="777"/>
      <c r="I448" s="777"/>
      <c r="J448" s="777"/>
      <c r="K448" s="777"/>
      <c r="L448" s="777"/>
      <c r="M448" s="906"/>
      <c r="N448" s="578"/>
      <c r="O448" s="578"/>
      <c r="P448" s="578"/>
      <c r="Q448" s="578"/>
      <c r="R448" s="578"/>
      <c r="S448" s="578"/>
      <c r="T448" s="578"/>
      <c r="U448" s="578"/>
      <c r="V448" s="578"/>
      <c r="W448" s="578"/>
      <c r="X448" s="578"/>
      <c r="Y448" s="578"/>
      <c r="Z448" s="578"/>
      <c r="AA448" s="578"/>
      <c r="AB448" s="578"/>
      <c r="AC448" s="578"/>
      <c r="AD448" s="777"/>
      <c r="AE448" s="578"/>
      <c r="AF448" s="578"/>
      <c r="AG448" s="578"/>
      <c r="AH448" s="907"/>
      <c r="AI448" s="121"/>
      <c r="AJ448" s="121"/>
      <c r="AK448" s="121"/>
      <c r="AL448" s="121"/>
      <c r="AM448" s="121"/>
      <c r="AN448" s="121"/>
    </row>
    <row r="449" spans="1:40" s="101" customFormat="1">
      <c r="A449" s="777"/>
      <c r="B449" s="777"/>
      <c r="C449" s="777"/>
      <c r="D449" s="777"/>
      <c r="E449" s="777"/>
      <c r="F449" s="777"/>
      <c r="G449" s="906"/>
      <c r="H449" s="777"/>
      <c r="I449" s="777"/>
      <c r="J449" s="777"/>
      <c r="K449" s="777"/>
      <c r="L449" s="777"/>
      <c r="M449" s="906"/>
      <c r="N449" s="578"/>
      <c r="O449" s="578"/>
      <c r="P449" s="578"/>
      <c r="Q449" s="578"/>
      <c r="R449" s="578"/>
      <c r="S449" s="578"/>
      <c r="T449" s="578"/>
      <c r="U449" s="578"/>
      <c r="V449" s="578"/>
      <c r="W449" s="578"/>
      <c r="X449" s="578"/>
      <c r="Y449" s="578"/>
      <c r="Z449" s="578"/>
      <c r="AA449" s="578"/>
      <c r="AB449" s="578"/>
      <c r="AC449" s="578"/>
      <c r="AD449" s="777"/>
      <c r="AE449" s="578"/>
      <c r="AF449" s="578"/>
      <c r="AG449" s="578"/>
      <c r="AH449" s="907"/>
      <c r="AI449" s="121"/>
      <c r="AJ449" s="121"/>
      <c r="AK449" s="121"/>
      <c r="AL449" s="121"/>
      <c r="AM449" s="121"/>
      <c r="AN449" s="121"/>
    </row>
    <row r="450" spans="1:40" s="101" customFormat="1">
      <c r="A450" s="777"/>
      <c r="B450" s="777"/>
      <c r="C450" s="777"/>
      <c r="D450" s="777"/>
      <c r="E450" s="777"/>
      <c r="F450" s="777"/>
      <c r="G450" s="906"/>
      <c r="H450" s="777"/>
      <c r="I450" s="777"/>
      <c r="J450" s="777"/>
      <c r="K450" s="777"/>
      <c r="L450" s="777"/>
      <c r="M450" s="906"/>
      <c r="N450" s="578"/>
      <c r="O450" s="578"/>
      <c r="P450" s="578"/>
      <c r="Q450" s="578"/>
      <c r="R450" s="578"/>
      <c r="S450" s="578"/>
      <c r="T450" s="578"/>
      <c r="U450" s="578"/>
      <c r="V450" s="578"/>
      <c r="W450" s="578"/>
      <c r="X450" s="578"/>
      <c r="Y450" s="578"/>
      <c r="Z450" s="578"/>
      <c r="AA450" s="578"/>
      <c r="AB450" s="578"/>
      <c r="AC450" s="578"/>
      <c r="AD450" s="777"/>
      <c r="AE450" s="578"/>
      <c r="AF450" s="578"/>
      <c r="AG450" s="578"/>
      <c r="AH450" s="907"/>
      <c r="AI450" s="121"/>
      <c r="AJ450" s="121"/>
      <c r="AK450" s="121"/>
      <c r="AL450" s="121"/>
      <c r="AM450" s="121"/>
      <c r="AN450" s="121"/>
    </row>
    <row r="451" spans="1:40" s="101" customFormat="1">
      <c r="A451" s="777"/>
      <c r="B451" s="777"/>
      <c r="C451" s="777"/>
      <c r="D451" s="777"/>
      <c r="E451" s="777"/>
      <c r="F451" s="777"/>
      <c r="G451" s="906"/>
      <c r="H451" s="777"/>
      <c r="I451" s="777"/>
      <c r="J451" s="777"/>
      <c r="K451" s="777"/>
      <c r="L451" s="777"/>
      <c r="M451" s="906"/>
      <c r="N451" s="578"/>
      <c r="O451" s="578"/>
      <c r="P451" s="578"/>
      <c r="Q451" s="578"/>
      <c r="R451" s="578"/>
      <c r="S451" s="578"/>
      <c r="T451" s="578"/>
      <c r="U451" s="578"/>
      <c r="V451" s="578"/>
      <c r="W451" s="578"/>
      <c r="X451" s="578"/>
      <c r="Y451" s="578"/>
      <c r="Z451" s="578"/>
      <c r="AA451" s="578"/>
      <c r="AB451" s="578"/>
      <c r="AC451" s="578"/>
      <c r="AD451" s="777"/>
      <c r="AE451" s="578"/>
      <c r="AF451" s="578"/>
      <c r="AG451" s="578"/>
      <c r="AH451" s="907"/>
      <c r="AI451" s="121"/>
      <c r="AJ451" s="121"/>
      <c r="AK451" s="121"/>
      <c r="AL451" s="121"/>
      <c r="AM451" s="121"/>
      <c r="AN451" s="121"/>
    </row>
    <row r="452" spans="1:40" s="101" customFormat="1">
      <c r="A452" s="777"/>
      <c r="B452" s="777"/>
      <c r="C452" s="777"/>
      <c r="D452" s="777"/>
      <c r="E452" s="777"/>
      <c r="F452" s="777"/>
      <c r="G452" s="906"/>
      <c r="H452" s="777"/>
      <c r="I452" s="777"/>
      <c r="J452" s="777"/>
      <c r="K452" s="777"/>
      <c r="L452" s="777"/>
      <c r="M452" s="906"/>
      <c r="N452" s="578"/>
      <c r="O452" s="578"/>
      <c r="P452" s="578"/>
      <c r="Q452" s="578"/>
      <c r="R452" s="578"/>
      <c r="S452" s="578"/>
      <c r="T452" s="578"/>
      <c r="U452" s="578"/>
      <c r="V452" s="578"/>
      <c r="W452" s="578"/>
      <c r="X452" s="578"/>
      <c r="Y452" s="578"/>
      <c r="Z452" s="578"/>
      <c r="AA452" s="578"/>
      <c r="AB452" s="578"/>
      <c r="AC452" s="578"/>
      <c r="AD452" s="777"/>
      <c r="AE452" s="578"/>
      <c r="AF452" s="578"/>
      <c r="AG452" s="578"/>
      <c r="AH452" s="907"/>
      <c r="AI452" s="121"/>
      <c r="AJ452" s="121"/>
      <c r="AK452" s="121"/>
      <c r="AL452" s="121"/>
      <c r="AM452" s="121"/>
      <c r="AN452" s="121"/>
    </row>
    <row r="453" spans="1:40" s="101" customFormat="1">
      <c r="A453" s="777"/>
      <c r="B453" s="777"/>
      <c r="C453" s="777"/>
      <c r="D453" s="777"/>
      <c r="E453" s="777"/>
      <c r="F453" s="777"/>
      <c r="G453" s="906"/>
      <c r="H453" s="777"/>
      <c r="I453" s="777"/>
      <c r="J453" s="777"/>
      <c r="K453" s="777"/>
      <c r="L453" s="777"/>
      <c r="M453" s="906"/>
      <c r="N453" s="578"/>
      <c r="O453" s="578"/>
      <c r="P453" s="578"/>
      <c r="Q453" s="578"/>
      <c r="R453" s="578"/>
      <c r="S453" s="578"/>
      <c r="T453" s="578"/>
      <c r="U453" s="578"/>
      <c r="V453" s="578"/>
      <c r="W453" s="578"/>
      <c r="X453" s="578"/>
      <c r="Y453" s="578"/>
      <c r="Z453" s="578"/>
      <c r="AA453" s="578"/>
      <c r="AB453" s="578"/>
      <c r="AC453" s="578"/>
      <c r="AD453" s="777"/>
      <c r="AE453" s="578"/>
      <c r="AF453" s="578"/>
      <c r="AG453" s="578"/>
      <c r="AH453" s="907"/>
      <c r="AI453" s="121"/>
      <c r="AJ453" s="121"/>
      <c r="AK453" s="121"/>
      <c r="AL453" s="121"/>
      <c r="AM453" s="121"/>
      <c r="AN453" s="121"/>
    </row>
    <row r="454" spans="1:40" s="101" customFormat="1">
      <c r="A454" s="777"/>
      <c r="B454" s="777"/>
      <c r="C454" s="777"/>
      <c r="D454" s="777"/>
      <c r="E454" s="777"/>
      <c r="F454" s="777"/>
      <c r="G454" s="906"/>
      <c r="H454" s="777"/>
      <c r="I454" s="777"/>
      <c r="J454" s="777"/>
      <c r="K454" s="777"/>
      <c r="L454" s="777"/>
      <c r="M454" s="906"/>
      <c r="N454" s="578"/>
      <c r="O454" s="578"/>
      <c r="P454" s="578"/>
      <c r="Q454" s="578"/>
      <c r="R454" s="578"/>
      <c r="S454" s="578"/>
      <c r="T454" s="578"/>
      <c r="U454" s="578"/>
      <c r="V454" s="578"/>
      <c r="W454" s="578"/>
      <c r="X454" s="578"/>
      <c r="Y454" s="578"/>
      <c r="Z454" s="578"/>
      <c r="AA454" s="578"/>
      <c r="AB454" s="578"/>
      <c r="AC454" s="578"/>
      <c r="AD454" s="777"/>
      <c r="AE454" s="578"/>
      <c r="AF454" s="578"/>
      <c r="AG454" s="578"/>
      <c r="AH454" s="907"/>
      <c r="AI454" s="121"/>
      <c r="AJ454" s="121"/>
      <c r="AK454" s="121"/>
      <c r="AL454" s="121"/>
      <c r="AM454" s="121"/>
      <c r="AN454" s="121"/>
    </row>
    <row r="455" spans="1:40" s="101" customFormat="1">
      <c r="A455" s="777"/>
      <c r="B455" s="777"/>
      <c r="C455" s="777"/>
      <c r="D455" s="777"/>
      <c r="E455" s="777"/>
      <c r="F455" s="777"/>
      <c r="G455" s="906"/>
      <c r="H455" s="777"/>
      <c r="I455" s="777"/>
      <c r="J455" s="777"/>
      <c r="K455" s="777"/>
      <c r="L455" s="777"/>
      <c r="M455" s="906"/>
      <c r="N455" s="578"/>
      <c r="O455" s="578"/>
      <c r="P455" s="578"/>
      <c r="Q455" s="578"/>
      <c r="R455" s="578"/>
      <c r="S455" s="578"/>
      <c r="T455" s="578"/>
      <c r="U455" s="578"/>
      <c r="V455" s="578"/>
      <c r="W455" s="578"/>
      <c r="X455" s="578"/>
      <c r="Y455" s="578"/>
      <c r="Z455" s="578"/>
      <c r="AA455" s="578"/>
      <c r="AB455" s="578"/>
      <c r="AC455" s="578"/>
      <c r="AD455" s="777"/>
      <c r="AE455" s="578"/>
      <c r="AF455" s="578"/>
      <c r="AG455" s="578"/>
      <c r="AH455" s="907"/>
      <c r="AI455" s="121"/>
      <c r="AJ455" s="121"/>
      <c r="AK455" s="121"/>
      <c r="AL455" s="121"/>
      <c r="AM455" s="121"/>
      <c r="AN455" s="121"/>
    </row>
    <row r="456" spans="1:40" s="101" customFormat="1">
      <c r="A456" s="777"/>
      <c r="B456" s="777"/>
      <c r="C456" s="777"/>
      <c r="D456" s="777"/>
      <c r="E456" s="777"/>
      <c r="F456" s="777"/>
      <c r="G456" s="906"/>
      <c r="H456" s="777"/>
      <c r="I456" s="777"/>
      <c r="J456" s="777"/>
      <c r="K456" s="777"/>
      <c r="L456" s="777"/>
      <c r="M456" s="906"/>
      <c r="N456" s="578"/>
      <c r="O456" s="578"/>
      <c r="P456" s="578"/>
      <c r="Q456" s="578"/>
      <c r="R456" s="578"/>
      <c r="S456" s="578"/>
      <c r="T456" s="578"/>
      <c r="U456" s="578"/>
      <c r="V456" s="578"/>
      <c r="W456" s="578"/>
      <c r="X456" s="578"/>
      <c r="Y456" s="578"/>
      <c r="Z456" s="578"/>
      <c r="AA456" s="578"/>
      <c r="AB456" s="578"/>
      <c r="AC456" s="578"/>
      <c r="AD456" s="777"/>
      <c r="AE456" s="578"/>
      <c r="AF456" s="578"/>
      <c r="AG456" s="578"/>
      <c r="AH456" s="907"/>
      <c r="AI456" s="121"/>
      <c r="AJ456" s="121"/>
      <c r="AK456" s="121"/>
      <c r="AL456" s="121"/>
      <c r="AM456" s="121"/>
      <c r="AN456" s="121"/>
    </row>
    <row r="457" spans="1:40" s="101" customFormat="1">
      <c r="A457" s="777"/>
      <c r="B457" s="777"/>
      <c r="C457" s="777"/>
      <c r="D457" s="777"/>
      <c r="E457" s="777"/>
      <c r="F457" s="777"/>
      <c r="G457" s="906"/>
      <c r="H457" s="777"/>
      <c r="I457" s="777"/>
      <c r="J457" s="777"/>
      <c r="K457" s="777"/>
      <c r="L457" s="777"/>
      <c r="M457" s="906"/>
      <c r="N457" s="578"/>
      <c r="O457" s="578"/>
      <c r="P457" s="578"/>
      <c r="Q457" s="578"/>
      <c r="R457" s="578"/>
      <c r="S457" s="578"/>
      <c r="T457" s="578"/>
      <c r="U457" s="578"/>
      <c r="V457" s="578"/>
      <c r="W457" s="578"/>
      <c r="X457" s="578"/>
      <c r="Y457" s="578"/>
      <c r="Z457" s="578"/>
      <c r="AA457" s="578"/>
      <c r="AB457" s="578"/>
      <c r="AC457" s="578"/>
      <c r="AD457" s="777"/>
      <c r="AE457" s="578"/>
      <c r="AF457" s="578"/>
      <c r="AG457" s="578"/>
      <c r="AH457" s="907"/>
      <c r="AI457" s="121"/>
      <c r="AJ457" s="121"/>
      <c r="AK457" s="121"/>
      <c r="AL457" s="121"/>
      <c r="AM457" s="121"/>
      <c r="AN457" s="121"/>
    </row>
    <row r="458" spans="1:40" s="101" customFormat="1">
      <c r="A458" s="777"/>
      <c r="B458" s="777"/>
      <c r="C458" s="777"/>
      <c r="D458" s="777"/>
      <c r="E458" s="777"/>
      <c r="F458" s="777"/>
      <c r="G458" s="906"/>
      <c r="H458" s="777"/>
      <c r="I458" s="777"/>
      <c r="J458" s="777"/>
      <c r="K458" s="777"/>
      <c r="L458" s="777"/>
      <c r="M458" s="906"/>
      <c r="N458" s="578"/>
      <c r="O458" s="578"/>
      <c r="P458" s="578"/>
      <c r="Q458" s="578"/>
      <c r="R458" s="578"/>
      <c r="S458" s="578"/>
      <c r="T458" s="578"/>
      <c r="U458" s="578"/>
      <c r="V458" s="578"/>
      <c r="W458" s="578"/>
      <c r="X458" s="578"/>
      <c r="Y458" s="578"/>
      <c r="Z458" s="578"/>
      <c r="AA458" s="578"/>
      <c r="AB458" s="578"/>
      <c r="AC458" s="578"/>
      <c r="AD458" s="777"/>
      <c r="AE458" s="578"/>
      <c r="AF458" s="578"/>
      <c r="AG458" s="578"/>
      <c r="AH458" s="907"/>
      <c r="AI458" s="121"/>
      <c r="AJ458" s="121"/>
      <c r="AK458" s="121"/>
      <c r="AL458" s="121"/>
      <c r="AM458" s="121"/>
      <c r="AN458" s="121"/>
    </row>
    <row r="459" spans="1:40" s="101" customFormat="1">
      <c r="A459" s="777"/>
      <c r="B459" s="777"/>
      <c r="C459" s="777"/>
      <c r="D459" s="777"/>
      <c r="E459" s="777"/>
      <c r="F459" s="777"/>
      <c r="G459" s="906"/>
      <c r="H459" s="777"/>
      <c r="I459" s="777"/>
      <c r="J459" s="777"/>
      <c r="K459" s="777"/>
      <c r="L459" s="777"/>
      <c r="M459" s="906"/>
      <c r="N459" s="578"/>
      <c r="O459" s="578"/>
      <c r="P459" s="578"/>
      <c r="Q459" s="578"/>
      <c r="R459" s="578"/>
      <c r="S459" s="578"/>
      <c r="T459" s="578"/>
      <c r="U459" s="578"/>
      <c r="V459" s="578"/>
      <c r="W459" s="578"/>
      <c r="X459" s="578"/>
      <c r="Y459" s="578"/>
      <c r="Z459" s="578"/>
      <c r="AA459" s="578"/>
      <c r="AB459" s="578"/>
      <c r="AC459" s="578"/>
      <c r="AD459" s="777"/>
      <c r="AE459" s="578"/>
      <c r="AF459" s="578"/>
      <c r="AG459" s="578"/>
      <c r="AH459" s="907"/>
      <c r="AI459" s="121"/>
      <c r="AJ459" s="121"/>
      <c r="AK459" s="121"/>
      <c r="AL459" s="121"/>
      <c r="AM459" s="121"/>
      <c r="AN459" s="121"/>
    </row>
    <row r="460" spans="1:40" s="101" customFormat="1">
      <c r="A460" s="777"/>
      <c r="B460" s="777"/>
      <c r="C460" s="777"/>
      <c r="D460" s="777"/>
      <c r="E460" s="777"/>
      <c r="F460" s="777"/>
      <c r="G460" s="906"/>
      <c r="H460" s="777"/>
      <c r="I460" s="777"/>
      <c r="J460" s="777"/>
      <c r="K460" s="777"/>
      <c r="L460" s="777"/>
      <c r="M460" s="906"/>
      <c r="N460" s="578"/>
      <c r="O460" s="578"/>
      <c r="P460" s="578"/>
      <c r="Q460" s="578"/>
      <c r="R460" s="578"/>
      <c r="S460" s="578"/>
      <c r="T460" s="578"/>
      <c r="U460" s="578"/>
      <c r="V460" s="578"/>
      <c r="W460" s="578"/>
      <c r="X460" s="578"/>
      <c r="Y460" s="578"/>
      <c r="Z460" s="578"/>
      <c r="AA460" s="578"/>
      <c r="AB460" s="578"/>
      <c r="AC460" s="578"/>
      <c r="AD460" s="777"/>
      <c r="AE460" s="578"/>
      <c r="AF460" s="578"/>
      <c r="AG460" s="578"/>
      <c r="AH460" s="907"/>
      <c r="AI460" s="121"/>
      <c r="AJ460" s="121"/>
      <c r="AK460" s="121"/>
      <c r="AL460" s="121"/>
      <c r="AM460" s="121"/>
      <c r="AN460" s="121"/>
    </row>
    <row r="461" spans="1:40" s="101" customFormat="1">
      <c r="A461" s="777"/>
      <c r="B461" s="777"/>
      <c r="C461" s="777"/>
      <c r="D461" s="777"/>
      <c r="E461" s="777"/>
      <c r="F461" s="777"/>
      <c r="G461" s="906"/>
      <c r="H461" s="777"/>
      <c r="I461" s="777"/>
      <c r="J461" s="777"/>
      <c r="K461" s="777"/>
      <c r="L461" s="777"/>
      <c r="M461" s="906"/>
      <c r="N461" s="578"/>
      <c r="O461" s="578"/>
      <c r="P461" s="578"/>
      <c r="Q461" s="578"/>
      <c r="R461" s="578"/>
      <c r="S461" s="578"/>
      <c r="T461" s="578"/>
      <c r="U461" s="578"/>
      <c r="V461" s="578"/>
      <c r="W461" s="578"/>
      <c r="X461" s="578"/>
      <c r="Y461" s="578"/>
      <c r="Z461" s="578"/>
      <c r="AA461" s="578"/>
      <c r="AB461" s="578"/>
      <c r="AC461" s="578"/>
      <c r="AD461" s="777"/>
      <c r="AE461" s="578"/>
      <c r="AF461" s="578"/>
      <c r="AG461" s="578"/>
      <c r="AH461" s="907"/>
      <c r="AI461" s="121"/>
      <c r="AJ461" s="121"/>
      <c r="AK461" s="121"/>
      <c r="AL461" s="121"/>
      <c r="AM461" s="121"/>
      <c r="AN461" s="121"/>
    </row>
    <row r="462" spans="1:40" s="101" customFormat="1">
      <c r="A462" s="777"/>
      <c r="B462" s="777"/>
      <c r="C462" s="777"/>
      <c r="D462" s="777"/>
      <c r="E462" s="777"/>
      <c r="F462" s="777"/>
      <c r="G462" s="906"/>
      <c r="H462" s="777"/>
      <c r="I462" s="777"/>
      <c r="J462" s="777"/>
      <c r="K462" s="777"/>
      <c r="L462" s="777"/>
      <c r="M462" s="906"/>
      <c r="N462" s="578"/>
      <c r="O462" s="578"/>
      <c r="P462" s="578"/>
      <c r="Q462" s="578"/>
      <c r="R462" s="578"/>
      <c r="S462" s="578"/>
      <c r="T462" s="578"/>
      <c r="U462" s="578"/>
      <c r="V462" s="578"/>
      <c r="W462" s="578"/>
      <c r="X462" s="578"/>
      <c r="Y462" s="578"/>
      <c r="Z462" s="578"/>
      <c r="AA462" s="578"/>
      <c r="AB462" s="578"/>
      <c r="AC462" s="578"/>
      <c r="AD462" s="777"/>
      <c r="AE462" s="578"/>
      <c r="AF462" s="578"/>
      <c r="AG462" s="578"/>
      <c r="AH462" s="907"/>
      <c r="AI462" s="121"/>
      <c r="AJ462" s="121"/>
      <c r="AK462" s="121"/>
      <c r="AL462" s="121"/>
      <c r="AM462" s="121"/>
      <c r="AN462" s="121"/>
    </row>
    <row r="463" spans="1:40" s="101" customFormat="1">
      <c r="A463" s="777"/>
      <c r="B463" s="777"/>
      <c r="C463" s="777"/>
      <c r="D463" s="777"/>
      <c r="E463" s="777"/>
      <c r="F463" s="777"/>
      <c r="G463" s="906"/>
      <c r="H463" s="777"/>
      <c r="I463" s="777"/>
      <c r="J463" s="777"/>
      <c r="K463" s="777"/>
      <c r="L463" s="777"/>
      <c r="M463" s="906"/>
      <c r="N463" s="578"/>
      <c r="O463" s="578"/>
      <c r="P463" s="578"/>
      <c r="Q463" s="578"/>
      <c r="R463" s="578"/>
      <c r="S463" s="578"/>
      <c r="T463" s="578"/>
      <c r="U463" s="578"/>
      <c r="V463" s="578"/>
      <c r="W463" s="578"/>
      <c r="X463" s="578"/>
      <c r="Y463" s="578"/>
      <c r="Z463" s="578"/>
      <c r="AA463" s="578"/>
      <c r="AB463" s="578"/>
      <c r="AC463" s="578"/>
      <c r="AD463" s="777"/>
      <c r="AE463" s="578"/>
      <c r="AF463" s="578"/>
      <c r="AG463" s="578"/>
      <c r="AH463" s="907"/>
      <c r="AI463" s="121"/>
      <c r="AJ463" s="121"/>
      <c r="AK463" s="121"/>
      <c r="AL463" s="121"/>
      <c r="AM463" s="121"/>
      <c r="AN463" s="121"/>
    </row>
    <row r="464" spans="1:40" s="101" customFormat="1">
      <c r="A464" s="777"/>
      <c r="B464" s="777"/>
      <c r="C464" s="777"/>
      <c r="D464" s="777"/>
      <c r="E464" s="777"/>
      <c r="F464" s="777"/>
      <c r="G464" s="906"/>
      <c r="H464" s="777"/>
      <c r="I464" s="777"/>
      <c r="J464" s="777"/>
      <c r="K464" s="777"/>
      <c r="L464" s="777"/>
      <c r="M464" s="906"/>
      <c r="N464" s="578"/>
      <c r="O464" s="578"/>
      <c r="P464" s="578"/>
      <c r="Q464" s="578"/>
      <c r="R464" s="578"/>
      <c r="S464" s="578"/>
      <c r="T464" s="578"/>
      <c r="U464" s="578"/>
      <c r="V464" s="578"/>
      <c r="W464" s="578"/>
      <c r="X464" s="578"/>
      <c r="Y464" s="578"/>
      <c r="Z464" s="578"/>
      <c r="AA464" s="578"/>
      <c r="AB464" s="578"/>
      <c r="AC464" s="578"/>
      <c r="AD464" s="777"/>
      <c r="AE464" s="578"/>
      <c r="AF464" s="578"/>
      <c r="AG464" s="578"/>
      <c r="AH464" s="907"/>
      <c r="AI464" s="121"/>
      <c r="AJ464" s="121"/>
      <c r="AK464" s="121"/>
      <c r="AL464" s="121"/>
      <c r="AM464" s="121"/>
      <c r="AN464" s="121"/>
    </row>
    <row r="465" spans="1:40" s="101" customFormat="1">
      <c r="A465" s="777"/>
      <c r="B465" s="777"/>
      <c r="C465" s="777"/>
      <c r="D465" s="777"/>
      <c r="E465" s="777"/>
      <c r="F465" s="777"/>
      <c r="G465" s="906"/>
      <c r="H465" s="777"/>
      <c r="I465" s="777"/>
      <c r="J465" s="777"/>
      <c r="K465" s="777"/>
      <c r="L465" s="777"/>
      <c r="M465" s="906"/>
      <c r="N465" s="578"/>
      <c r="O465" s="578"/>
      <c r="P465" s="578"/>
      <c r="Q465" s="578"/>
      <c r="R465" s="578"/>
      <c r="S465" s="578"/>
      <c r="T465" s="578"/>
      <c r="U465" s="578"/>
      <c r="V465" s="578"/>
      <c r="W465" s="578"/>
      <c r="X465" s="578"/>
      <c r="Y465" s="578"/>
      <c r="Z465" s="578"/>
      <c r="AA465" s="578"/>
      <c r="AB465" s="578"/>
      <c r="AC465" s="578"/>
      <c r="AD465" s="777"/>
      <c r="AE465" s="578"/>
      <c r="AF465" s="578"/>
      <c r="AG465" s="578"/>
      <c r="AH465" s="907"/>
      <c r="AI465" s="121"/>
      <c r="AJ465" s="121"/>
      <c r="AK465" s="121"/>
      <c r="AL465" s="121"/>
      <c r="AM465" s="121"/>
      <c r="AN465" s="121"/>
    </row>
    <row r="466" spans="1:40" s="101" customFormat="1">
      <c r="A466" s="777"/>
      <c r="B466" s="777"/>
      <c r="C466" s="777"/>
      <c r="D466" s="777"/>
      <c r="E466" s="777"/>
      <c r="F466" s="777"/>
      <c r="G466" s="906"/>
      <c r="H466" s="777"/>
      <c r="I466" s="777"/>
      <c r="J466" s="777"/>
      <c r="K466" s="777"/>
      <c r="L466" s="777"/>
      <c r="M466" s="906"/>
      <c r="N466" s="578"/>
      <c r="O466" s="578"/>
      <c r="P466" s="578"/>
      <c r="Q466" s="578"/>
      <c r="R466" s="578"/>
      <c r="S466" s="578"/>
      <c r="T466" s="578"/>
      <c r="U466" s="578"/>
      <c r="V466" s="578"/>
      <c r="W466" s="578"/>
      <c r="X466" s="578"/>
      <c r="Y466" s="578"/>
      <c r="Z466" s="578"/>
      <c r="AA466" s="578"/>
      <c r="AB466" s="578"/>
      <c r="AC466" s="578"/>
      <c r="AD466" s="777"/>
      <c r="AE466" s="578"/>
      <c r="AF466" s="578"/>
      <c r="AG466" s="578"/>
      <c r="AH466" s="907"/>
      <c r="AI466" s="121"/>
      <c r="AJ466" s="121"/>
      <c r="AK466" s="121"/>
      <c r="AL466" s="121"/>
      <c r="AM466" s="121"/>
      <c r="AN466" s="121"/>
    </row>
    <row r="467" spans="1:40" s="101" customFormat="1">
      <c r="A467" s="777"/>
      <c r="B467" s="777"/>
      <c r="C467" s="777"/>
      <c r="D467" s="777"/>
      <c r="E467" s="777"/>
      <c r="F467" s="777"/>
      <c r="G467" s="906"/>
      <c r="H467" s="777"/>
      <c r="I467" s="777"/>
      <c r="J467" s="777"/>
      <c r="K467" s="777"/>
      <c r="L467" s="777"/>
      <c r="M467" s="906"/>
      <c r="N467" s="578"/>
      <c r="O467" s="578"/>
      <c r="P467" s="578"/>
      <c r="Q467" s="578"/>
      <c r="R467" s="578"/>
      <c r="S467" s="578"/>
      <c r="T467" s="578"/>
      <c r="U467" s="578"/>
      <c r="V467" s="578"/>
      <c r="W467" s="578"/>
      <c r="X467" s="578"/>
      <c r="Y467" s="578"/>
      <c r="Z467" s="578"/>
      <c r="AA467" s="578"/>
      <c r="AB467" s="578"/>
      <c r="AC467" s="578"/>
      <c r="AD467" s="777"/>
      <c r="AE467" s="578"/>
      <c r="AF467" s="578"/>
      <c r="AG467" s="578"/>
      <c r="AH467" s="907"/>
      <c r="AI467" s="121"/>
      <c r="AJ467" s="121"/>
      <c r="AK467" s="121"/>
      <c r="AL467" s="121"/>
      <c r="AM467" s="121"/>
      <c r="AN467" s="121"/>
    </row>
    <row r="468" spans="1:40" s="101" customFormat="1">
      <c r="A468" s="777"/>
      <c r="B468" s="777"/>
      <c r="C468" s="777"/>
      <c r="D468" s="777"/>
      <c r="E468" s="777"/>
      <c r="F468" s="777"/>
      <c r="G468" s="906"/>
      <c r="H468" s="777"/>
      <c r="I468" s="777"/>
      <c r="J468" s="777"/>
      <c r="K468" s="777"/>
      <c r="L468" s="777"/>
      <c r="M468" s="906"/>
      <c r="N468" s="578"/>
      <c r="O468" s="578"/>
      <c r="P468" s="578"/>
      <c r="Q468" s="578"/>
      <c r="R468" s="578"/>
      <c r="S468" s="578"/>
      <c r="T468" s="578"/>
      <c r="U468" s="578"/>
      <c r="V468" s="578"/>
      <c r="W468" s="578"/>
      <c r="X468" s="578"/>
      <c r="Y468" s="578"/>
      <c r="Z468" s="578"/>
      <c r="AA468" s="578"/>
      <c r="AB468" s="578"/>
      <c r="AC468" s="578"/>
      <c r="AD468" s="777"/>
      <c r="AE468" s="578"/>
      <c r="AF468" s="578"/>
      <c r="AG468" s="578"/>
      <c r="AH468" s="907"/>
      <c r="AI468" s="121"/>
      <c r="AJ468" s="121"/>
      <c r="AK468" s="121"/>
      <c r="AL468" s="121"/>
      <c r="AM468" s="121"/>
      <c r="AN468" s="121"/>
    </row>
    <row r="469" spans="1:40" s="101" customFormat="1">
      <c r="A469" s="777"/>
      <c r="B469" s="777"/>
      <c r="C469" s="777"/>
      <c r="D469" s="777"/>
      <c r="E469" s="777"/>
      <c r="F469" s="777"/>
      <c r="G469" s="906"/>
      <c r="H469" s="777"/>
      <c r="I469" s="777"/>
      <c r="J469" s="777"/>
      <c r="K469" s="777"/>
      <c r="L469" s="777"/>
      <c r="M469" s="906"/>
      <c r="N469" s="578"/>
      <c r="O469" s="578"/>
      <c r="P469" s="578"/>
      <c r="Q469" s="578"/>
      <c r="R469" s="578"/>
      <c r="S469" s="578"/>
      <c r="T469" s="578"/>
      <c r="U469" s="578"/>
      <c r="V469" s="578"/>
      <c r="W469" s="578"/>
      <c r="X469" s="578"/>
      <c r="Y469" s="578"/>
      <c r="Z469" s="578"/>
      <c r="AA469" s="578"/>
      <c r="AB469" s="578"/>
      <c r="AC469" s="578"/>
      <c r="AD469" s="777"/>
      <c r="AE469" s="578"/>
      <c r="AF469" s="578"/>
      <c r="AG469" s="578"/>
      <c r="AH469" s="907"/>
      <c r="AI469" s="121"/>
      <c r="AJ469" s="121"/>
      <c r="AK469" s="121"/>
      <c r="AL469" s="121"/>
      <c r="AM469" s="121"/>
      <c r="AN469" s="121"/>
    </row>
    <row r="470" spans="1:40" s="101" customFormat="1">
      <c r="A470" s="777"/>
      <c r="B470" s="777"/>
      <c r="C470" s="777"/>
      <c r="D470" s="777"/>
      <c r="E470" s="777"/>
      <c r="F470" s="777"/>
      <c r="G470" s="906"/>
      <c r="H470" s="777"/>
      <c r="I470" s="777"/>
      <c r="J470" s="777"/>
      <c r="K470" s="777"/>
      <c r="L470" s="777"/>
      <c r="M470" s="906"/>
      <c r="N470" s="578"/>
      <c r="O470" s="578"/>
      <c r="P470" s="578"/>
      <c r="Q470" s="578"/>
      <c r="R470" s="578"/>
      <c r="S470" s="578"/>
      <c r="T470" s="578"/>
      <c r="U470" s="578"/>
      <c r="V470" s="578"/>
      <c r="W470" s="578"/>
      <c r="X470" s="578"/>
      <c r="Y470" s="578"/>
      <c r="Z470" s="578"/>
      <c r="AA470" s="578"/>
      <c r="AB470" s="578"/>
      <c r="AC470" s="578"/>
      <c r="AD470" s="777"/>
      <c r="AE470" s="578"/>
      <c r="AF470" s="578"/>
      <c r="AG470" s="578"/>
      <c r="AH470" s="907"/>
      <c r="AI470" s="121"/>
      <c r="AJ470" s="121"/>
      <c r="AK470" s="121"/>
      <c r="AL470" s="121"/>
      <c r="AM470" s="121"/>
      <c r="AN470" s="121"/>
    </row>
    <row r="471" spans="1:40" s="101" customFormat="1">
      <c r="A471" s="777"/>
      <c r="B471" s="777"/>
      <c r="C471" s="777"/>
      <c r="D471" s="777"/>
      <c r="E471" s="777"/>
      <c r="F471" s="777"/>
      <c r="G471" s="906"/>
      <c r="H471" s="777"/>
      <c r="I471" s="777"/>
      <c r="J471" s="777"/>
      <c r="K471" s="777"/>
      <c r="L471" s="777"/>
      <c r="M471" s="906"/>
      <c r="N471" s="578"/>
      <c r="O471" s="578"/>
      <c r="P471" s="578"/>
      <c r="Q471" s="578"/>
      <c r="R471" s="578"/>
      <c r="S471" s="578"/>
      <c r="T471" s="578"/>
      <c r="U471" s="578"/>
      <c r="V471" s="578"/>
      <c r="W471" s="578"/>
      <c r="X471" s="578"/>
      <c r="Y471" s="578"/>
      <c r="Z471" s="578"/>
      <c r="AA471" s="578"/>
      <c r="AB471" s="578"/>
      <c r="AC471" s="578"/>
      <c r="AD471" s="777"/>
      <c r="AE471" s="578"/>
      <c r="AF471" s="578"/>
      <c r="AG471" s="578"/>
      <c r="AH471" s="907"/>
      <c r="AI471" s="121"/>
      <c r="AJ471" s="121"/>
      <c r="AK471" s="121"/>
      <c r="AL471" s="121"/>
      <c r="AM471" s="121"/>
      <c r="AN471" s="121"/>
    </row>
    <row r="472" spans="1:40" s="101" customFormat="1">
      <c r="A472" s="777"/>
      <c r="B472" s="777"/>
      <c r="C472" s="777"/>
      <c r="D472" s="777"/>
      <c r="E472" s="777"/>
      <c r="F472" s="777"/>
      <c r="G472" s="906"/>
      <c r="H472" s="777"/>
      <c r="I472" s="777"/>
      <c r="J472" s="777"/>
      <c r="K472" s="777"/>
      <c r="L472" s="777"/>
      <c r="M472" s="906"/>
      <c r="N472" s="578"/>
      <c r="O472" s="578"/>
      <c r="P472" s="578"/>
      <c r="Q472" s="578"/>
      <c r="R472" s="578"/>
      <c r="S472" s="578"/>
      <c r="T472" s="578"/>
      <c r="U472" s="578"/>
      <c r="V472" s="578"/>
      <c r="W472" s="578"/>
      <c r="X472" s="578"/>
      <c r="Y472" s="578"/>
      <c r="Z472" s="578"/>
      <c r="AA472" s="578"/>
      <c r="AB472" s="578"/>
      <c r="AC472" s="578"/>
      <c r="AD472" s="777"/>
      <c r="AE472" s="578"/>
      <c r="AF472" s="578"/>
      <c r="AG472" s="578"/>
      <c r="AH472" s="907"/>
      <c r="AI472" s="121"/>
      <c r="AJ472" s="121"/>
      <c r="AK472" s="121"/>
      <c r="AL472" s="121"/>
      <c r="AM472" s="121"/>
      <c r="AN472" s="121"/>
    </row>
    <row r="473" spans="1:40" s="101" customFormat="1">
      <c r="A473" s="777"/>
      <c r="B473" s="777"/>
      <c r="C473" s="777"/>
      <c r="D473" s="777"/>
      <c r="E473" s="777"/>
      <c r="F473" s="777"/>
      <c r="G473" s="906"/>
      <c r="H473" s="777"/>
      <c r="I473" s="777"/>
      <c r="J473" s="777"/>
      <c r="K473" s="777"/>
      <c r="L473" s="777"/>
      <c r="M473" s="906"/>
      <c r="N473" s="578"/>
      <c r="O473" s="578"/>
      <c r="P473" s="578"/>
      <c r="Q473" s="578"/>
      <c r="R473" s="578"/>
      <c r="S473" s="578"/>
      <c r="T473" s="578"/>
      <c r="U473" s="578"/>
      <c r="V473" s="578"/>
      <c r="W473" s="578"/>
      <c r="X473" s="578"/>
      <c r="Y473" s="578"/>
      <c r="Z473" s="578"/>
      <c r="AA473" s="578"/>
      <c r="AB473" s="578"/>
      <c r="AC473" s="578"/>
      <c r="AD473" s="777"/>
      <c r="AE473" s="578"/>
      <c r="AF473" s="578"/>
      <c r="AG473" s="578"/>
      <c r="AH473" s="907"/>
      <c r="AI473" s="121"/>
      <c r="AJ473" s="121"/>
      <c r="AK473" s="121"/>
      <c r="AL473" s="121"/>
      <c r="AM473" s="121"/>
      <c r="AN473" s="121"/>
    </row>
    <row r="474" spans="1:40" s="101" customFormat="1">
      <c r="A474" s="777"/>
      <c r="B474" s="777"/>
      <c r="C474" s="777"/>
      <c r="D474" s="777"/>
      <c r="E474" s="777"/>
      <c r="F474" s="777"/>
      <c r="G474" s="906"/>
      <c r="H474" s="777"/>
      <c r="I474" s="777"/>
      <c r="J474" s="777"/>
      <c r="K474" s="777"/>
      <c r="L474" s="777"/>
      <c r="M474" s="906"/>
      <c r="N474" s="578"/>
      <c r="O474" s="578"/>
      <c r="P474" s="578"/>
      <c r="Q474" s="578"/>
      <c r="R474" s="578"/>
      <c r="S474" s="578"/>
      <c r="T474" s="578"/>
      <c r="U474" s="578"/>
      <c r="V474" s="578"/>
      <c r="W474" s="578"/>
      <c r="X474" s="578"/>
      <c r="Y474" s="578"/>
      <c r="Z474" s="578"/>
      <c r="AA474" s="578"/>
      <c r="AB474" s="578"/>
      <c r="AC474" s="578"/>
      <c r="AD474" s="777"/>
      <c r="AE474" s="578"/>
      <c r="AF474" s="578"/>
      <c r="AG474" s="578"/>
      <c r="AH474" s="907"/>
      <c r="AI474" s="121"/>
      <c r="AJ474" s="121"/>
      <c r="AK474" s="121"/>
      <c r="AL474" s="121"/>
      <c r="AM474" s="121"/>
      <c r="AN474" s="121"/>
    </row>
    <row r="475" spans="1:40" s="101" customFormat="1">
      <c r="A475" s="777"/>
      <c r="B475" s="777"/>
      <c r="C475" s="777"/>
      <c r="D475" s="777"/>
      <c r="E475" s="777"/>
      <c r="F475" s="777"/>
      <c r="G475" s="906"/>
      <c r="H475" s="777"/>
      <c r="I475" s="777"/>
      <c r="J475" s="777"/>
      <c r="K475" s="777"/>
      <c r="L475" s="777"/>
      <c r="M475" s="906"/>
      <c r="N475" s="578"/>
      <c r="O475" s="578"/>
      <c r="P475" s="578"/>
      <c r="Q475" s="578"/>
      <c r="R475" s="578"/>
      <c r="S475" s="578"/>
      <c r="T475" s="578"/>
      <c r="U475" s="578"/>
      <c r="V475" s="578"/>
      <c r="W475" s="578"/>
      <c r="X475" s="578"/>
      <c r="Y475" s="578"/>
      <c r="Z475" s="578"/>
      <c r="AA475" s="578"/>
      <c r="AB475" s="578"/>
      <c r="AC475" s="578"/>
      <c r="AD475" s="777"/>
      <c r="AE475" s="578"/>
      <c r="AF475" s="578"/>
      <c r="AG475" s="578"/>
      <c r="AH475" s="907"/>
      <c r="AI475" s="121"/>
      <c r="AJ475" s="121"/>
      <c r="AK475" s="121"/>
      <c r="AL475" s="121"/>
      <c r="AM475" s="121"/>
      <c r="AN475" s="121"/>
    </row>
    <row r="476" spans="1:40" s="101" customFormat="1">
      <c r="A476" s="777"/>
      <c r="B476" s="777"/>
      <c r="C476" s="777"/>
      <c r="D476" s="777"/>
      <c r="E476" s="777"/>
      <c r="F476" s="777"/>
      <c r="G476" s="906"/>
      <c r="H476" s="777"/>
      <c r="I476" s="777"/>
      <c r="J476" s="777"/>
      <c r="K476" s="777"/>
      <c r="L476" s="777"/>
      <c r="M476" s="906"/>
      <c r="N476" s="578"/>
      <c r="O476" s="578"/>
      <c r="P476" s="578"/>
      <c r="Q476" s="578"/>
      <c r="R476" s="578"/>
      <c r="S476" s="578"/>
      <c r="T476" s="578"/>
      <c r="U476" s="578"/>
      <c r="V476" s="578"/>
      <c r="W476" s="578"/>
      <c r="X476" s="578"/>
      <c r="Y476" s="578"/>
      <c r="Z476" s="578"/>
      <c r="AA476" s="578"/>
      <c r="AB476" s="578"/>
      <c r="AC476" s="578"/>
      <c r="AD476" s="777"/>
      <c r="AE476" s="578"/>
      <c r="AF476" s="578"/>
      <c r="AG476" s="578"/>
      <c r="AH476" s="907"/>
      <c r="AI476" s="121"/>
      <c r="AJ476" s="121"/>
      <c r="AK476" s="121"/>
      <c r="AL476" s="121"/>
      <c r="AM476" s="121"/>
      <c r="AN476" s="121"/>
    </row>
    <row r="477" spans="1:40" s="101" customFormat="1">
      <c r="A477" s="777"/>
      <c r="B477" s="777"/>
      <c r="C477" s="777"/>
      <c r="D477" s="777"/>
      <c r="E477" s="777"/>
      <c r="F477" s="777"/>
      <c r="G477" s="906"/>
      <c r="H477" s="777"/>
      <c r="I477" s="777"/>
      <c r="J477" s="777"/>
      <c r="K477" s="777"/>
      <c r="L477" s="777"/>
      <c r="M477" s="906"/>
      <c r="N477" s="578"/>
      <c r="O477" s="578"/>
      <c r="P477" s="578"/>
      <c r="Q477" s="578"/>
      <c r="R477" s="578"/>
      <c r="S477" s="578"/>
      <c r="T477" s="578"/>
      <c r="U477" s="578"/>
      <c r="V477" s="578"/>
      <c r="W477" s="578"/>
      <c r="X477" s="578"/>
      <c r="Y477" s="578"/>
      <c r="Z477" s="578"/>
      <c r="AA477" s="578"/>
      <c r="AB477" s="578"/>
      <c r="AC477" s="578"/>
      <c r="AD477" s="777"/>
      <c r="AE477" s="578"/>
      <c r="AF477" s="578"/>
      <c r="AG477" s="578"/>
      <c r="AH477" s="907"/>
      <c r="AI477" s="121"/>
      <c r="AJ477" s="121"/>
      <c r="AK477" s="121"/>
      <c r="AL477" s="121"/>
      <c r="AM477" s="121"/>
      <c r="AN477" s="121"/>
    </row>
    <row r="478" spans="1:40" s="101" customFormat="1">
      <c r="A478" s="777"/>
      <c r="B478" s="777"/>
      <c r="C478" s="777"/>
      <c r="D478" s="777"/>
      <c r="E478" s="777"/>
      <c r="F478" s="777"/>
      <c r="G478" s="906"/>
      <c r="H478" s="777"/>
      <c r="I478" s="777"/>
      <c r="J478" s="777"/>
      <c r="K478" s="777"/>
      <c r="L478" s="777"/>
      <c r="M478" s="906"/>
      <c r="N478" s="578"/>
      <c r="O478" s="578"/>
      <c r="P478" s="578"/>
      <c r="Q478" s="578"/>
      <c r="R478" s="578"/>
      <c r="S478" s="578"/>
      <c r="T478" s="578"/>
      <c r="U478" s="578"/>
      <c r="V478" s="578"/>
      <c r="W478" s="578"/>
      <c r="X478" s="578"/>
      <c r="Y478" s="578"/>
      <c r="Z478" s="578"/>
      <c r="AA478" s="578"/>
      <c r="AB478" s="578"/>
      <c r="AC478" s="578"/>
      <c r="AD478" s="777"/>
      <c r="AE478" s="578"/>
      <c r="AF478" s="578"/>
      <c r="AG478" s="578"/>
      <c r="AH478" s="907"/>
      <c r="AI478" s="121"/>
      <c r="AJ478" s="121"/>
      <c r="AK478" s="121"/>
      <c r="AL478" s="121"/>
      <c r="AM478" s="121"/>
      <c r="AN478" s="121"/>
    </row>
    <row r="479" spans="1:40" s="101" customFormat="1">
      <c r="A479" s="777"/>
      <c r="B479" s="777"/>
      <c r="C479" s="777"/>
      <c r="D479" s="777"/>
      <c r="E479" s="777"/>
      <c r="F479" s="777"/>
      <c r="G479" s="906"/>
      <c r="H479" s="777"/>
      <c r="I479" s="777"/>
      <c r="J479" s="777"/>
      <c r="K479" s="777"/>
      <c r="L479" s="777"/>
      <c r="M479" s="906"/>
      <c r="N479" s="578"/>
      <c r="O479" s="578"/>
      <c r="P479" s="578"/>
      <c r="Q479" s="578"/>
      <c r="R479" s="578"/>
      <c r="S479" s="578"/>
      <c r="T479" s="578"/>
      <c r="U479" s="578"/>
      <c r="V479" s="578"/>
      <c r="W479" s="578"/>
      <c r="X479" s="578"/>
      <c r="Y479" s="578"/>
      <c r="Z479" s="578"/>
      <c r="AA479" s="578"/>
      <c r="AB479" s="578"/>
      <c r="AC479" s="578"/>
      <c r="AD479" s="777"/>
      <c r="AE479" s="578"/>
      <c r="AF479" s="578"/>
      <c r="AG479" s="578"/>
      <c r="AH479" s="907"/>
      <c r="AI479" s="121"/>
      <c r="AJ479" s="121"/>
      <c r="AK479" s="121"/>
      <c r="AL479" s="121"/>
      <c r="AM479" s="121"/>
      <c r="AN479" s="121"/>
    </row>
    <row r="480" spans="1:40" s="101" customFormat="1">
      <c r="A480" s="777"/>
      <c r="B480" s="777"/>
      <c r="C480" s="777"/>
      <c r="D480" s="777"/>
      <c r="E480" s="777"/>
      <c r="F480" s="777"/>
      <c r="G480" s="906"/>
      <c r="H480" s="777"/>
      <c r="I480" s="777"/>
      <c r="J480" s="777"/>
      <c r="K480" s="777"/>
      <c r="L480" s="777"/>
      <c r="M480" s="906"/>
      <c r="N480" s="578"/>
      <c r="O480" s="578"/>
      <c r="P480" s="578"/>
      <c r="Q480" s="578"/>
      <c r="R480" s="578"/>
      <c r="S480" s="578"/>
      <c r="T480" s="578"/>
      <c r="U480" s="578"/>
      <c r="V480" s="578"/>
      <c r="W480" s="578"/>
      <c r="X480" s="578"/>
      <c r="Y480" s="578"/>
      <c r="Z480" s="578"/>
      <c r="AA480" s="578"/>
      <c r="AB480" s="578"/>
      <c r="AC480" s="578"/>
      <c r="AD480" s="777"/>
      <c r="AE480" s="578"/>
      <c r="AF480" s="578"/>
      <c r="AG480" s="578"/>
      <c r="AH480" s="907"/>
      <c r="AI480" s="121"/>
      <c r="AJ480" s="121"/>
      <c r="AK480" s="121"/>
      <c r="AL480" s="121"/>
      <c r="AM480" s="121"/>
      <c r="AN480" s="121"/>
    </row>
    <row r="481" spans="1:40" s="101" customFormat="1">
      <c r="A481" s="777"/>
      <c r="B481" s="777"/>
      <c r="C481" s="777"/>
      <c r="D481" s="777"/>
      <c r="E481" s="777"/>
      <c r="F481" s="777"/>
      <c r="G481" s="906"/>
      <c r="H481" s="777"/>
      <c r="I481" s="777"/>
      <c r="J481" s="777"/>
      <c r="K481" s="777"/>
      <c r="L481" s="777"/>
      <c r="M481" s="906"/>
      <c r="N481" s="578"/>
      <c r="O481" s="578"/>
      <c r="P481" s="578"/>
      <c r="Q481" s="578"/>
      <c r="R481" s="578"/>
      <c r="S481" s="578"/>
      <c r="T481" s="578"/>
      <c r="U481" s="578"/>
      <c r="V481" s="578"/>
      <c r="W481" s="578"/>
      <c r="X481" s="578"/>
      <c r="Y481" s="578"/>
      <c r="Z481" s="578"/>
      <c r="AA481" s="578"/>
      <c r="AB481" s="578"/>
      <c r="AC481" s="578"/>
      <c r="AD481" s="777"/>
      <c r="AE481" s="578"/>
      <c r="AF481" s="578"/>
      <c r="AG481" s="578"/>
      <c r="AH481" s="907"/>
      <c r="AI481" s="121"/>
      <c r="AJ481" s="121"/>
      <c r="AK481" s="121"/>
      <c r="AL481" s="121"/>
      <c r="AM481" s="121"/>
      <c r="AN481" s="121"/>
    </row>
    <row r="482" spans="1:40" s="101" customFormat="1">
      <c r="A482" s="777"/>
      <c r="B482" s="777"/>
      <c r="C482" s="777"/>
      <c r="D482" s="777"/>
      <c r="E482" s="777"/>
      <c r="F482" s="777"/>
      <c r="G482" s="906"/>
      <c r="H482" s="777"/>
      <c r="I482" s="777"/>
      <c r="J482" s="777"/>
      <c r="K482" s="777"/>
      <c r="L482" s="777"/>
      <c r="M482" s="906"/>
      <c r="N482" s="578"/>
      <c r="O482" s="578"/>
      <c r="P482" s="578"/>
      <c r="Q482" s="578"/>
      <c r="R482" s="578"/>
      <c r="S482" s="578"/>
      <c r="T482" s="578"/>
      <c r="U482" s="578"/>
      <c r="V482" s="578"/>
      <c r="W482" s="578"/>
      <c r="X482" s="578"/>
      <c r="Y482" s="578"/>
      <c r="Z482" s="578"/>
      <c r="AA482" s="578"/>
      <c r="AB482" s="578"/>
      <c r="AC482" s="578"/>
      <c r="AD482" s="777"/>
      <c r="AE482" s="578"/>
      <c r="AF482" s="578"/>
      <c r="AG482" s="578"/>
      <c r="AH482" s="907"/>
      <c r="AI482" s="121"/>
      <c r="AJ482" s="121"/>
      <c r="AK482" s="121"/>
      <c r="AL482" s="121"/>
      <c r="AM482" s="121"/>
      <c r="AN482" s="121"/>
    </row>
    <row r="483" spans="1:40" s="101" customFormat="1">
      <c r="A483" s="777"/>
      <c r="B483" s="777"/>
      <c r="C483" s="777"/>
      <c r="D483" s="777"/>
      <c r="E483" s="777"/>
      <c r="F483" s="777"/>
      <c r="G483" s="906"/>
      <c r="H483" s="777"/>
      <c r="I483" s="777"/>
      <c r="J483" s="777"/>
      <c r="K483" s="777"/>
      <c r="L483" s="777"/>
      <c r="M483" s="906"/>
      <c r="N483" s="578"/>
      <c r="O483" s="578"/>
      <c r="P483" s="578"/>
      <c r="Q483" s="578"/>
      <c r="R483" s="578"/>
      <c r="S483" s="578"/>
      <c r="T483" s="578"/>
      <c r="U483" s="578"/>
      <c r="V483" s="578"/>
      <c r="W483" s="578"/>
      <c r="X483" s="578"/>
      <c r="Y483" s="578"/>
      <c r="Z483" s="578"/>
      <c r="AA483" s="578"/>
      <c r="AB483" s="578"/>
      <c r="AC483" s="578"/>
      <c r="AD483" s="777"/>
      <c r="AE483" s="578"/>
      <c r="AF483" s="578"/>
      <c r="AG483" s="578"/>
      <c r="AH483" s="907"/>
      <c r="AI483" s="121"/>
      <c r="AJ483" s="121"/>
      <c r="AK483" s="121"/>
      <c r="AL483" s="121"/>
      <c r="AM483" s="121"/>
      <c r="AN483" s="121"/>
    </row>
    <row r="484" spans="1:40" s="101" customFormat="1">
      <c r="A484" s="777"/>
      <c r="B484" s="777"/>
      <c r="C484" s="777"/>
      <c r="D484" s="777"/>
      <c r="E484" s="777"/>
      <c r="F484" s="777"/>
      <c r="G484" s="906"/>
      <c r="H484" s="777"/>
      <c r="I484" s="777"/>
      <c r="J484" s="777"/>
      <c r="K484" s="777"/>
      <c r="L484" s="777"/>
      <c r="M484" s="906"/>
      <c r="N484" s="578"/>
      <c r="O484" s="578"/>
      <c r="P484" s="578"/>
      <c r="Q484" s="578"/>
      <c r="R484" s="578"/>
      <c r="S484" s="578"/>
      <c r="T484" s="578"/>
      <c r="U484" s="578"/>
      <c r="V484" s="578"/>
      <c r="W484" s="578"/>
      <c r="X484" s="578"/>
      <c r="Y484" s="578"/>
      <c r="Z484" s="578"/>
      <c r="AA484" s="578"/>
      <c r="AB484" s="578"/>
      <c r="AC484" s="578"/>
      <c r="AD484" s="777"/>
      <c r="AE484" s="578"/>
      <c r="AF484" s="578"/>
      <c r="AG484" s="578"/>
      <c r="AH484" s="907"/>
      <c r="AI484" s="121"/>
      <c r="AJ484" s="121"/>
      <c r="AK484" s="121"/>
      <c r="AL484" s="121"/>
      <c r="AM484" s="121"/>
      <c r="AN484" s="121"/>
    </row>
    <row r="485" spans="1:40" s="101" customFormat="1">
      <c r="A485" s="777"/>
      <c r="B485" s="777"/>
      <c r="C485" s="777"/>
      <c r="D485" s="777"/>
      <c r="E485" s="777"/>
      <c r="F485" s="777"/>
      <c r="G485" s="906"/>
      <c r="H485" s="777"/>
      <c r="I485" s="777"/>
      <c r="J485" s="777"/>
      <c r="K485" s="777"/>
      <c r="L485" s="777"/>
      <c r="M485" s="906"/>
      <c r="N485" s="578"/>
      <c r="O485" s="578"/>
      <c r="P485" s="578"/>
      <c r="Q485" s="578"/>
      <c r="R485" s="578"/>
      <c r="S485" s="578"/>
      <c r="T485" s="578"/>
      <c r="U485" s="578"/>
      <c r="V485" s="578"/>
      <c r="W485" s="578"/>
      <c r="X485" s="578"/>
      <c r="Y485" s="578"/>
      <c r="Z485" s="578"/>
      <c r="AA485" s="578"/>
      <c r="AB485" s="578"/>
      <c r="AC485" s="578"/>
      <c r="AD485" s="777"/>
      <c r="AE485" s="578"/>
      <c r="AF485" s="578"/>
      <c r="AG485" s="578"/>
      <c r="AH485" s="907"/>
      <c r="AI485" s="121"/>
      <c r="AJ485" s="121"/>
      <c r="AK485" s="121"/>
      <c r="AL485" s="121"/>
      <c r="AM485" s="121"/>
      <c r="AN485" s="121"/>
    </row>
    <row r="486" spans="1:40" s="101" customFormat="1">
      <c r="A486" s="777"/>
      <c r="B486" s="777"/>
      <c r="C486" s="777"/>
      <c r="D486" s="777"/>
      <c r="E486" s="777"/>
      <c r="F486" s="777"/>
      <c r="G486" s="906"/>
      <c r="H486" s="777"/>
      <c r="I486" s="777"/>
      <c r="J486" s="777"/>
      <c r="K486" s="777"/>
      <c r="L486" s="777"/>
      <c r="M486" s="906"/>
      <c r="N486" s="578"/>
      <c r="O486" s="578"/>
      <c r="P486" s="578"/>
      <c r="Q486" s="578"/>
      <c r="R486" s="578"/>
      <c r="S486" s="578"/>
      <c r="T486" s="578"/>
      <c r="U486" s="578"/>
      <c r="V486" s="578"/>
      <c r="W486" s="578"/>
      <c r="X486" s="578"/>
      <c r="Y486" s="578"/>
      <c r="Z486" s="578"/>
      <c r="AA486" s="578"/>
      <c r="AB486" s="578"/>
      <c r="AC486" s="578"/>
      <c r="AD486" s="777"/>
      <c r="AE486" s="578"/>
      <c r="AF486" s="578"/>
      <c r="AG486" s="578"/>
      <c r="AH486" s="907"/>
      <c r="AI486" s="121"/>
      <c r="AJ486" s="121"/>
      <c r="AK486" s="121"/>
      <c r="AL486" s="121"/>
      <c r="AM486" s="121"/>
      <c r="AN486" s="121"/>
    </row>
    <row r="487" spans="1:40" s="101" customFormat="1">
      <c r="A487" s="777"/>
      <c r="B487" s="777"/>
      <c r="C487" s="777"/>
      <c r="D487" s="777"/>
      <c r="E487" s="777"/>
      <c r="F487" s="777"/>
      <c r="G487" s="906"/>
      <c r="H487" s="777"/>
      <c r="I487" s="777"/>
      <c r="J487" s="777"/>
      <c r="K487" s="777"/>
      <c r="L487" s="777"/>
      <c r="M487" s="906"/>
      <c r="N487" s="578"/>
      <c r="O487" s="578"/>
      <c r="P487" s="578"/>
      <c r="Q487" s="578"/>
      <c r="R487" s="578"/>
      <c r="S487" s="578"/>
      <c r="T487" s="578"/>
      <c r="U487" s="578"/>
      <c r="V487" s="578"/>
      <c r="W487" s="578"/>
      <c r="X487" s="578"/>
      <c r="Y487" s="578"/>
      <c r="Z487" s="578"/>
      <c r="AA487" s="578"/>
      <c r="AB487" s="578"/>
      <c r="AC487" s="578"/>
      <c r="AD487" s="777"/>
      <c r="AE487" s="578"/>
      <c r="AF487" s="578"/>
      <c r="AG487" s="578"/>
      <c r="AH487" s="907"/>
      <c r="AI487" s="121"/>
      <c r="AJ487" s="121"/>
      <c r="AK487" s="121"/>
      <c r="AL487" s="121"/>
      <c r="AM487" s="121"/>
      <c r="AN487" s="121"/>
    </row>
    <row r="488" spans="1:40" s="101" customFormat="1">
      <c r="A488" s="777"/>
      <c r="B488" s="777"/>
      <c r="C488" s="777"/>
      <c r="D488" s="777"/>
      <c r="E488" s="777"/>
      <c r="F488" s="777"/>
      <c r="G488" s="906"/>
      <c r="H488" s="777"/>
      <c r="I488" s="777"/>
      <c r="J488" s="777"/>
      <c r="K488" s="777"/>
      <c r="L488" s="777"/>
      <c r="M488" s="906"/>
      <c r="N488" s="578"/>
      <c r="O488" s="578"/>
      <c r="P488" s="578"/>
      <c r="Q488" s="578"/>
      <c r="R488" s="578"/>
      <c r="S488" s="578"/>
      <c r="T488" s="578"/>
      <c r="U488" s="578"/>
      <c r="V488" s="578"/>
      <c r="W488" s="578"/>
      <c r="X488" s="578"/>
      <c r="Y488" s="578"/>
      <c r="Z488" s="578"/>
      <c r="AA488" s="578"/>
      <c r="AB488" s="578"/>
      <c r="AC488" s="578"/>
      <c r="AD488" s="777"/>
      <c r="AE488" s="578"/>
      <c r="AF488" s="578"/>
      <c r="AG488" s="578"/>
      <c r="AH488" s="907"/>
      <c r="AI488" s="121"/>
      <c r="AJ488" s="121"/>
      <c r="AK488" s="121"/>
      <c r="AL488" s="121"/>
      <c r="AM488" s="121"/>
      <c r="AN488" s="121"/>
    </row>
    <row r="489" spans="1:40" s="101" customFormat="1">
      <c r="A489" s="777"/>
      <c r="B489" s="777"/>
      <c r="C489" s="777"/>
      <c r="D489" s="777"/>
      <c r="E489" s="777"/>
      <c r="F489" s="777"/>
      <c r="G489" s="906"/>
      <c r="H489" s="777"/>
      <c r="I489" s="777"/>
      <c r="J489" s="777"/>
      <c r="K489" s="777"/>
      <c r="L489" s="777"/>
      <c r="M489" s="906"/>
      <c r="N489" s="578"/>
      <c r="O489" s="578"/>
      <c r="P489" s="578"/>
      <c r="Q489" s="578"/>
      <c r="R489" s="578"/>
      <c r="S489" s="578"/>
      <c r="T489" s="578"/>
      <c r="U489" s="578"/>
      <c r="V489" s="578"/>
      <c r="W489" s="578"/>
      <c r="X489" s="578"/>
      <c r="Y489" s="578"/>
      <c r="Z489" s="578"/>
      <c r="AA489" s="578"/>
      <c r="AB489" s="578"/>
      <c r="AC489" s="578"/>
      <c r="AD489" s="777"/>
      <c r="AE489" s="578"/>
      <c r="AF489" s="578"/>
      <c r="AG489" s="578"/>
      <c r="AH489" s="907"/>
      <c r="AI489" s="121"/>
      <c r="AJ489" s="121"/>
      <c r="AK489" s="121"/>
      <c r="AL489" s="121"/>
      <c r="AM489" s="121"/>
      <c r="AN489" s="121"/>
    </row>
    <row r="490" spans="1:40" s="101" customFormat="1">
      <c r="A490" s="777"/>
      <c r="B490" s="777"/>
      <c r="C490" s="777"/>
      <c r="D490" s="777"/>
      <c r="E490" s="777"/>
      <c r="F490" s="777"/>
      <c r="G490" s="906"/>
      <c r="H490" s="777"/>
      <c r="I490" s="777"/>
      <c r="J490" s="777"/>
      <c r="K490" s="777"/>
      <c r="L490" s="777"/>
      <c r="M490" s="906"/>
      <c r="N490" s="578"/>
      <c r="O490" s="578"/>
      <c r="P490" s="578"/>
      <c r="Q490" s="578"/>
      <c r="R490" s="578"/>
      <c r="S490" s="578"/>
      <c r="T490" s="578"/>
      <c r="U490" s="578"/>
      <c r="V490" s="578"/>
      <c r="W490" s="578"/>
      <c r="X490" s="578"/>
      <c r="Y490" s="578"/>
      <c r="Z490" s="578"/>
      <c r="AA490" s="578"/>
      <c r="AB490" s="578"/>
      <c r="AC490" s="578"/>
      <c r="AD490" s="777"/>
      <c r="AE490" s="578"/>
      <c r="AF490" s="578"/>
      <c r="AG490" s="578"/>
      <c r="AH490" s="907"/>
      <c r="AI490" s="121"/>
      <c r="AJ490" s="121"/>
      <c r="AK490" s="121"/>
      <c r="AL490" s="121"/>
      <c r="AM490" s="121"/>
      <c r="AN490" s="121"/>
    </row>
    <row r="491" spans="1:40" s="101" customFormat="1">
      <c r="A491" s="777"/>
      <c r="B491" s="777"/>
      <c r="C491" s="777"/>
      <c r="D491" s="777"/>
      <c r="E491" s="777"/>
      <c r="F491" s="777"/>
      <c r="G491" s="906"/>
      <c r="H491" s="777"/>
      <c r="I491" s="777"/>
      <c r="J491" s="777"/>
      <c r="K491" s="777"/>
      <c r="L491" s="777"/>
      <c r="M491" s="906"/>
      <c r="N491" s="578"/>
      <c r="O491" s="578"/>
      <c r="P491" s="578"/>
      <c r="Q491" s="578"/>
      <c r="R491" s="578"/>
      <c r="S491" s="578"/>
      <c r="T491" s="578"/>
      <c r="U491" s="578"/>
      <c r="V491" s="578"/>
      <c r="W491" s="578"/>
      <c r="X491" s="578"/>
      <c r="Y491" s="578"/>
      <c r="Z491" s="578"/>
      <c r="AA491" s="578"/>
      <c r="AB491" s="578"/>
      <c r="AC491" s="578"/>
      <c r="AD491" s="777"/>
      <c r="AE491" s="578"/>
      <c r="AF491" s="578"/>
      <c r="AG491" s="578"/>
      <c r="AH491" s="907"/>
      <c r="AI491" s="121"/>
      <c r="AJ491" s="121"/>
      <c r="AK491" s="121"/>
      <c r="AL491" s="121"/>
      <c r="AM491" s="121"/>
      <c r="AN491" s="121"/>
    </row>
    <row r="492" spans="1:40" s="101" customFormat="1">
      <c r="A492" s="777"/>
      <c r="B492" s="777"/>
      <c r="C492" s="777"/>
      <c r="D492" s="777"/>
      <c r="E492" s="777"/>
      <c r="F492" s="777"/>
      <c r="G492" s="906"/>
      <c r="H492" s="777"/>
      <c r="I492" s="777"/>
      <c r="J492" s="777"/>
      <c r="K492" s="777"/>
      <c r="L492" s="777"/>
      <c r="M492" s="906"/>
      <c r="N492" s="578"/>
      <c r="O492" s="578"/>
      <c r="P492" s="578"/>
      <c r="Q492" s="578"/>
      <c r="R492" s="578"/>
      <c r="S492" s="578"/>
      <c r="T492" s="578"/>
      <c r="U492" s="578"/>
      <c r="V492" s="578"/>
      <c r="W492" s="578"/>
      <c r="X492" s="578"/>
      <c r="Y492" s="578"/>
      <c r="Z492" s="578"/>
      <c r="AA492" s="578"/>
      <c r="AB492" s="578"/>
      <c r="AC492" s="578"/>
      <c r="AD492" s="777"/>
      <c r="AE492" s="578"/>
      <c r="AF492" s="578"/>
      <c r="AG492" s="578"/>
      <c r="AH492" s="907"/>
      <c r="AI492" s="121"/>
      <c r="AJ492" s="121"/>
      <c r="AK492" s="121"/>
      <c r="AL492" s="121"/>
      <c r="AM492" s="121"/>
      <c r="AN492" s="121"/>
    </row>
    <row r="493" spans="1:40" s="101" customFormat="1">
      <c r="A493" s="777"/>
      <c r="B493" s="777"/>
      <c r="C493" s="777"/>
      <c r="D493" s="777"/>
      <c r="E493" s="777"/>
      <c r="F493" s="777"/>
      <c r="G493" s="906"/>
      <c r="H493" s="777"/>
      <c r="I493" s="777"/>
      <c r="J493" s="777"/>
      <c r="K493" s="777"/>
      <c r="L493" s="777"/>
      <c r="M493" s="906"/>
      <c r="N493" s="578"/>
      <c r="O493" s="578"/>
      <c r="P493" s="578"/>
      <c r="Q493" s="578"/>
      <c r="R493" s="578"/>
      <c r="S493" s="578"/>
      <c r="T493" s="578"/>
      <c r="U493" s="578"/>
      <c r="V493" s="578"/>
      <c r="W493" s="578"/>
      <c r="X493" s="578"/>
      <c r="Y493" s="578"/>
      <c r="Z493" s="578"/>
      <c r="AA493" s="578"/>
      <c r="AB493" s="578"/>
      <c r="AC493" s="578"/>
      <c r="AD493" s="777"/>
      <c r="AE493" s="578"/>
      <c r="AF493" s="578"/>
      <c r="AG493" s="578"/>
      <c r="AH493" s="907"/>
      <c r="AI493" s="121"/>
      <c r="AJ493" s="121"/>
      <c r="AK493" s="121"/>
      <c r="AL493" s="121"/>
      <c r="AM493" s="121"/>
      <c r="AN493" s="121"/>
    </row>
    <row r="494" spans="1:40" s="101" customFormat="1">
      <c r="A494" s="777"/>
      <c r="B494" s="777"/>
      <c r="C494" s="777"/>
      <c r="D494" s="777"/>
      <c r="E494" s="777"/>
      <c r="F494" s="777"/>
      <c r="G494" s="906"/>
      <c r="H494" s="777"/>
      <c r="I494" s="777"/>
      <c r="J494" s="777"/>
      <c r="K494" s="777"/>
      <c r="L494" s="777"/>
      <c r="M494" s="906"/>
      <c r="N494" s="578"/>
      <c r="O494" s="578"/>
      <c r="P494" s="578"/>
      <c r="Q494" s="578"/>
      <c r="R494" s="578"/>
      <c r="S494" s="578"/>
      <c r="T494" s="578"/>
      <c r="U494" s="578"/>
      <c r="V494" s="578"/>
      <c r="W494" s="578"/>
      <c r="X494" s="578"/>
      <c r="Y494" s="578"/>
      <c r="Z494" s="578"/>
      <c r="AA494" s="578"/>
      <c r="AB494" s="578"/>
      <c r="AC494" s="578"/>
      <c r="AD494" s="777"/>
      <c r="AE494" s="578"/>
      <c r="AF494" s="578"/>
      <c r="AG494" s="578"/>
      <c r="AH494" s="907"/>
      <c r="AI494" s="121"/>
      <c r="AJ494" s="121"/>
      <c r="AK494" s="121"/>
      <c r="AL494" s="121"/>
      <c r="AM494" s="121"/>
      <c r="AN494" s="121"/>
    </row>
    <row r="495" spans="1:40" s="101" customFormat="1">
      <c r="A495" s="777"/>
      <c r="B495" s="777"/>
      <c r="C495" s="777"/>
      <c r="D495" s="777"/>
      <c r="E495" s="777"/>
      <c r="F495" s="777"/>
      <c r="G495" s="906"/>
      <c r="H495" s="777"/>
      <c r="I495" s="777"/>
      <c r="J495" s="777"/>
      <c r="K495" s="777"/>
      <c r="L495" s="777"/>
      <c r="M495" s="906"/>
      <c r="N495" s="578"/>
      <c r="O495" s="578"/>
      <c r="P495" s="578"/>
      <c r="Q495" s="578"/>
      <c r="R495" s="578"/>
      <c r="S495" s="578"/>
      <c r="T495" s="578"/>
      <c r="U495" s="578"/>
      <c r="V495" s="578"/>
      <c r="W495" s="578"/>
      <c r="X495" s="578"/>
      <c r="Y495" s="578"/>
      <c r="Z495" s="578"/>
      <c r="AA495" s="578"/>
      <c r="AB495" s="578"/>
      <c r="AC495" s="578"/>
      <c r="AD495" s="777"/>
      <c r="AE495" s="578"/>
      <c r="AF495" s="578"/>
      <c r="AG495" s="578"/>
      <c r="AH495" s="907"/>
      <c r="AI495" s="121"/>
      <c r="AJ495" s="121"/>
      <c r="AK495" s="121"/>
      <c r="AL495" s="121"/>
      <c r="AM495" s="121"/>
      <c r="AN495" s="121"/>
    </row>
    <row r="496" spans="1:40" s="101" customFormat="1">
      <c r="A496" s="777"/>
      <c r="B496" s="777"/>
      <c r="C496" s="777"/>
      <c r="D496" s="777"/>
      <c r="E496" s="777"/>
      <c r="F496" s="777"/>
      <c r="G496" s="906"/>
      <c r="H496" s="777"/>
      <c r="I496" s="777"/>
      <c r="J496" s="777"/>
      <c r="K496" s="777"/>
      <c r="L496" s="777"/>
      <c r="M496" s="906"/>
      <c r="N496" s="578"/>
      <c r="O496" s="578"/>
      <c r="P496" s="578"/>
      <c r="Q496" s="578"/>
      <c r="R496" s="578"/>
      <c r="S496" s="578"/>
      <c r="T496" s="578"/>
      <c r="U496" s="578"/>
      <c r="V496" s="578"/>
      <c r="W496" s="578"/>
      <c r="X496" s="578"/>
      <c r="Y496" s="578"/>
      <c r="Z496" s="578"/>
      <c r="AA496" s="578"/>
      <c r="AB496" s="578"/>
      <c r="AC496" s="578"/>
      <c r="AD496" s="777"/>
      <c r="AE496" s="578"/>
      <c r="AF496" s="578"/>
      <c r="AG496" s="578"/>
      <c r="AH496" s="907"/>
      <c r="AI496" s="121"/>
      <c r="AJ496" s="121"/>
      <c r="AK496" s="121"/>
      <c r="AL496" s="121"/>
      <c r="AM496" s="121"/>
      <c r="AN496" s="121"/>
    </row>
    <row r="497" spans="1:40" s="101" customFormat="1">
      <c r="A497" s="777"/>
      <c r="B497" s="777"/>
      <c r="C497" s="777"/>
      <c r="D497" s="777"/>
      <c r="E497" s="777"/>
      <c r="F497" s="777"/>
      <c r="G497" s="906"/>
      <c r="H497" s="777"/>
      <c r="I497" s="777"/>
      <c r="J497" s="777"/>
      <c r="K497" s="777"/>
      <c r="L497" s="777"/>
      <c r="M497" s="906"/>
      <c r="N497" s="578"/>
      <c r="O497" s="578"/>
      <c r="P497" s="578"/>
      <c r="Q497" s="578"/>
      <c r="R497" s="578"/>
      <c r="S497" s="578"/>
      <c r="T497" s="578"/>
      <c r="U497" s="578"/>
      <c r="V497" s="578"/>
      <c r="W497" s="578"/>
      <c r="X497" s="578"/>
      <c r="Y497" s="578"/>
      <c r="Z497" s="578"/>
      <c r="AA497" s="578"/>
      <c r="AB497" s="578"/>
      <c r="AC497" s="578"/>
      <c r="AD497" s="777"/>
      <c r="AE497" s="578"/>
      <c r="AF497" s="578"/>
      <c r="AG497" s="578"/>
      <c r="AH497" s="907"/>
      <c r="AI497" s="121"/>
      <c r="AJ497" s="121"/>
      <c r="AK497" s="121"/>
      <c r="AL497" s="121"/>
      <c r="AM497" s="121"/>
      <c r="AN497" s="121"/>
    </row>
    <row r="498" spans="1:40" s="101" customFormat="1">
      <c r="A498" s="777"/>
      <c r="B498" s="777"/>
      <c r="C498" s="777"/>
      <c r="D498" s="777"/>
      <c r="E498" s="777"/>
      <c r="F498" s="777"/>
      <c r="G498" s="906"/>
      <c r="H498" s="777"/>
      <c r="I498" s="777"/>
      <c r="J498" s="777"/>
      <c r="K498" s="777"/>
      <c r="L498" s="777"/>
      <c r="M498" s="906"/>
      <c r="N498" s="578"/>
      <c r="O498" s="578"/>
      <c r="P498" s="578"/>
      <c r="Q498" s="578"/>
      <c r="R498" s="578"/>
      <c r="S498" s="578"/>
      <c r="T498" s="578"/>
      <c r="U498" s="578"/>
      <c r="V498" s="578"/>
      <c r="W498" s="578"/>
      <c r="X498" s="578"/>
      <c r="Y498" s="578"/>
      <c r="Z498" s="578"/>
      <c r="AA498" s="578"/>
      <c r="AB498" s="578"/>
      <c r="AC498" s="578"/>
      <c r="AD498" s="777"/>
      <c r="AE498" s="578"/>
      <c r="AF498" s="578"/>
      <c r="AG498" s="578"/>
      <c r="AH498" s="907"/>
      <c r="AI498" s="121"/>
      <c r="AJ498" s="121"/>
      <c r="AK498" s="121"/>
      <c r="AL498" s="121"/>
      <c r="AM498" s="121"/>
      <c r="AN498" s="121"/>
    </row>
    <row r="499" spans="1:40" s="101" customFormat="1">
      <c r="A499" s="777"/>
      <c r="B499" s="777"/>
      <c r="C499" s="777"/>
      <c r="D499" s="777"/>
      <c r="E499" s="777"/>
      <c r="F499" s="777"/>
      <c r="G499" s="906"/>
      <c r="H499" s="777"/>
      <c r="I499" s="777"/>
      <c r="J499" s="777"/>
      <c r="K499" s="777"/>
      <c r="L499" s="777"/>
      <c r="M499" s="906"/>
      <c r="N499" s="578"/>
      <c r="O499" s="578"/>
      <c r="P499" s="578"/>
      <c r="Q499" s="578"/>
      <c r="R499" s="578"/>
      <c r="S499" s="578"/>
      <c r="T499" s="578"/>
      <c r="U499" s="578"/>
      <c r="V499" s="578"/>
      <c r="W499" s="578"/>
      <c r="X499" s="578"/>
      <c r="Y499" s="578"/>
      <c r="Z499" s="578"/>
      <c r="AA499" s="578"/>
      <c r="AB499" s="578"/>
      <c r="AC499" s="578"/>
      <c r="AD499" s="777"/>
      <c r="AE499" s="578"/>
      <c r="AF499" s="578"/>
      <c r="AG499" s="578"/>
      <c r="AH499" s="907"/>
      <c r="AI499" s="121"/>
      <c r="AJ499" s="121"/>
      <c r="AK499" s="121"/>
      <c r="AL499" s="121"/>
      <c r="AM499" s="121"/>
      <c r="AN499" s="121"/>
    </row>
    <row r="500" spans="1:40" s="101" customFormat="1">
      <c r="A500" s="777"/>
      <c r="B500" s="777"/>
      <c r="C500" s="777"/>
      <c r="D500" s="777"/>
      <c r="E500" s="777"/>
      <c r="F500" s="777"/>
      <c r="G500" s="906"/>
      <c r="H500" s="777"/>
      <c r="I500" s="777"/>
      <c r="J500" s="777"/>
      <c r="K500" s="777"/>
      <c r="L500" s="777"/>
      <c r="M500" s="906"/>
      <c r="N500" s="578"/>
      <c r="O500" s="578"/>
      <c r="P500" s="578"/>
      <c r="Q500" s="578"/>
      <c r="R500" s="578"/>
      <c r="S500" s="578"/>
      <c r="T500" s="578"/>
      <c r="U500" s="578"/>
      <c r="V500" s="578"/>
      <c r="W500" s="578"/>
      <c r="X500" s="578"/>
      <c r="Y500" s="578"/>
      <c r="Z500" s="578"/>
      <c r="AA500" s="578"/>
      <c r="AB500" s="578"/>
      <c r="AC500" s="578"/>
      <c r="AD500" s="777"/>
      <c r="AE500" s="578"/>
      <c r="AF500" s="578"/>
      <c r="AG500" s="578"/>
      <c r="AH500" s="907"/>
      <c r="AI500" s="121"/>
      <c r="AJ500" s="121"/>
      <c r="AK500" s="121"/>
      <c r="AL500" s="121"/>
      <c r="AM500" s="121"/>
      <c r="AN500" s="121"/>
    </row>
    <row r="501" spans="1:40" s="101" customFormat="1">
      <c r="A501" s="777"/>
      <c r="B501" s="777"/>
      <c r="C501" s="777"/>
      <c r="D501" s="777"/>
      <c r="E501" s="777"/>
      <c r="F501" s="777"/>
      <c r="G501" s="906"/>
      <c r="H501" s="777"/>
      <c r="I501" s="777"/>
      <c r="J501" s="777"/>
      <c r="K501" s="777"/>
      <c r="L501" s="777"/>
      <c r="M501" s="906"/>
      <c r="N501" s="578"/>
      <c r="O501" s="578"/>
      <c r="P501" s="578"/>
      <c r="Q501" s="578"/>
      <c r="R501" s="578"/>
      <c r="S501" s="578"/>
      <c r="T501" s="578"/>
      <c r="U501" s="578"/>
      <c r="V501" s="578"/>
      <c r="W501" s="578"/>
      <c r="X501" s="578"/>
      <c r="Y501" s="578"/>
      <c r="Z501" s="578"/>
      <c r="AA501" s="578"/>
      <c r="AB501" s="578"/>
      <c r="AC501" s="578"/>
      <c r="AD501" s="777"/>
      <c r="AE501" s="578"/>
      <c r="AF501" s="578"/>
      <c r="AG501" s="578"/>
      <c r="AH501" s="907"/>
      <c r="AI501" s="121"/>
      <c r="AJ501" s="121"/>
      <c r="AK501" s="121"/>
      <c r="AL501" s="121"/>
      <c r="AM501" s="121"/>
      <c r="AN501" s="121"/>
    </row>
    <row r="502" spans="1:40" s="101" customFormat="1">
      <c r="A502" s="777"/>
      <c r="B502" s="777"/>
      <c r="C502" s="777"/>
      <c r="D502" s="777"/>
      <c r="E502" s="777"/>
      <c r="F502" s="777"/>
      <c r="G502" s="906"/>
      <c r="H502" s="777"/>
      <c r="I502" s="777"/>
      <c r="J502" s="777"/>
      <c r="K502" s="777"/>
      <c r="L502" s="777"/>
      <c r="M502" s="906"/>
      <c r="N502" s="578"/>
      <c r="O502" s="578"/>
      <c r="P502" s="578"/>
      <c r="Q502" s="578"/>
      <c r="R502" s="578"/>
      <c r="S502" s="578"/>
      <c r="T502" s="578"/>
      <c r="U502" s="578"/>
      <c r="V502" s="578"/>
      <c r="W502" s="578"/>
      <c r="X502" s="578"/>
      <c r="Y502" s="578"/>
      <c r="Z502" s="578"/>
      <c r="AA502" s="578"/>
      <c r="AB502" s="578"/>
      <c r="AC502" s="578"/>
      <c r="AD502" s="777"/>
      <c r="AE502" s="578"/>
      <c r="AF502" s="578"/>
      <c r="AG502" s="578"/>
      <c r="AH502" s="907"/>
      <c r="AI502" s="121"/>
      <c r="AJ502" s="121"/>
      <c r="AK502" s="121"/>
      <c r="AL502" s="121"/>
      <c r="AM502" s="121"/>
      <c r="AN502" s="121"/>
    </row>
    <row r="503" spans="1:40" s="101" customFormat="1">
      <c r="A503" s="777"/>
      <c r="B503" s="777"/>
      <c r="C503" s="777"/>
      <c r="D503" s="777"/>
      <c r="E503" s="777"/>
      <c r="F503" s="777"/>
      <c r="G503" s="906"/>
      <c r="H503" s="777"/>
      <c r="I503" s="777"/>
      <c r="J503" s="777"/>
      <c r="K503" s="777"/>
      <c r="L503" s="777"/>
      <c r="M503" s="906"/>
      <c r="N503" s="578"/>
      <c r="O503" s="578"/>
      <c r="P503" s="578"/>
      <c r="Q503" s="578"/>
      <c r="R503" s="578"/>
      <c r="S503" s="578"/>
      <c r="T503" s="578"/>
      <c r="U503" s="578"/>
      <c r="V503" s="578"/>
      <c r="W503" s="578"/>
      <c r="X503" s="578"/>
      <c r="Y503" s="578"/>
      <c r="Z503" s="578"/>
      <c r="AA503" s="578"/>
      <c r="AB503" s="578"/>
      <c r="AC503" s="578"/>
      <c r="AD503" s="777"/>
      <c r="AE503" s="578"/>
      <c r="AF503" s="578"/>
      <c r="AG503" s="578"/>
      <c r="AH503" s="907"/>
      <c r="AI503" s="121"/>
      <c r="AJ503" s="121"/>
      <c r="AK503" s="121"/>
      <c r="AL503" s="121"/>
      <c r="AM503" s="121"/>
      <c r="AN503" s="121"/>
    </row>
    <row r="504" spans="1:40" s="101" customFormat="1">
      <c r="A504" s="777"/>
      <c r="B504" s="777"/>
      <c r="C504" s="777"/>
      <c r="D504" s="777"/>
      <c r="E504" s="777"/>
      <c r="F504" s="777"/>
      <c r="G504" s="906"/>
      <c r="H504" s="777"/>
      <c r="I504" s="777"/>
      <c r="J504" s="777"/>
      <c r="K504" s="777"/>
      <c r="L504" s="777"/>
      <c r="M504" s="906"/>
      <c r="N504" s="578"/>
      <c r="O504" s="578"/>
      <c r="P504" s="578"/>
      <c r="Q504" s="578"/>
      <c r="R504" s="578"/>
      <c r="S504" s="578"/>
      <c r="T504" s="578"/>
      <c r="U504" s="578"/>
      <c r="V504" s="578"/>
      <c r="W504" s="578"/>
      <c r="X504" s="578"/>
      <c r="Y504" s="578"/>
      <c r="Z504" s="578"/>
      <c r="AA504" s="578"/>
      <c r="AB504" s="578"/>
      <c r="AC504" s="578"/>
      <c r="AD504" s="777"/>
      <c r="AE504" s="578"/>
      <c r="AF504" s="578"/>
      <c r="AG504" s="578"/>
      <c r="AH504" s="907"/>
      <c r="AI504" s="121"/>
      <c r="AJ504" s="121"/>
      <c r="AK504" s="121"/>
      <c r="AL504" s="121"/>
      <c r="AM504" s="121"/>
      <c r="AN504" s="121"/>
    </row>
    <row r="505" spans="1:40" s="101" customFormat="1">
      <c r="A505" s="777"/>
      <c r="B505" s="777"/>
      <c r="C505" s="777"/>
      <c r="D505" s="777"/>
      <c r="E505" s="777"/>
      <c r="F505" s="777"/>
      <c r="G505" s="906"/>
      <c r="H505" s="777"/>
      <c r="I505" s="777"/>
      <c r="J505" s="777"/>
      <c r="K505" s="777"/>
      <c r="L505" s="777"/>
      <c r="M505" s="906"/>
      <c r="N505" s="578"/>
      <c r="O505" s="578"/>
      <c r="P505" s="578"/>
      <c r="Q505" s="578"/>
      <c r="R505" s="578"/>
      <c r="S505" s="578"/>
      <c r="T505" s="578"/>
      <c r="U505" s="578"/>
      <c r="V505" s="578"/>
      <c r="W505" s="578"/>
      <c r="X505" s="578"/>
      <c r="Y505" s="578"/>
      <c r="Z505" s="578"/>
      <c r="AA505" s="578"/>
      <c r="AB505" s="578"/>
      <c r="AC505" s="578"/>
      <c r="AD505" s="777"/>
      <c r="AE505" s="578"/>
      <c r="AF505" s="578"/>
      <c r="AG505" s="578"/>
      <c r="AH505" s="907"/>
      <c r="AI505" s="121"/>
      <c r="AJ505" s="121"/>
      <c r="AK505" s="121"/>
      <c r="AL505" s="121"/>
      <c r="AM505" s="121"/>
      <c r="AN505" s="121"/>
    </row>
    <row r="506" spans="1:40" s="101" customFormat="1">
      <c r="A506" s="777"/>
      <c r="B506" s="777"/>
      <c r="C506" s="777"/>
      <c r="D506" s="777"/>
      <c r="E506" s="777"/>
      <c r="F506" s="777"/>
      <c r="G506" s="906"/>
      <c r="H506" s="777"/>
      <c r="I506" s="777"/>
      <c r="J506" s="777"/>
      <c r="K506" s="777"/>
      <c r="L506" s="777"/>
      <c r="M506" s="906"/>
      <c r="N506" s="578"/>
      <c r="O506" s="578"/>
      <c r="P506" s="578"/>
      <c r="Q506" s="578"/>
      <c r="R506" s="578"/>
      <c r="S506" s="578"/>
      <c r="T506" s="578"/>
      <c r="U506" s="578"/>
      <c r="V506" s="578"/>
      <c r="W506" s="578"/>
      <c r="X506" s="578"/>
      <c r="Y506" s="578"/>
      <c r="Z506" s="578"/>
      <c r="AA506" s="578"/>
      <c r="AB506" s="578"/>
      <c r="AC506" s="578"/>
      <c r="AD506" s="777"/>
      <c r="AE506" s="578"/>
      <c r="AF506" s="578"/>
      <c r="AG506" s="578"/>
      <c r="AH506" s="907"/>
      <c r="AI506" s="121"/>
      <c r="AJ506" s="121"/>
      <c r="AK506" s="121"/>
      <c r="AL506" s="121"/>
      <c r="AM506" s="121"/>
      <c r="AN506" s="121"/>
    </row>
    <row r="507" spans="1:40" s="101" customFormat="1">
      <c r="A507" s="777"/>
      <c r="B507" s="777"/>
      <c r="C507" s="777"/>
      <c r="D507" s="777"/>
      <c r="E507" s="777"/>
      <c r="F507" s="777"/>
      <c r="G507" s="906"/>
      <c r="H507" s="777"/>
      <c r="I507" s="777"/>
      <c r="J507" s="777"/>
      <c r="K507" s="777"/>
      <c r="L507" s="777"/>
      <c r="M507" s="906"/>
      <c r="N507" s="578"/>
      <c r="O507" s="578"/>
      <c r="P507" s="578"/>
      <c r="Q507" s="578"/>
      <c r="R507" s="578"/>
      <c r="S507" s="578"/>
      <c r="T507" s="578"/>
      <c r="U507" s="578"/>
      <c r="V507" s="578"/>
      <c r="W507" s="578"/>
      <c r="X507" s="578"/>
      <c r="Y507" s="578"/>
      <c r="Z507" s="578"/>
      <c r="AA507" s="578"/>
      <c r="AB507" s="578"/>
      <c r="AC507" s="578"/>
      <c r="AD507" s="777"/>
      <c r="AE507" s="578"/>
      <c r="AF507" s="578"/>
      <c r="AG507" s="578"/>
      <c r="AH507" s="907"/>
      <c r="AI507" s="121"/>
      <c r="AJ507" s="121"/>
      <c r="AK507" s="121"/>
      <c r="AL507" s="121"/>
      <c r="AM507" s="121"/>
      <c r="AN507" s="121"/>
    </row>
    <row r="508" spans="1:40" s="101" customFormat="1">
      <c r="A508" s="777"/>
      <c r="B508" s="777"/>
      <c r="C508" s="777"/>
      <c r="D508" s="777"/>
      <c r="E508" s="777"/>
      <c r="F508" s="777"/>
      <c r="G508" s="906"/>
      <c r="H508" s="777"/>
      <c r="I508" s="777"/>
      <c r="J508" s="777"/>
      <c r="K508" s="777"/>
      <c r="L508" s="777"/>
      <c r="M508" s="906"/>
      <c r="N508" s="578"/>
      <c r="O508" s="578"/>
      <c r="P508" s="578"/>
      <c r="Q508" s="578"/>
      <c r="R508" s="578"/>
      <c r="S508" s="578"/>
      <c r="T508" s="578"/>
      <c r="U508" s="578"/>
      <c r="V508" s="578"/>
      <c r="W508" s="578"/>
      <c r="X508" s="578"/>
      <c r="Y508" s="578"/>
      <c r="Z508" s="578"/>
      <c r="AA508" s="578"/>
      <c r="AB508" s="578"/>
      <c r="AC508" s="578"/>
      <c r="AD508" s="777"/>
      <c r="AE508" s="578"/>
      <c r="AF508" s="578"/>
      <c r="AG508" s="578"/>
      <c r="AH508" s="907"/>
      <c r="AI508" s="121"/>
      <c r="AJ508" s="121"/>
      <c r="AK508" s="121"/>
      <c r="AL508" s="121"/>
      <c r="AM508" s="121"/>
      <c r="AN508" s="121"/>
    </row>
    <row r="509" spans="1:40" s="101" customFormat="1">
      <c r="A509" s="777"/>
      <c r="B509" s="777"/>
      <c r="C509" s="777"/>
      <c r="D509" s="777"/>
      <c r="E509" s="777"/>
      <c r="F509" s="777"/>
      <c r="G509" s="906"/>
      <c r="H509" s="777"/>
      <c r="I509" s="777"/>
      <c r="J509" s="777"/>
      <c r="K509" s="777"/>
      <c r="L509" s="777"/>
      <c r="M509" s="906"/>
      <c r="N509" s="578"/>
      <c r="O509" s="578"/>
      <c r="P509" s="578"/>
      <c r="Q509" s="578"/>
      <c r="R509" s="578"/>
      <c r="S509" s="578"/>
      <c r="T509" s="578"/>
      <c r="U509" s="578"/>
      <c r="V509" s="578"/>
      <c r="W509" s="578"/>
      <c r="X509" s="578"/>
      <c r="Y509" s="578"/>
      <c r="Z509" s="578"/>
      <c r="AA509" s="578"/>
      <c r="AB509" s="578"/>
      <c r="AC509" s="578"/>
      <c r="AD509" s="777"/>
      <c r="AE509" s="578"/>
      <c r="AF509" s="578"/>
      <c r="AG509" s="578"/>
      <c r="AH509" s="907"/>
      <c r="AI509" s="121"/>
      <c r="AJ509" s="121"/>
      <c r="AK509" s="121"/>
      <c r="AL509" s="121"/>
      <c r="AM509" s="121"/>
      <c r="AN509" s="121"/>
    </row>
    <row r="510" spans="1:40" s="101" customFormat="1">
      <c r="A510" s="777"/>
      <c r="B510" s="777"/>
      <c r="C510" s="777"/>
      <c r="D510" s="777"/>
      <c r="E510" s="777"/>
      <c r="F510" s="777"/>
      <c r="G510" s="906"/>
      <c r="H510" s="777"/>
      <c r="I510" s="777"/>
      <c r="J510" s="777"/>
      <c r="K510" s="777"/>
      <c r="L510" s="777"/>
      <c r="M510" s="906"/>
      <c r="N510" s="578"/>
      <c r="O510" s="578"/>
      <c r="P510" s="578"/>
      <c r="Q510" s="578"/>
      <c r="R510" s="578"/>
      <c r="S510" s="578"/>
      <c r="T510" s="578"/>
      <c r="U510" s="578"/>
      <c r="V510" s="578"/>
      <c r="W510" s="578"/>
      <c r="X510" s="578"/>
      <c r="Y510" s="578"/>
      <c r="Z510" s="578"/>
      <c r="AA510" s="578"/>
      <c r="AB510" s="578"/>
      <c r="AC510" s="578"/>
      <c r="AD510" s="777"/>
      <c r="AE510" s="578"/>
      <c r="AF510" s="578"/>
      <c r="AG510" s="578"/>
      <c r="AH510" s="907"/>
      <c r="AI510" s="121"/>
      <c r="AJ510" s="121"/>
      <c r="AK510" s="121"/>
      <c r="AL510" s="121"/>
      <c r="AM510" s="121"/>
      <c r="AN510" s="121"/>
    </row>
    <row r="511" spans="1:40" s="101" customFormat="1">
      <c r="A511" s="777"/>
      <c r="B511" s="777"/>
      <c r="C511" s="777"/>
      <c r="D511" s="777"/>
      <c r="E511" s="777"/>
      <c r="F511" s="777"/>
      <c r="G511" s="906"/>
      <c r="H511" s="777"/>
      <c r="I511" s="777"/>
      <c r="J511" s="777"/>
      <c r="K511" s="777"/>
      <c r="L511" s="777"/>
      <c r="M511" s="906"/>
      <c r="N511" s="578"/>
      <c r="O511" s="578"/>
      <c r="P511" s="578"/>
      <c r="Q511" s="578"/>
      <c r="R511" s="578"/>
      <c r="S511" s="578"/>
      <c r="T511" s="578"/>
      <c r="U511" s="578"/>
      <c r="V511" s="578"/>
      <c r="W511" s="578"/>
      <c r="X511" s="578"/>
      <c r="Y511" s="578"/>
      <c r="Z511" s="578"/>
      <c r="AA511" s="578"/>
      <c r="AB511" s="578"/>
      <c r="AC511" s="578"/>
      <c r="AD511" s="777"/>
      <c r="AE511" s="578"/>
      <c r="AF511" s="578"/>
      <c r="AG511" s="578"/>
      <c r="AH511" s="907"/>
      <c r="AI511" s="121"/>
      <c r="AJ511" s="121"/>
      <c r="AK511" s="121"/>
      <c r="AL511" s="121"/>
      <c r="AM511" s="121"/>
      <c r="AN511" s="121"/>
    </row>
    <row r="512" spans="1:40" s="101" customFormat="1">
      <c r="A512" s="777"/>
      <c r="B512" s="777"/>
      <c r="C512" s="777"/>
      <c r="D512" s="777"/>
      <c r="E512" s="777"/>
      <c r="F512" s="777"/>
      <c r="G512" s="906"/>
      <c r="H512" s="777"/>
      <c r="I512" s="777"/>
      <c r="J512" s="777"/>
      <c r="K512" s="777"/>
      <c r="L512" s="777"/>
      <c r="M512" s="906"/>
      <c r="N512" s="578"/>
      <c r="O512" s="578"/>
      <c r="P512" s="578"/>
      <c r="Q512" s="578"/>
      <c r="R512" s="578"/>
      <c r="S512" s="578"/>
      <c r="T512" s="578"/>
      <c r="U512" s="578"/>
      <c r="V512" s="578"/>
      <c r="W512" s="578"/>
      <c r="X512" s="578"/>
      <c r="Y512" s="578"/>
      <c r="Z512" s="578"/>
      <c r="AA512" s="578"/>
      <c r="AB512" s="578"/>
      <c r="AC512" s="578"/>
      <c r="AD512" s="777"/>
      <c r="AE512" s="578"/>
      <c r="AF512" s="578"/>
      <c r="AG512" s="578"/>
      <c r="AH512" s="907"/>
      <c r="AI512" s="121"/>
      <c r="AJ512" s="121"/>
      <c r="AK512" s="121"/>
      <c r="AL512" s="121"/>
      <c r="AM512" s="121"/>
      <c r="AN512" s="121"/>
    </row>
    <row r="513" spans="1:40" s="101" customFormat="1">
      <c r="A513" s="777"/>
      <c r="B513" s="777"/>
      <c r="C513" s="777"/>
      <c r="D513" s="777"/>
      <c r="E513" s="777"/>
      <c r="F513" s="777"/>
      <c r="G513" s="906"/>
      <c r="H513" s="777"/>
      <c r="I513" s="777"/>
      <c r="J513" s="777"/>
      <c r="K513" s="777"/>
      <c r="L513" s="777"/>
      <c r="M513" s="906"/>
      <c r="N513" s="578"/>
      <c r="O513" s="578"/>
      <c r="P513" s="578"/>
      <c r="Q513" s="578"/>
      <c r="R513" s="578"/>
      <c r="S513" s="578"/>
      <c r="T513" s="578"/>
      <c r="U513" s="578"/>
      <c r="V513" s="578"/>
      <c r="W513" s="578"/>
      <c r="X513" s="578"/>
      <c r="Y513" s="578"/>
      <c r="Z513" s="578"/>
      <c r="AA513" s="578"/>
      <c r="AB513" s="578"/>
      <c r="AC513" s="578"/>
      <c r="AD513" s="777"/>
      <c r="AE513" s="578"/>
      <c r="AF513" s="578"/>
      <c r="AG513" s="578"/>
      <c r="AH513" s="907"/>
      <c r="AI513" s="121"/>
      <c r="AJ513" s="121"/>
      <c r="AK513" s="121"/>
      <c r="AL513" s="121"/>
      <c r="AM513" s="121"/>
      <c r="AN513" s="121"/>
    </row>
    <row r="514" spans="1:40" s="101" customFormat="1">
      <c r="A514" s="777"/>
      <c r="B514" s="777"/>
      <c r="C514" s="777"/>
      <c r="D514" s="777"/>
      <c r="E514" s="777"/>
      <c r="F514" s="777"/>
      <c r="G514" s="906"/>
      <c r="H514" s="777"/>
      <c r="I514" s="777"/>
      <c r="J514" s="777"/>
      <c r="K514" s="777"/>
      <c r="L514" s="777"/>
      <c r="M514" s="906"/>
      <c r="N514" s="578"/>
      <c r="O514" s="578"/>
      <c r="P514" s="578"/>
      <c r="Q514" s="578"/>
      <c r="R514" s="578"/>
      <c r="S514" s="578"/>
      <c r="T514" s="578"/>
      <c r="U514" s="578"/>
      <c r="V514" s="578"/>
      <c r="W514" s="578"/>
      <c r="X514" s="578"/>
      <c r="Y514" s="578"/>
      <c r="Z514" s="578"/>
      <c r="AA514" s="578"/>
      <c r="AB514" s="578"/>
      <c r="AC514" s="578"/>
      <c r="AD514" s="777"/>
      <c r="AE514" s="578"/>
      <c r="AF514" s="578"/>
      <c r="AG514" s="578"/>
      <c r="AH514" s="907"/>
      <c r="AI514" s="121"/>
      <c r="AJ514" s="121"/>
      <c r="AK514" s="121"/>
      <c r="AL514" s="121"/>
      <c r="AM514" s="121"/>
      <c r="AN514" s="121"/>
    </row>
    <row r="515" spans="1:40" s="101" customFormat="1">
      <c r="A515" s="777"/>
      <c r="B515" s="777"/>
      <c r="C515" s="777"/>
      <c r="D515" s="777"/>
      <c r="E515" s="777"/>
      <c r="F515" s="777"/>
      <c r="G515" s="906"/>
      <c r="H515" s="777"/>
      <c r="I515" s="777"/>
      <c r="J515" s="777"/>
      <c r="K515" s="777"/>
      <c r="L515" s="777"/>
      <c r="M515" s="906"/>
      <c r="N515" s="578"/>
      <c r="O515" s="578"/>
      <c r="P515" s="578"/>
      <c r="Q515" s="578"/>
      <c r="R515" s="578"/>
      <c r="S515" s="578"/>
      <c r="T515" s="578"/>
      <c r="U515" s="578"/>
      <c r="V515" s="578"/>
      <c r="W515" s="578"/>
      <c r="X515" s="578"/>
      <c r="Y515" s="578"/>
      <c r="Z515" s="578"/>
      <c r="AA515" s="578"/>
      <c r="AB515" s="578"/>
      <c r="AC515" s="578"/>
      <c r="AD515" s="777"/>
      <c r="AE515" s="578"/>
      <c r="AF515" s="578"/>
      <c r="AG515" s="578"/>
      <c r="AH515" s="907"/>
      <c r="AI515" s="121"/>
      <c r="AJ515" s="121"/>
      <c r="AK515" s="121"/>
      <c r="AL515" s="121"/>
      <c r="AM515" s="121"/>
      <c r="AN515" s="121"/>
    </row>
    <row r="516" spans="1:40" s="101" customFormat="1">
      <c r="A516" s="777"/>
      <c r="B516" s="777"/>
      <c r="C516" s="777"/>
      <c r="D516" s="777"/>
      <c r="E516" s="777"/>
      <c r="F516" s="777"/>
      <c r="G516" s="906"/>
      <c r="H516" s="777"/>
      <c r="I516" s="777"/>
      <c r="J516" s="777"/>
      <c r="K516" s="777"/>
      <c r="L516" s="777"/>
      <c r="M516" s="906"/>
      <c r="N516" s="578"/>
      <c r="O516" s="578"/>
      <c r="P516" s="578"/>
      <c r="Q516" s="578"/>
      <c r="R516" s="578"/>
      <c r="S516" s="578"/>
      <c r="T516" s="578"/>
      <c r="U516" s="578"/>
      <c r="V516" s="578"/>
      <c r="W516" s="578"/>
      <c r="X516" s="578"/>
      <c r="Y516" s="578"/>
      <c r="Z516" s="578"/>
      <c r="AA516" s="578"/>
      <c r="AB516" s="578"/>
      <c r="AC516" s="578"/>
      <c r="AD516" s="777"/>
      <c r="AE516" s="578"/>
      <c r="AF516" s="578"/>
      <c r="AG516" s="578"/>
      <c r="AH516" s="907"/>
      <c r="AI516" s="121"/>
      <c r="AJ516" s="121"/>
      <c r="AK516" s="121"/>
      <c r="AL516" s="121"/>
      <c r="AM516" s="121"/>
      <c r="AN516" s="121"/>
    </row>
    <row r="517" spans="1:40" s="101" customFormat="1">
      <c r="A517" s="777"/>
      <c r="B517" s="777"/>
      <c r="C517" s="777"/>
      <c r="D517" s="777"/>
      <c r="E517" s="777"/>
      <c r="F517" s="777"/>
      <c r="G517" s="906"/>
      <c r="H517" s="777"/>
      <c r="I517" s="777"/>
      <c r="J517" s="777"/>
      <c r="K517" s="777"/>
      <c r="L517" s="777"/>
      <c r="M517" s="906"/>
      <c r="N517" s="578"/>
      <c r="O517" s="578"/>
      <c r="P517" s="578"/>
      <c r="Q517" s="578"/>
      <c r="R517" s="578"/>
      <c r="S517" s="578"/>
      <c r="T517" s="578"/>
      <c r="U517" s="578"/>
      <c r="V517" s="578"/>
      <c r="W517" s="578"/>
      <c r="X517" s="578"/>
      <c r="Y517" s="578"/>
      <c r="Z517" s="578"/>
      <c r="AA517" s="578"/>
      <c r="AB517" s="578"/>
      <c r="AC517" s="578"/>
      <c r="AD517" s="777"/>
      <c r="AE517" s="578"/>
      <c r="AF517" s="578"/>
      <c r="AG517" s="578"/>
      <c r="AH517" s="907"/>
      <c r="AI517" s="121"/>
      <c r="AJ517" s="121"/>
      <c r="AK517" s="121"/>
      <c r="AL517" s="121"/>
      <c r="AM517" s="121"/>
      <c r="AN517" s="121"/>
    </row>
    <row r="518" spans="1:40" s="101" customFormat="1">
      <c r="A518" s="777"/>
      <c r="B518" s="777"/>
      <c r="C518" s="777"/>
      <c r="D518" s="777"/>
      <c r="E518" s="777"/>
      <c r="F518" s="777"/>
      <c r="G518" s="906"/>
      <c r="H518" s="777"/>
      <c r="I518" s="777"/>
      <c r="J518" s="777"/>
      <c r="K518" s="777"/>
      <c r="L518" s="777"/>
      <c r="M518" s="906"/>
      <c r="N518" s="578"/>
      <c r="O518" s="578"/>
      <c r="P518" s="578"/>
      <c r="Q518" s="578"/>
      <c r="R518" s="578"/>
      <c r="S518" s="578"/>
      <c r="T518" s="578"/>
      <c r="U518" s="578"/>
      <c r="V518" s="578"/>
      <c r="W518" s="578"/>
      <c r="X518" s="578"/>
      <c r="Y518" s="578"/>
      <c r="Z518" s="578"/>
      <c r="AA518" s="578"/>
      <c r="AB518" s="578"/>
      <c r="AC518" s="578"/>
      <c r="AD518" s="777"/>
      <c r="AE518" s="578"/>
      <c r="AF518" s="578"/>
      <c r="AG518" s="578"/>
      <c r="AH518" s="907"/>
      <c r="AI518" s="121"/>
      <c r="AJ518" s="121"/>
      <c r="AK518" s="121"/>
      <c r="AL518" s="121"/>
      <c r="AM518" s="121"/>
      <c r="AN518" s="121"/>
    </row>
    <row r="519" spans="1:40" s="101" customFormat="1">
      <c r="A519" s="777"/>
      <c r="B519" s="777"/>
      <c r="C519" s="777"/>
      <c r="D519" s="777"/>
      <c r="E519" s="777"/>
      <c r="F519" s="777"/>
      <c r="G519" s="906"/>
      <c r="H519" s="777"/>
      <c r="I519" s="777"/>
      <c r="J519" s="777"/>
      <c r="K519" s="777"/>
      <c r="L519" s="777"/>
      <c r="M519" s="906"/>
      <c r="N519" s="578"/>
      <c r="O519" s="578"/>
      <c r="P519" s="578"/>
      <c r="Q519" s="578"/>
      <c r="R519" s="578"/>
      <c r="S519" s="578"/>
      <c r="T519" s="578"/>
      <c r="U519" s="578"/>
      <c r="V519" s="578"/>
      <c r="W519" s="578"/>
      <c r="X519" s="578"/>
      <c r="Y519" s="578"/>
      <c r="Z519" s="578"/>
      <c r="AA519" s="578"/>
      <c r="AB519" s="578"/>
      <c r="AC519" s="578"/>
      <c r="AD519" s="777"/>
      <c r="AE519" s="578"/>
      <c r="AF519" s="578"/>
      <c r="AG519" s="578"/>
      <c r="AH519" s="907"/>
      <c r="AI519" s="121"/>
      <c r="AJ519" s="121"/>
      <c r="AK519" s="121"/>
      <c r="AL519" s="121"/>
      <c r="AM519" s="121"/>
      <c r="AN519" s="121"/>
    </row>
    <row r="520" spans="1:40" s="101" customFormat="1">
      <c r="A520" s="777"/>
      <c r="B520" s="777"/>
      <c r="C520" s="777"/>
      <c r="D520" s="777"/>
      <c r="E520" s="777"/>
      <c r="F520" s="777"/>
      <c r="G520" s="906"/>
      <c r="H520" s="777"/>
      <c r="I520" s="777"/>
      <c r="J520" s="777"/>
      <c r="K520" s="777"/>
      <c r="L520" s="777"/>
      <c r="M520" s="906"/>
      <c r="N520" s="578"/>
      <c r="O520" s="578"/>
      <c r="P520" s="578"/>
      <c r="Q520" s="578"/>
      <c r="R520" s="578"/>
      <c r="S520" s="578"/>
      <c r="T520" s="578"/>
      <c r="U520" s="578"/>
      <c r="V520" s="578"/>
      <c r="W520" s="578"/>
      <c r="X520" s="578"/>
      <c r="Y520" s="578"/>
      <c r="Z520" s="578"/>
      <c r="AA520" s="578"/>
      <c r="AB520" s="578"/>
      <c r="AC520" s="578"/>
      <c r="AD520" s="777"/>
      <c r="AE520" s="578"/>
      <c r="AF520" s="578"/>
      <c r="AG520" s="578"/>
      <c r="AH520" s="907"/>
      <c r="AI520" s="121"/>
      <c r="AJ520" s="121"/>
      <c r="AK520" s="121"/>
      <c r="AL520" s="121"/>
      <c r="AM520" s="121"/>
      <c r="AN520" s="121"/>
    </row>
    <row r="521" spans="1:40" s="101" customFormat="1">
      <c r="A521" s="777"/>
      <c r="B521" s="777"/>
      <c r="C521" s="777"/>
      <c r="D521" s="777"/>
      <c r="E521" s="777"/>
      <c r="F521" s="777"/>
      <c r="G521" s="906"/>
      <c r="H521" s="777"/>
      <c r="I521" s="777"/>
      <c r="J521" s="777"/>
      <c r="K521" s="777"/>
      <c r="L521" s="777"/>
      <c r="M521" s="906"/>
      <c r="N521" s="578"/>
      <c r="O521" s="578"/>
      <c r="P521" s="578"/>
      <c r="Q521" s="578"/>
      <c r="R521" s="578"/>
      <c r="S521" s="578"/>
      <c r="T521" s="578"/>
      <c r="U521" s="578"/>
      <c r="V521" s="578"/>
      <c r="W521" s="578"/>
      <c r="X521" s="578"/>
      <c r="Y521" s="578"/>
      <c r="Z521" s="578"/>
      <c r="AA521" s="578"/>
      <c r="AB521" s="578"/>
      <c r="AC521" s="578"/>
      <c r="AD521" s="777"/>
      <c r="AE521" s="578"/>
      <c r="AF521" s="578"/>
      <c r="AG521" s="578"/>
      <c r="AH521" s="907"/>
      <c r="AI521" s="121"/>
      <c r="AJ521" s="121"/>
      <c r="AK521" s="121"/>
      <c r="AL521" s="121"/>
      <c r="AM521" s="121"/>
      <c r="AN521" s="121"/>
    </row>
    <row r="522" spans="1:40" s="101" customFormat="1">
      <c r="A522" s="777"/>
      <c r="B522" s="777"/>
      <c r="C522" s="777"/>
      <c r="D522" s="777"/>
      <c r="E522" s="777"/>
      <c r="F522" s="777"/>
      <c r="G522" s="906"/>
      <c r="H522" s="777"/>
      <c r="I522" s="777"/>
      <c r="J522" s="777"/>
      <c r="K522" s="777"/>
      <c r="L522" s="777"/>
      <c r="M522" s="906"/>
      <c r="N522" s="578"/>
      <c r="O522" s="578"/>
      <c r="P522" s="578"/>
      <c r="Q522" s="578"/>
      <c r="R522" s="578"/>
      <c r="S522" s="578"/>
      <c r="T522" s="578"/>
      <c r="U522" s="578"/>
      <c r="V522" s="578"/>
      <c r="W522" s="578"/>
      <c r="X522" s="578"/>
      <c r="Y522" s="578"/>
      <c r="Z522" s="578"/>
      <c r="AA522" s="578"/>
      <c r="AB522" s="578"/>
      <c r="AC522" s="578"/>
      <c r="AD522" s="777"/>
      <c r="AE522" s="578"/>
      <c r="AF522" s="578"/>
      <c r="AG522" s="578"/>
      <c r="AH522" s="907"/>
      <c r="AI522" s="121"/>
      <c r="AJ522" s="121"/>
      <c r="AK522" s="121"/>
      <c r="AL522" s="121"/>
      <c r="AM522" s="121"/>
      <c r="AN522" s="121"/>
    </row>
    <row r="523" spans="1:40" s="101" customFormat="1">
      <c r="A523" s="777"/>
      <c r="B523" s="777"/>
      <c r="C523" s="777"/>
      <c r="D523" s="777"/>
      <c r="E523" s="777"/>
      <c r="F523" s="777"/>
      <c r="G523" s="906"/>
      <c r="H523" s="777"/>
      <c r="I523" s="777"/>
      <c r="J523" s="777"/>
      <c r="K523" s="777"/>
      <c r="L523" s="777"/>
      <c r="M523" s="906"/>
      <c r="N523" s="578"/>
      <c r="O523" s="578"/>
      <c r="P523" s="578"/>
      <c r="Q523" s="578"/>
      <c r="R523" s="578"/>
      <c r="S523" s="578"/>
      <c r="T523" s="578"/>
      <c r="U523" s="578"/>
      <c r="V523" s="578"/>
      <c r="W523" s="578"/>
      <c r="X523" s="578"/>
      <c r="Y523" s="578"/>
      <c r="Z523" s="578"/>
      <c r="AA523" s="578"/>
      <c r="AB523" s="578"/>
      <c r="AC523" s="578"/>
      <c r="AD523" s="777"/>
      <c r="AE523" s="578"/>
      <c r="AF523" s="578"/>
      <c r="AG523" s="578"/>
      <c r="AH523" s="907"/>
      <c r="AI523" s="121"/>
      <c r="AJ523" s="121"/>
      <c r="AK523" s="121"/>
      <c r="AL523" s="121"/>
      <c r="AM523" s="121"/>
      <c r="AN523" s="121"/>
    </row>
    <row r="524" spans="1:40" s="101" customFormat="1">
      <c r="A524" s="777"/>
      <c r="B524" s="777"/>
      <c r="C524" s="777"/>
      <c r="D524" s="777"/>
      <c r="E524" s="777"/>
      <c r="F524" s="777"/>
      <c r="G524" s="906"/>
      <c r="H524" s="777"/>
      <c r="I524" s="777"/>
      <c r="J524" s="777"/>
      <c r="K524" s="777"/>
      <c r="L524" s="777"/>
      <c r="M524" s="906"/>
      <c r="N524" s="578"/>
      <c r="O524" s="578"/>
      <c r="P524" s="578"/>
      <c r="Q524" s="578"/>
      <c r="R524" s="578"/>
      <c r="S524" s="578"/>
      <c r="T524" s="578"/>
      <c r="U524" s="578"/>
      <c r="V524" s="578"/>
      <c r="W524" s="578"/>
      <c r="X524" s="578"/>
      <c r="Y524" s="578"/>
      <c r="Z524" s="578"/>
      <c r="AA524" s="578"/>
      <c r="AB524" s="578"/>
      <c r="AC524" s="578"/>
      <c r="AD524" s="777"/>
      <c r="AE524" s="578"/>
      <c r="AF524" s="578"/>
      <c r="AG524" s="578"/>
      <c r="AH524" s="907"/>
      <c r="AI524" s="121"/>
      <c r="AJ524" s="121"/>
      <c r="AK524" s="121"/>
      <c r="AL524" s="121"/>
      <c r="AM524" s="121"/>
      <c r="AN524" s="121"/>
    </row>
    <row r="525" spans="1:40" s="101" customFormat="1">
      <c r="A525" s="777"/>
      <c r="B525" s="777"/>
      <c r="C525" s="777"/>
      <c r="D525" s="777"/>
      <c r="E525" s="777"/>
      <c r="F525" s="777"/>
      <c r="G525" s="906"/>
      <c r="H525" s="777"/>
      <c r="I525" s="777"/>
      <c r="J525" s="777"/>
      <c r="K525" s="777"/>
      <c r="L525" s="777"/>
      <c r="M525" s="906"/>
      <c r="N525" s="578"/>
      <c r="O525" s="578"/>
      <c r="P525" s="578"/>
      <c r="Q525" s="578"/>
      <c r="R525" s="578"/>
      <c r="S525" s="578"/>
      <c r="T525" s="578"/>
      <c r="U525" s="578"/>
      <c r="V525" s="578"/>
      <c r="W525" s="578"/>
      <c r="X525" s="578"/>
      <c r="Y525" s="578"/>
      <c r="Z525" s="578"/>
      <c r="AA525" s="578"/>
      <c r="AB525" s="578"/>
      <c r="AC525" s="578"/>
      <c r="AD525" s="777"/>
      <c r="AE525" s="578"/>
      <c r="AF525" s="578"/>
      <c r="AG525" s="578"/>
      <c r="AH525" s="907"/>
      <c r="AI525" s="121"/>
      <c r="AJ525" s="121"/>
      <c r="AK525" s="121"/>
      <c r="AL525" s="121"/>
      <c r="AM525" s="121"/>
      <c r="AN525" s="121"/>
    </row>
    <row r="526" spans="1:40" s="101" customFormat="1">
      <c r="A526" s="777"/>
      <c r="B526" s="777"/>
      <c r="C526" s="777"/>
      <c r="D526" s="777"/>
      <c r="E526" s="777"/>
      <c r="F526" s="777"/>
      <c r="G526" s="906"/>
      <c r="H526" s="777"/>
      <c r="I526" s="777"/>
      <c r="J526" s="777"/>
      <c r="K526" s="777"/>
      <c r="L526" s="777"/>
      <c r="M526" s="906"/>
      <c r="N526" s="578"/>
      <c r="O526" s="578"/>
      <c r="P526" s="578"/>
      <c r="Q526" s="578"/>
      <c r="R526" s="578"/>
      <c r="S526" s="578"/>
      <c r="T526" s="578"/>
      <c r="U526" s="578"/>
      <c r="V526" s="578"/>
      <c r="W526" s="578"/>
      <c r="X526" s="578"/>
      <c r="Y526" s="578"/>
      <c r="Z526" s="578"/>
      <c r="AA526" s="578"/>
      <c r="AB526" s="578"/>
      <c r="AC526" s="578"/>
      <c r="AD526" s="777"/>
      <c r="AE526" s="578"/>
      <c r="AF526" s="578"/>
      <c r="AG526" s="578"/>
      <c r="AH526" s="907"/>
      <c r="AI526" s="121"/>
      <c r="AJ526" s="121"/>
      <c r="AK526" s="121"/>
      <c r="AL526" s="121"/>
      <c r="AM526" s="121"/>
      <c r="AN526" s="121"/>
    </row>
    <row r="527" spans="1:40" s="101" customFormat="1">
      <c r="A527" s="777"/>
      <c r="B527" s="777"/>
      <c r="C527" s="777"/>
      <c r="D527" s="777"/>
      <c r="E527" s="777"/>
      <c r="F527" s="777"/>
      <c r="G527" s="906"/>
      <c r="H527" s="777"/>
      <c r="I527" s="777"/>
      <c r="J527" s="777"/>
      <c r="K527" s="777"/>
      <c r="L527" s="777"/>
      <c r="M527" s="906"/>
      <c r="N527" s="578"/>
      <c r="O527" s="578"/>
      <c r="P527" s="578"/>
      <c r="Q527" s="578"/>
      <c r="R527" s="578"/>
      <c r="S527" s="578"/>
      <c r="T527" s="578"/>
      <c r="U527" s="578"/>
      <c r="V527" s="578"/>
      <c r="W527" s="578"/>
      <c r="X527" s="578"/>
      <c r="Y527" s="578"/>
      <c r="Z527" s="578"/>
      <c r="AA527" s="578"/>
      <c r="AB527" s="578"/>
      <c r="AC527" s="578"/>
      <c r="AD527" s="777"/>
      <c r="AE527" s="578"/>
      <c r="AF527" s="578"/>
      <c r="AG527" s="578"/>
      <c r="AH527" s="907"/>
      <c r="AI527" s="121"/>
      <c r="AJ527" s="121"/>
      <c r="AK527" s="121"/>
      <c r="AL527" s="121"/>
      <c r="AM527" s="121"/>
      <c r="AN527" s="121"/>
    </row>
    <row r="528" spans="1:40" s="101" customFormat="1">
      <c r="A528" s="777"/>
      <c r="B528" s="777"/>
      <c r="C528" s="777"/>
      <c r="D528" s="777"/>
      <c r="E528" s="777"/>
      <c r="F528" s="777"/>
      <c r="G528" s="906"/>
      <c r="H528" s="777"/>
      <c r="I528" s="777"/>
      <c r="J528" s="777"/>
      <c r="K528" s="777"/>
      <c r="L528" s="777"/>
      <c r="M528" s="906"/>
      <c r="N528" s="578"/>
      <c r="O528" s="578"/>
      <c r="P528" s="578"/>
      <c r="Q528" s="578"/>
      <c r="R528" s="578"/>
      <c r="S528" s="578"/>
      <c r="T528" s="578"/>
      <c r="U528" s="578"/>
      <c r="V528" s="578"/>
      <c r="W528" s="578"/>
      <c r="X528" s="578"/>
      <c r="Y528" s="578"/>
      <c r="Z528" s="578"/>
      <c r="AA528" s="578"/>
      <c r="AB528" s="578"/>
      <c r="AC528" s="578"/>
      <c r="AD528" s="777"/>
      <c r="AE528" s="578"/>
      <c r="AF528" s="578"/>
      <c r="AG528" s="578"/>
      <c r="AH528" s="907"/>
      <c r="AI528" s="121"/>
      <c r="AJ528" s="121"/>
      <c r="AK528" s="121"/>
      <c r="AL528" s="121"/>
      <c r="AM528" s="121"/>
      <c r="AN528" s="121"/>
    </row>
    <row r="529" spans="1:40" s="101" customFormat="1">
      <c r="A529" s="777"/>
      <c r="B529" s="777"/>
      <c r="C529" s="777"/>
      <c r="D529" s="777"/>
      <c r="E529" s="777"/>
      <c r="F529" s="777"/>
      <c r="G529" s="906"/>
      <c r="H529" s="777"/>
      <c r="I529" s="777"/>
      <c r="J529" s="777"/>
      <c r="K529" s="777"/>
      <c r="L529" s="777"/>
      <c r="M529" s="906"/>
      <c r="N529" s="578"/>
      <c r="O529" s="578"/>
      <c r="P529" s="578"/>
      <c r="Q529" s="578"/>
      <c r="R529" s="578"/>
      <c r="S529" s="578"/>
      <c r="T529" s="578"/>
      <c r="U529" s="578"/>
      <c r="V529" s="578"/>
      <c r="W529" s="578"/>
      <c r="X529" s="578"/>
      <c r="Y529" s="578"/>
      <c r="Z529" s="578"/>
      <c r="AA529" s="578"/>
      <c r="AB529" s="578"/>
      <c r="AC529" s="578"/>
      <c r="AD529" s="777"/>
      <c r="AE529" s="578"/>
      <c r="AF529" s="578"/>
      <c r="AG529" s="578"/>
      <c r="AH529" s="907"/>
      <c r="AI529" s="121"/>
      <c r="AJ529" s="121"/>
      <c r="AK529" s="121"/>
      <c r="AL529" s="121"/>
      <c r="AM529" s="121"/>
      <c r="AN529" s="121"/>
    </row>
    <row r="530" spans="1:40" s="101" customFormat="1">
      <c r="A530" s="777"/>
      <c r="B530" s="777"/>
      <c r="C530" s="777"/>
      <c r="D530" s="777"/>
      <c r="E530" s="777"/>
      <c r="F530" s="777"/>
      <c r="G530" s="906"/>
      <c r="H530" s="777"/>
      <c r="I530" s="777"/>
      <c r="J530" s="777"/>
      <c r="K530" s="777"/>
      <c r="L530" s="777"/>
      <c r="M530" s="906"/>
      <c r="N530" s="578"/>
      <c r="O530" s="578"/>
      <c r="P530" s="578"/>
      <c r="Q530" s="578"/>
      <c r="R530" s="578"/>
      <c r="S530" s="578"/>
      <c r="T530" s="578"/>
      <c r="U530" s="578"/>
      <c r="V530" s="578"/>
      <c r="W530" s="578"/>
      <c r="X530" s="578"/>
      <c r="Y530" s="578"/>
      <c r="Z530" s="578"/>
      <c r="AA530" s="578"/>
      <c r="AB530" s="578"/>
      <c r="AC530" s="578"/>
      <c r="AD530" s="777"/>
      <c r="AE530" s="578"/>
      <c r="AF530" s="578"/>
      <c r="AG530" s="578"/>
      <c r="AH530" s="907"/>
      <c r="AI530" s="121"/>
      <c r="AJ530" s="121"/>
      <c r="AK530" s="121"/>
      <c r="AL530" s="121"/>
      <c r="AM530" s="121"/>
      <c r="AN530" s="121"/>
    </row>
    <row r="531" spans="1:40" s="101" customFormat="1">
      <c r="A531" s="777"/>
      <c r="B531" s="777"/>
      <c r="C531" s="777"/>
      <c r="D531" s="777"/>
      <c r="E531" s="777"/>
      <c r="F531" s="777"/>
      <c r="G531" s="906"/>
      <c r="H531" s="777"/>
      <c r="I531" s="777"/>
      <c r="J531" s="777"/>
      <c r="K531" s="777"/>
      <c r="L531" s="777"/>
      <c r="M531" s="906"/>
      <c r="N531" s="578"/>
      <c r="O531" s="578"/>
      <c r="P531" s="578"/>
      <c r="Q531" s="578"/>
      <c r="R531" s="578"/>
      <c r="S531" s="578"/>
      <c r="T531" s="578"/>
      <c r="U531" s="578"/>
      <c r="V531" s="578"/>
      <c r="W531" s="578"/>
      <c r="X531" s="578"/>
      <c r="Y531" s="578"/>
      <c r="Z531" s="578"/>
      <c r="AA531" s="578"/>
      <c r="AB531" s="578"/>
      <c r="AC531" s="578"/>
      <c r="AD531" s="777"/>
      <c r="AE531" s="578"/>
      <c r="AF531" s="578"/>
      <c r="AG531" s="578"/>
      <c r="AH531" s="907"/>
      <c r="AI531" s="121"/>
      <c r="AJ531" s="121"/>
      <c r="AK531" s="121"/>
      <c r="AL531" s="121"/>
      <c r="AM531" s="121"/>
      <c r="AN531" s="121"/>
    </row>
    <row r="532" spans="1:40" s="101" customFormat="1">
      <c r="A532" s="777"/>
      <c r="B532" s="777"/>
      <c r="C532" s="777"/>
      <c r="D532" s="777"/>
      <c r="E532" s="777"/>
      <c r="F532" s="777"/>
      <c r="G532" s="906"/>
      <c r="H532" s="777"/>
      <c r="I532" s="777"/>
      <c r="J532" s="777"/>
      <c r="K532" s="777"/>
      <c r="L532" s="777"/>
      <c r="M532" s="906"/>
      <c r="N532" s="578"/>
      <c r="O532" s="578"/>
      <c r="P532" s="578"/>
      <c r="Q532" s="578"/>
      <c r="R532" s="578"/>
      <c r="S532" s="578"/>
      <c r="T532" s="578"/>
      <c r="U532" s="578"/>
      <c r="V532" s="578"/>
      <c r="W532" s="578"/>
      <c r="X532" s="578"/>
      <c r="Y532" s="578"/>
      <c r="Z532" s="578"/>
      <c r="AA532" s="578"/>
      <c r="AB532" s="578"/>
      <c r="AC532" s="578"/>
      <c r="AD532" s="777"/>
      <c r="AE532" s="578"/>
      <c r="AF532" s="578"/>
      <c r="AG532" s="578"/>
      <c r="AH532" s="907"/>
      <c r="AI532" s="121"/>
      <c r="AJ532" s="121"/>
      <c r="AK532" s="121"/>
      <c r="AL532" s="121"/>
      <c r="AM532" s="121"/>
      <c r="AN532" s="121"/>
    </row>
    <row r="533" spans="1:40" s="101" customFormat="1">
      <c r="A533" s="777"/>
      <c r="B533" s="777"/>
      <c r="C533" s="777"/>
      <c r="D533" s="777"/>
      <c r="E533" s="777"/>
      <c r="F533" s="777"/>
      <c r="G533" s="906"/>
      <c r="H533" s="777"/>
      <c r="I533" s="777"/>
      <c r="J533" s="777"/>
      <c r="K533" s="777"/>
      <c r="L533" s="777"/>
      <c r="M533" s="906"/>
      <c r="N533" s="578"/>
      <c r="O533" s="578"/>
      <c r="P533" s="578"/>
      <c r="Q533" s="578"/>
      <c r="R533" s="578"/>
      <c r="S533" s="578"/>
      <c r="T533" s="578"/>
      <c r="U533" s="578"/>
      <c r="V533" s="578"/>
      <c r="W533" s="578"/>
      <c r="X533" s="578"/>
      <c r="Y533" s="578"/>
      <c r="Z533" s="578"/>
      <c r="AA533" s="578"/>
      <c r="AB533" s="578"/>
      <c r="AC533" s="578"/>
      <c r="AD533" s="777"/>
      <c r="AE533" s="578"/>
      <c r="AF533" s="578"/>
      <c r="AG533" s="578"/>
      <c r="AH533" s="907"/>
      <c r="AI533" s="121"/>
      <c r="AJ533" s="121"/>
      <c r="AK533" s="121"/>
      <c r="AL533" s="121"/>
      <c r="AM533" s="121"/>
      <c r="AN533" s="121"/>
    </row>
    <row r="534" spans="1:40" s="101" customFormat="1">
      <c r="A534" s="777"/>
      <c r="B534" s="777"/>
      <c r="C534" s="777"/>
      <c r="D534" s="777"/>
      <c r="E534" s="777"/>
      <c r="F534" s="777"/>
      <c r="G534" s="906"/>
      <c r="H534" s="777"/>
      <c r="I534" s="777"/>
      <c r="J534" s="777"/>
      <c r="K534" s="777"/>
      <c r="L534" s="777"/>
      <c r="M534" s="906"/>
      <c r="N534" s="578"/>
      <c r="O534" s="578"/>
      <c r="P534" s="578"/>
      <c r="Q534" s="578"/>
      <c r="R534" s="578"/>
      <c r="S534" s="578"/>
      <c r="T534" s="578"/>
      <c r="U534" s="578"/>
      <c r="V534" s="578"/>
      <c r="W534" s="578"/>
      <c r="X534" s="578"/>
      <c r="Y534" s="578"/>
      <c r="Z534" s="578"/>
      <c r="AA534" s="578"/>
      <c r="AB534" s="578"/>
      <c r="AC534" s="578"/>
      <c r="AD534" s="777"/>
      <c r="AE534" s="578"/>
      <c r="AF534" s="578"/>
      <c r="AG534" s="578"/>
      <c r="AH534" s="907"/>
      <c r="AI534" s="121"/>
      <c r="AJ534" s="121"/>
      <c r="AK534" s="121"/>
      <c r="AL534" s="121"/>
      <c r="AM534" s="121"/>
      <c r="AN534" s="121"/>
    </row>
    <row r="535" spans="1:40" s="101" customFormat="1">
      <c r="A535" s="777"/>
      <c r="B535" s="777"/>
      <c r="C535" s="777"/>
      <c r="D535" s="777"/>
      <c r="E535" s="777"/>
      <c r="F535" s="777"/>
      <c r="G535" s="906"/>
      <c r="H535" s="777"/>
      <c r="I535" s="777"/>
      <c r="J535" s="777"/>
      <c r="K535" s="777"/>
      <c r="L535" s="777"/>
      <c r="M535" s="906"/>
      <c r="N535" s="578"/>
      <c r="O535" s="578"/>
      <c r="P535" s="578"/>
      <c r="Q535" s="578"/>
      <c r="R535" s="578"/>
      <c r="S535" s="578"/>
      <c r="T535" s="578"/>
      <c r="U535" s="578"/>
      <c r="V535" s="578"/>
      <c r="W535" s="578"/>
      <c r="X535" s="578"/>
      <c r="Y535" s="578"/>
      <c r="Z535" s="578"/>
      <c r="AA535" s="578"/>
      <c r="AB535" s="578"/>
      <c r="AC535" s="578"/>
      <c r="AD535" s="777"/>
      <c r="AE535" s="578"/>
      <c r="AF535" s="578"/>
      <c r="AG535" s="578"/>
      <c r="AH535" s="907"/>
      <c r="AI535" s="121"/>
      <c r="AJ535" s="121"/>
      <c r="AK535" s="121"/>
      <c r="AL535" s="121"/>
      <c r="AM535" s="121"/>
      <c r="AN535" s="121"/>
    </row>
    <row r="536" spans="1:40" s="101" customFormat="1">
      <c r="A536" s="777"/>
      <c r="B536" s="777"/>
      <c r="C536" s="777"/>
      <c r="D536" s="777"/>
      <c r="E536" s="777"/>
      <c r="F536" s="777"/>
      <c r="G536" s="906"/>
      <c r="H536" s="777"/>
      <c r="I536" s="777"/>
      <c r="J536" s="777"/>
      <c r="K536" s="777"/>
      <c r="L536" s="777"/>
      <c r="M536" s="906"/>
      <c r="N536" s="578"/>
      <c r="O536" s="578"/>
      <c r="P536" s="578"/>
      <c r="Q536" s="578"/>
      <c r="R536" s="578"/>
      <c r="S536" s="578"/>
      <c r="T536" s="578"/>
      <c r="U536" s="578"/>
      <c r="V536" s="578"/>
      <c r="W536" s="578"/>
      <c r="X536" s="578"/>
      <c r="Y536" s="578"/>
      <c r="Z536" s="578"/>
      <c r="AA536" s="578"/>
      <c r="AB536" s="578"/>
      <c r="AC536" s="578"/>
      <c r="AD536" s="777"/>
      <c r="AE536" s="578"/>
      <c r="AF536" s="578"/>
      <c r="AG536" s="578"/>
      <c r="AH536" s="907"/>
      <c r="AI536" s="121"/>
      <c r="AJ536" s="121"/>
      <c r="AK536" s="121"/>
      <c r="AL536" s="121"/>
      <c r="AM536" s="121"/>
      <c r="AN536" s="121"/>
    </row>
    <row r="537" spans="1:40" s="101" customFormat="1">
      <c r="A537" s="777"/>
      <c r="B537" s="777"/>
      <c r="C537" s="777"/>
      <c r="D537" s="777"/>
      <c r="E537" s="777"/>
      <c r="F537" s="777"/>
      <c r="G537" s="906"/>
      <c r="H537" s="777"/>
      <c r="I537" s="777"/>
      <c r="J537" s="777"/>
      <c r="K537" s="777"/>
      <c r="L537" s="777"/>
      <c r="M537" s="906"/>
      <c r="N537" s="578"/>
      <c r="O537" s="578"/>
      <c r="P537" s="578"/>
      <c r="Q537" s="578"/>
      <c r="R537" s="578"/>
      <c r="S537" s="578"/>
      <c r="T537" s="578"/>
      <c r="U537" s="578"/>
      <c r="V537" s="578"/>
      <c r="W537" s="578"/>
      <c r="X537" s="578"/>
      <c r="Y537" s="578"/>
      <c r="Z537" s="578"/>
      <c r="AA537" s="578"/>
      <c r="AB537" s="578"/>
      <c r="AC537" s="578"/>
      <c r="AD537" s="777"/>
      <c r="AE537" s="578"/>
      <c r="AF537" s="578"/>
      <c r="AG537" s="578"/>
      <c r="AH537" s="907"/>
      <c r="AI537" s="121"/>
      <c r="AJ537" s="121"/>
      <c r="AK537" s="121"/>
      <c r="AL537" s="121"/>
      <c r="AM537" s="121"/>
      <c r="AN537" s="121"/>
    </row>
    <row r="538" spans="1:40" s="101" customFormat="1">
      <c r="A538" s="777"/>
      <c r="B538" s="777"/>
      <c r="C538" s="777"/>
      <c r="D538" s="777"/>
      <c r="E538" s="777"/>
      <c r="F538" s="777"/>
      <c r="G538" s="906"/>
      <c r="H538" s="777"/>
      <c r="I538" s="777"/>
      <c r="J538" s="777"/>
      <c r="K538" s="777"/>
      <c r="L538" s="777"/>
      <c r="M538" s="906"/>
      <c r="N538" s="578"/>
      <c r="O538" s="578"/>
      <c r="P538" s="578"/>
      <c r="Q538" s="578"/>
      <c r="R538" s="578"/>
      <c r="S538" s="578"/>
      <c r="T538" s="578"/>
      <c r="U538" s="578"/>
      <c r="V538" s="578"/>
      <c r="W538" s="578"/>
      <c r="X538" s="578"/>
      <c r="Y538" s="578"/>
      <c r="Z538" s="578"/>
      <c r="AA538" s="578"/>
      <c r="AB538" s="578"/>
      <c r="AC538" s="578"/>
      <c r="AD538" s="777"/>
      <c r="AE538" s="578"/>
      <c r="AF538" s="578"/>
      <c r="AG538" s="578"/>
      <c r="AH538" s="907"/>
      <c r="AI538" s="121"/>
      <c r="AJ538" s="121"/>
      <c r="AK538" s="121"/>
      <c r="AL538" s="121"/>
      <c r="AM538" s="121"/>
      <c r="AN538" s="121"/>
    </row>
    <row r="539" spans="1:40" s="101" customFormat="1">
      <c r="A539" s="777"/>
      <c r="B539" s="777"/>
      <c r="C539" s="777"/>
      <c r="D539" s="777"/>
      <c r="E539" s="777"/>
      <c r="F539" s="777"/>
      <c r="G539" s="906"/>
      <c r="H539" s="777"/>
      <c r="I539" s="777"/>
      <c r="J539" s="777"/>
      <c r="K539" s="777"/>
      <c r="L539" s="777"/>
      <c r="M539" s="906"/>
      <c r="N539" s="578"/>
      <c r="O539" s="578"/>
      <c r="P539" s="578"/>
      <c r="Q539" s="578"/>
      <c r="R539" s="578"/>
      <c r="S539" s="578"/>
      <c r="T539" s="578"/>
      <c r="U539" s="578"/>
      <c r="V539" s="578"/>
      <c r="W539" s="578"/>
      <c r="X539" s="578"/>
      <c r="Y539" s="578"/>
      <c r="Z539" s="578"/>
      <c r="AA539" s="578"/>
      <c r="AB539" s="578"/>
      <c r="AC539" s="578"/>
      <c r="AD539" s="777"/>
      <c r="AE539" s="578"/>
      <c r="AF539" s="578"/>
      <c r="AG539" s="578"/>
      <c r="AH539" s="907"/>
      <c r="AI539" s="121"/>
      <c r="AJ539" s="121"/>
      <c r="AK539" s="121"/>
      <c r="AL539" s="121"/>
      <c r="AM539" s="121"/>
      <c r="AN539" s="121"/>
    </row>
    <row r="540" spans="1:40" s="101" customFormat="1">
      <c r="A540" s="777"/>
      <c r="B540" s="777"/>
      <c r="C540" s="777"/>
      <c r="D540" s="777"/>
      <c r="E540" s="777"/>
      <c r="F540" s="777"/>
      <c r="G540" s="906"/>
      <c r="H540" s="777"/>
      <c r="I540" s="777"/>
      <c r="J540" s="777"/>
      <c r="K540" s="777"/>
      <c r="L540" s="777"/>
      <c r="M540" s="906"/>
      <c r="N540" s="578"/>
      <c r="O540" s="578"/>
      <c r="P540" s="578"/>
      <c r="Q540" s="578"/>
      <c r="R540" s="578"/>
      <c r="S540" s="578"/>
      <c r="T540" s="578"/>
      <c r="U540" s="578"/>
      <c r="V540" s="578"/>
      <c r="W540" s="578"/>
      <c r="X540" s="578"/>
      <c r="Y540" s="578"/>
      <c r="Z540" s="578"/>
      <c r="AA540" s="578"/>
      <c r="AB540" s="578"/>
      <c r="AC540" s="578"/>
      <c r="AD540" s="777"/>
      <c r="AE540" s="578"/>
      <c r="AF540" s="578"/>
      <c r="AG540" s="578"/>
      <c r="AH540" s="907"/>
      <c r="AI540" s="121"/>
      <c r="AJ540" s="121"/>
      <c r="AK540" s="121"/>
      <c r="AL540" s="121"/>
      <c r="AM540" s="121"/>
      <c r="AN540" s="121"/>
    </row>
    <row r="541" spans="1:40" s="101" customFormat="1">
      <c r="A541" s="777"/>
      <c r="B541" s="777"/>
      <c r="C541" s="777"/>
      <c r="D541" s="777"/>
      <c r="E541" s="777"/>
      <c r="F541" s="777"/>
      <c r="G541" s="906"/>
      <c r="H541" s="777"/>
      <c r="I541" s="777"/>
      <c r="J541" s="777"/>
      <c r="K541" s="777"/>
      <c r="L541" s="777"/>
      <c r="M541" s="906"/>
      <c r="N541" s="578"/>
      <c r="O541" s="578"/>
      <c r="P541" s="578"/>
      <c r="Q541" s="578"/>
      <c r="R541" s="578"/>
      <c r="S541" s="578"/>
      <c r="T541" s="578"/>
      <c r="U541" s="578"/>
      <c r="V541" s="578"/>
      <c r="W541" s="578"/>
      <c r="X541" s="578"/>
      <c r="Y541" s="578"/>
      <c r="Z541" s="578"/>
      <c r="AA541" s="578"/>
      <c r="AB541" s="578"/>
      <c r="AC541" s="578"/>
      <c r="AD541" s="777"/>
      <c r="AE541" s="578"/>
      <c r="AF541" s="578"/>
      <c r="AG541" s="578"/>
      <c r="AH541" s="907"/>
      <c r="AI541" s="121"/>
      <c r="AJ541" s="121"/>
      <c r="AK541" s="121"/>
      <c r="AL541" s="121"/>
      <c r="AM541" s="121"/>
      <c r="AN541" s="121"/>
    </row>
    <row r="542" spans="1:40" s="101" customFormat="1">
      <c r="A542" s="777"/>
      <c r="B542" s="777"/>
      <c r="C542" s="777"/>
      <c r="D542" s="777"/>
      <c r="E542" s="777"/>
      <c r="F542" s="777"/>
      <c r="G542" s="906"/>
      <c r="H542" s="777"/>
      <c r="I542" s="777"/>
      <c r="J542" s="777"/>
      <c r="K542" s="777"/>
      <c r="L542" s="777"/>
      <c r="M542" s="906"/>
      <c r="N542" s="578"/>
      <c r="O542" s="578"/>
      <c r="P542" s="578"/>
      <c r="Q542" s="578"/>
      <c r="R542" s="578"/>
      <c r="S542" s="578"/>
      <c r="T542" s="578"/>
      <c r="U542" s="578"/>
      <c r="V542" s="578"/>
      <c r="W542" s="578"/>
      <c r="X542" s="578"/>
      <c r="Y542" s="578"/>
      <c r="Z542" s="578"/>
      <c r="AA542" s="578"/>
      <c r="AB542" s="578"/>
      <c r="AC542" s="578"/>
      <c r="AD542" s="777"/>
      <c r="AE542" s="578"/>
      <c r="AF542" s="578"/>
      <c r="AG542" s="578"/>
      <c r="AH542" s="907"/>
      <c r="AI542" s="121"/>
      <c r="AJ542" s="121"/>
      <c r="AK542" s="121"/>
      <c r="AL542" s="121"/>
      <c r="AM542" s="121"/>
      <c r="AN542" s="121"/>
    </row>
    <row r="543" spans="1:40" s="101" customFormat="1">
      <c r="A543" s="777"/>
      <c r="B543" s="777"/>
      <c r="C543" s="777"/>
      <c r="D543" s="777"/>
      <c r="E543" s="777"/>
      <c r="F543" s="777"/>
      <c r="G543" s="906"/>
      <c r="H543" s="777"/>
      <c r="I543" s="777"/>
      <c r="J543" s="777"/>
      <c r="K543" s="777"/>
      <c r="L543" s="777"/>
      <c r="M543" s="906"/>
      <c r="N543" s="578"/>
      <c r="O543" s="578"/>
      <c r="P543" s="578"/>
      <c r="Q543" s="578"/>
      <c r="R543" s="578"/>
      <c r="S543" s="578"/>
      <c r="T543" s="578"/>
      <c r="U543" s="578"/>
      <c r="V543" s="578"/>
      <c r="W543" s="578"/>
      <c r="X543" s="578"/>
      <c r="Y543" s="578"/>
      <c r="Z543" s="578"/>
      <c r="AA543" s="578"/>
      <c r="AB543" s="578"/>
      <c r="AC543" s="578"/>
      <c r="AD543" s="777"/>
      <c r="AE543" s="578"/>
      <c r="AF543" s="578"/>
      <c r="AG543" s="578"/>
      <c r="AH543" s="907"/>
      <c r="AI543" s="121"/>
      <c r="AJ543" s="121"/>
      <c r="AK543" s="121"/>
      <c r="AL543" s="121"/>
      <c r="AM543" s="121"/>
      <c r="AN543" s="121"/>
    </row>
    <row r="544" spans="1:40" s="101" customFormat="1">
      <c r="A544" s="777"/>
      <c r="B544" s="777"/>
      <c r="C544" s="777"/>
      <c r="D544" s="777"/>
      <c r="E544" s="777"/>
      <c r="F544" s="777"/>
      <c r="G544" s="906"/>
      <c r="H544" s="777"/>
      <c r="I544" s="777"/>
      <c r="J544" s="777"/>
      <c r="K544" s="777"/>
      <c r="L544" s="777"/>
      <c r="M544" s="906"/>
      <c r="N544" s="578"/>
      <c r="O544" s="578"/>
      <c r="P544" s="578"/>
      <c r="Q544" s="578"/>
      <c r="R544" s="578"/>
      <c r="S544" s="578"/>
      <c r="T544" s="578"/>
      <c r="U544" s="578"/>
      <c r="V544" s="578"/>
      <c r="W544" s="578"/>
      <c r="X544" s="578"/>
      <c r="Y544" s="578"/>
      <c r="Z544" s="578"/>
      <c r="AA544" s="578"/>
      <c r="AB544" s="578"/>
      <c r="AC544" s="578"/>
      <c r="AD544" s="777"/>
      <c r="AE544" s="578"/>
      <c r="AF544" s="578"/>
      <c r="AG544" s="578"/>
      <c r="AH544" s="907"/>
      <c r="AI544" s="121"/>
      <c r="AJ544" s="121"/>
      <c r="AK544" s="121"/>
      <c r="AL544" s="121"/>
      <c r="AM544" s="121"/>
      <c r="AN544" s="121"/>
    </row>
    <row r="545" spans="1:40" s="101" customFormat="1">
      <c r="A545" s="777"/>
      <c r="B545" s="777"/>
      <c r="C545" s="777"/>
      <c r="D545" s="777"/>
      <c r="E545" s="777"/>
      <c r="F545" s="777"/>
      <c r="G545" s="906"/>
      <c r="H545" s="777"/>
      <c r="I545" s="777"/>
      <c r="J545" s="777"/>
      <c r="K545" s="777"/>
      <c r="L545" s="777"/>
      <c r="M545" s="906"/>
      <c r="N545" s="578"/>
      <c r="O545" s="578"/>
      <c r="P545" s="578"/>
      <c r="Q545" s="578"/>
      <c r="R545" s="578"/>
      <c r="S545" s="578"/>
      <c r="T545" s="578"/>
      <c r="U545" s="578"/>
      <c r="V545" s="578"/>
      <c r="W545" s="578"/>
      <c r="X545" s="578"/>
      <c r="Y545" s="578"/>
      <c r="Z545" s="578"/>
      <c r="AA545" s="578"/>
      <c r="AB545" s="578"/>
      <c r="AC545" s="578"/>
      <c r="AD545" s="777"/>
      <c r="AE545" s="578"/>
      <c r="AF545" s="578"/>
      <c r="AG545" s="578"/>
      <c r="AH545" s="907"/>
      <c r="AI545" s="121"/>
      <c r="AJ545" s="121"/>
      <c r="AK545" s="121"/>
      <c r="AL545" s="121"/>
      <c r="AM545" s="121"/>
      <c r="AN545" s="121"/>
    </row>
    <row r="546" spans="1:40" s="101" customFormat="1">
      <c r="A546" s="777"/>
      <c r="B546" s="777"/>
      <c r="C546" s="777"/>
      <c r="D546" s="777"/>
      <c r="E546" s="777"/>
      <c r="F546" s="777"/>
      <c r="G546" s="906"/>
      <c r="H546" s="777"/>
      <c r="I546" s="777"/>
      <c r="J546" s="777"/>
      <c r="K546" s="777"/>
      <c r="L546" s="777"/>
      <c r="M546" s="906"/>
      <c r="N546" s="578"/>
      <c r="O546" s="578"/>
      <c r="P546" s="578"/>
      <c r="Q546" s="578"/>
      <c r="R546" s="578"/>
      <c r="S546" s="578"/>
      <c r="T546" s="578"/>
      <c r="U546" s="578"/>
      <c r="V546" s="578"/>
      <c r="W546" s="578"/>
      <c r="X546" s="578"/>
      <c r="Y546" s="578"/>
      <c r="Z546" s="578"/>
      <c r="AA546" s="578"/>
      <c r="AB546" s="578"/>
      <c r="AC546" s="578"/>
      <c r="AD546" s="777"/>
      <c r="AE546" s="578"/>
      <c r="AF546" s="578"/>
      <c r="AG546" s="578"/>
      <c r="AH546" s="907"/>
      <c r="AI546" s="121"/>
      <c r="AJ546" s="121"/>
      <c r="AK546" s="121"/>
      <c r="AL546" s="121"/>
      <c r="AM546" s="121"/>
      <c r="AN546" s="121"/>
    </row>
    <row r="547" spans="1:40" s="101" customFormat="1">
      <c r="A547" s="777"/>
      <c r="B547" s="777"/>
      <c r="C547" s="777"/>
      <c r="D547" s="777"/>
      <c r="E547" s="777"/>
      <c r="F547" s="777"/>
      <c r="G547" s="906"/>
      <c r="H547" s="777"/>
      <c r="I547" s="777"/>
      <c r="J547" s="777"/>
      <c r="K547" s="777"/>
      <c r="L547" s="777"/>
      <c r="M547" s="906"/>
      <c r="N547" s="578"/>
      <c r="O547" s="578"/>
      <c r="P547" s="578"/>
      <c r="Q547" s="578"/>
      <c r="R547" s="578"/>
      <c r="S547" s="578"/>
      <c r="T547" s="578"/>
      <c r="U547" s="578"/>
      <c r="V547" s="578"/>
      <c r="W547" s="578"/>
      <c r="X547" s="578"/>
      <c r="Y547" s="578"/>
      <c r="Z547" s="578"/>
      <c r="AA547" s="578"/>
      <c r="AB547" s="578"/>
      <c r="AC547" s="578"/>
      <c r="AD547" s="777"/>
      <c r="AE547" s="578"/>
      <c r="AF547" s="578"/>
      <c r="AG547" s="578"/>
      <c r="AH547" s="907"/>
      <c r="AI547" s="121"/>
      <c r="AJ547" s="121"/>
      <c r="AK547" s="121"/>
      <c r="AL547" s="121"/>
      <c r="AM547" s="121"/>
      <c r="AN547" s="121"/>
    </row>
    <row r="548" spans="1:40" s="101" customFormat="1">
      <c r="A548" s="777"/>
      <c r="B548" s="777"/>
      <c r="C548" s="777"/>
      <c r="D548" s="777"/>
      <c r="E548" s="777"/>
      <c r="F548" s="777"/>
      <c r="G548" s="906"/>
      <c r="H548" s="777"/>
      <c r="I548" s="777"/>
      <c r="J548" s="777"/>
      <c r="K548" s="777"/>
      <c r="L548" s="777"/>
      <c r="M548" s="906"/>
      <c r="N548" s="578"/>
      <c r="O548" s="578"/>
      <c r="P548" s="578"/>
      <c r="Q548" s="578"/>
      <c r="R548" s="578"/>
      <c r="S548" s="578"/>
      <c r="T548" s="578"/>
      <c r="U548" s="578"/>
      <c r="V548" s="578"/>
      <c r="W548" s="578"/>
      <c r="X548" s="578"/>
      <c r="Y548" s="578"/>
      <c r="Z548" s="578"/>
      <c r="AA548" s="578"/>
      <c r="AB548" s="578"/>
      <c r="AC548" s="578"/>
      <c r="AD548" s="777"/>
      <c r="AE548" s="578"/>
      <c r="AF548" s="578"/>
      <c r="AG548" s="578"/>
      <c r="AH548" s="907"/>
      <c r="AI548" s="121"/>
      <c r="AJ548" s="121"/>
      <c r="AK548" s="121"/>
      <c r="AL548" s="121"/>
      <c r="AM548" s="121"/>
      <c r="AN548" s="121"/>
    </row>
    <row r="549" spans="1:40" s="101" customFormat="1">
      <c r="A549" s="777"/>
      <c r="B549" s="777"/>
      <c r="C549" s="777"/>
      <c r="D549" s="777"/>
      <c r="E549" s="777"/>
      <c r="F549" s="777"/>
      <c r="G549" s="906"/>
      <c r="H549" s="777"/>
      <c r="I549" s="777"/>
      <c r="J549" s="777"/>
      <c r="K549" s="777"/>
      <c r="L549" s="777"/>
      <c r="M549" s="906"/>
      <c r="N549" s="578"/>
      <c r="O549" s="578"/>
      <c r="P549" s="578"/>
      <c r="Q549" s="578"/>
      <c r="R549" s="578"/>
      <c r="S549" s="578"/>
      <c r="T549" s="578"/>
      <c r="U549" s="578"/>
      <c r="V549" s="578"/>
      <c r="W549" s="578"/>
      <c r="X549" s="578"/>
      <c r="Y549" s="578"/>
      <c r="Z549" s="578"/>
      <c r="AA549" s="578"/>
      <c r="AB549" s="578"/>
      <c r="AC549" s="578"/>
      <c r="AD549" s="777"/>
      <c r="AE549" s="578"/>
      <c r="AF549" s="578"/>
      <c r="AG549" s="578"/>
      <c r="AH549" s="907"/>
      <c r="AI549" s="121"/>
      <c r="AJ549" s="121"/>
      <c r="AK549" s="121"/>
      <c r="AL549" s="121"/>
      <c r="AM549" s="121"/>
      <c r="AN549" s="121"/>
    </row>
    <row r="550" spans="1:40" s="101" customFormat="1">
      <c r="A550" s="777"/>
      <c r="B550" s="777"/>
      <c r="C550" s="777"/>
      <c r="D550" s="777"/>
      <c r="E550" s="777"/>
      <c r="F550" s="777"/>
      <c r="G550" s="906"/>
      <c r="H550" s="777"/>
      <c r="I550" s="777"/>
      <c r="J550" s="777"/>
      <c r="K550" s="777"/>
      <c r="L550" s="777"/>
      <c r="M550" s="906"/>
      <c r="N550" s="578"/>
      <c r="O550" s="578"/>
      <c r="P550" s="578"/>
      <c r="Q550" s="578"/>
      <c r="R550" s="578"/>
      <c r="S550" s="578"/>
      <c r="T550" s="578"/>
      <c r="U550" s="578"/>
      <c r="V550" s="578"/>
      <c r="W550" s="578"/>
      <c r="X550" s="578"/>
      <c r="Y550" s="578"/>
      <c r="Z550" s="578"/>
      <c r="AA550" s="578"/>
      <c r="AB550" s="578"/>
      <c r="AC550" s="578"/>
      <c r="AD550" s="777"/>
      <c r="AE550" s="578"/>
      <c r="AF550" s="578"/>
      <c r="AG550" s="578"/>
      <c r="AH550" s="907"/>
      <c r="AI550" s="121"/>
      <c r="AJ550" s="121"/>
      <c r="AK550" s="121"/>
      <c r="AL550" s="121"/>
      <c r="AM550" s="121"/>
      <c r="AN550" s="121"/>
    </row>
    <row r="551" spans="1:40" s="101" customFormat="1">
      <c r="A551" s="777"/>
      <c r="B551" s="777"/>
      <c r="C551" s="777"/>
      <c r="D551" s="777"/>
      <c r="E551" s="777"/>
      <c r="F551" s="777"/>
      <c r="G551" s="906"/>
      <c r="H551" s="777"/>
      <c r="I551" s="777"/>
      <c r="J551" s="777"/>
      <c r="K551" s="777"/>
      <c r="L551" s="777"/>
      <c r="M551" s="906"/>
      <c r="N551" s="578"/>
      <c r="O551" s="578"/>
      <c r="P551" s="578"/>
      <c r="Q551" s="578"/>
      <c r="R551" s="578"/>
      <c r="S551" s="578"/>
      <c r="T551" s="578"/>
      <c r="U551" s="578"/>
      <c r="V551" s="578"/>
      <c r="W551" s="578"/>
      <c r="X551" s="578"/>
      <c r="Y551" s="578"/>
      <c r="Z551" s="578"/>
      <c r="AA551" s="578"/>
      <c r="AB551" s="578"/>
      <c r="AC551" s="578"/>
      <c r="AD551" s="777"/>
      <c r="AE551" s="578"/>
      <c r="AF551" s="578"/>
      <c r="AG551" s="578"/>
      <c r="AH551" s="907"/>
      <c r="AI551" s="121"/>
      <c r="AJ551" s="121"/>
      <c r="AK551" s="121"/>
      <c r="AL551" s="121"/>
      <c r="AM551" s="121"/>
      <c r="AN551" s="121"/>
    </row>
    <row r="552" spans="1:40" s="101" customFormat="1">
      <c r="A552" s="777"/>
      <c r="B552" s="777"/>
      <c r="C552" s="777"/>
      <c r="D552" s="777"/>
      <c r="E552" s="777"/>
      <c r="F552" s="777"/>
      <c r="G552" s="906"/>
      <c r="H552" s="777"/>
      <c r="I552" s="777"/>
      <c r="J552" s="777"/>
      <c r="K552" s="777"/>
      <c r="L552" s="777"/>
      <c r="M552" s="906"/>
      <c r="N552" s="578"/>
      <c r="O552" s="578"/>
      <c r="P552" s="578"/>
      <c r="Q552" s="578"/>
      <c r="R552" s="578"/>
      <c r="S552" s="578"/>
      <c r="T552" s="578"/>
      <c r="U552" s="578"/>
      <c r="V552" s="578"/>
      <c r="W552" s="578"/>
      <c r="X552" s="578"/>
      <c r="Y552" s="578"/>
      <c r="Z552" s="578"/>
      <c r="AA552" s="578"/>
      <c r="AB552" s="578"/>
      <c r="AC552" s="578"/>
      <c r="AD552" s="777"/>
      <c r="AE552" s="578"/>
      <c r="AF552" s="578"/>
      <c r="AG552" s="578"/>
      <c r="AH552" s="907"/>
      <c r="AI552" s="121"/>
      <c r="AJ552" s="121"/>
      <c r="AK552" s="121"/>
      <c r="AL552" s="121"/>
      <c r="AM552" s="121"/>
      <c r="AN552" s="121"/>
    </row>
    <row r="553" spans="1:40" s="101" customFormat="1">
      <c r="A553" s="777"/>
      <c r="B553" s="777"/>
      <c r="C553" s="777"/>
      <c r="D553" s="777"/>
      <c r="E553" s="777"/>
      <c r="F553" s="777"/>
      <c r="G553" s="906"/>
      <c r="H553" s="777"/>
      <c r="I553" s="777"/>
      <c r="J553" s="777"/>
      <c r="K553" s="777"/>
      <c r="L553" s="777"/>
      <c r="M553" s="906"/>
      <c r="N553" s="578"/>
      <c r="O553" s="578"/>
      <c r="P553" s="578"/>
      <c r="Q553" s="578"/>
      <c r="R553" s="578"/>
      <c r="S553" s="578"/>
      <c r="T553" s="578"/>
      <c r="U553" s="578"/>
      <c r="V553" s="578"/>
      <c r="W553" s="578"/>
      <c r="X553" s="578"/>
      <c r="Y553" s="578"/>
      <c r="Z553" s="578"/>
      <c r="AA553" s="578"/>
      <c r="AB553" s="578"/>
      <c r="AC553" s="578"/>
      <c r="AD553" s="777"/>
      <c r="AE553" s="578"/>
      <c r="AF553" s="578"/>
      <c r="AG553" s="578"/>
      <c r="AH553" s="907"/>
      <c r="AI553" s="121"/>
      <c r="AJ553" s="121"/>
      <c r="AK553" s="121"/>
      <c r="AL553" s="121"/>
      <c r="AM553" s="121"/>
      <c r="AN553" s="121"/>
    </row>
    <row r="554" spans="1:40" s="101" customFormat="1">
      <c r="A554" s="777"/>
      <c r="B554" s="777"/>
      <c r="C554" s="777"/>
      <c r="D554" s="777"/>
      <c r="E554" s="777"/>
      <c r="F554" s="777"/>
      <c r="G554" s="906"/>
      <c r="H554" s="777"/>
      <c r="I554" s="777"/>
      <c r="J554" s="777"/>
      <c r="K554" s="777"/>
      <c r="L554" s="777"/>
      <c r="M554" s="906"/>
      <c r="N554" s="578"/>
      <c r="O554" s="578"/>
      <c r="P554" s="578"/>
      <c r="Q554" s="578"/>
      <c r="R554" s="578"/>
      <c r="S554" s="578"/>
      <c r="T554" s="578"/>
      <c r="U554" s="578"/>
      <c r="V554" s="578"/>
      <c r="W554" s="578"/>
      <c r="X554" s="578"/>
      <c r="Y554" s="578"/>
      <c r="Z554" s="578"/>
      <c r="AA554" s="578"/>
      <c r="AB554" s="578"/>
      <c r="AC554" s="578"/>
      <c r="AD554" s="777"/>
      <c r="AE554" s="578"/>
      <c r="AF554" s="578"/>
      <c r="AG554" s="578"/>
      <c r="AH554" s="907"/>
      <c r="AI554" s="121"/>
      <c r="AJ554" s="121"/>
      <c r="AK554" s="121"/>
      <c r="AL554" s="121"/>
      <c r="AM554" s="121"/>
      <c r="AN554" s="121"/>
    </row>
    <row r="555" spans="1:40" s="101" customFormat="1">
      <c r="A555" s="777"/>
      <c r="B555" s="777"/>
      <c r="C555" s="777"/>
      <c r="D555" s="777"/>
      <c r="E555" s="777"/>
      <c r="F555" s="777"/>
      <c r="G555" s="906"/>
      <c r="H555" s="777"/>
      <c r="I555" s="777"/>
      <c r="J555" s="777"/>
      <c r="K555" s="777"/>
      <c r="L555" s="777"/>
      <c r="M555" s="906"/>
      <c r="N555" s="578"/>
      <c r="O555" s="578"/>
      <c r="P555" s="578"/>
      <c r="Q555" s="578"/>
      <c r="R555" s="578"/>
      <c r="S555" s="578"/>
      <c r="T555" s="578"/>
      <c r="U555" s="578"/>
      <c r="V555" s="578"/>
      <c r="W555" s="578"/>
      <c r="X555" s="578"/>
      <c r="Y555" s="578"/>
      <c r="Z555" s="578"/>
      <c r="AA555" s="578"/>
      <c r="AB555" s="578"/>
      <c r="AC555" s="578"/>
      <c r="AD555" s="777"/>
      <c r="AE555" s="578"/>
      <c r="AF555" s="578"/>
      <c r="AG555" s="578"/>
      <c r="AH555" s="907"/>
      <c r="AI555" s="121"/>
      <c r="AJ555" s="121"/>
      <c r="AK555" s="121"/>
      <c r="AL555" s="121"/>
      <c r="AM555" s="121"/>
      <c r="AN555" s="121"/>
    </row>
    <row r="556" spans="1:40" s="101" customFormat="1">
      <c r="A556" s="777"/>
      <c r="B556" s="777"/>
      <c r="C556" s="777"/>
      <c r="D556" s="777"/>
      <c r="E556" s="777"/>
      <c r="F556" s="777"/>
      <c r="G556" s="906"/>
      <c r="H556" s="777"/>
      <c r="I556" s="777"/>
      <c r="J556" s="777"/>
      <c r="K556" s="777"/>
      <c r="L556" s="777"/>
      <c r="M556" s="906"/>
      <c r="N556" s="578"/>
      <c r="O556" s="578"/>
      <c r="P556" s="578"/>
      <c r="Q556" s="578"/>
      <c r="R556" s="578"/>
      <c r="S556" s="578"/>
      <c r="T556" s="578"/>
      <c r="U556" s="578"/>
      <c r="V556" s="578"/>
      <c r="W556" s="578"/>
      <c r="X556" s="578"/>
      <c r="Y556" s="578"/>
      <c r="Z556" s="578"/>
      <c r="AA556" s="578"/>
      <c r="AB556" s="578"/>
      <c r="AC556" s="578"/>
      <c r="AD556" s="777"/>
      <c r="AE556" s="578"/>
      <c r="AF556" s="578"/>
      <c r="AG556" s="578"/>
      <c r="AH556" s="907"/>
      <c r="AI556" s="121"/>
      <c r="AJ556" s="121"/>
      <c r="AK556" s="121"/>
      <c r="AL556" s="121"/>
      <c r="AM556" s="121"/>
      <c r="AN556" s="121"/>
    </row>
    <row r="557" spans="1:40" s="101" customFormat="1">
      <c r="A557" s="777"/>
      <c r="B557" s="777"/>
      <c r="C557" s="777"/>
      <c r="D557" s="777"/>
      <c r="E557" s="777"/>
      <c r="F557" s="777"/>
      <c r="G557" s="906"/>
      <c r="H557" s="777"/>
      <c r="I557" s="777"/>
      <c r="J557" s="777"/>
      <c r="K557" s="777"/>
      <c r="L557" s="777"/>
      <c r="M557" s="906"/>
      <c r="N557" s="578"/>
      <c r="O557" s="578"/>
      <c r="P557" s="578"/>
      <c r="Q557" s="578"/>
      <c r="R557" s="578"/>
      <c r="S557" s="578"/>
      <c r="T557" s="578"/>
      <c r="U557" s="578"/>
      <c r="V557" s="578"/>
      <c r="W557" s="578"/>
      <c r="X557" s="578"/>
      <c r="Y557" s="578"/>
      <c r="Z557" s="578"/>
      <c r="AA557" s="578"/>
      <c r="AB557" s="578"/>
      <c r="AC557" s="578"/>
      <c r="AD557" s="777"/>
      <c r="AE557" s="578"/>
      <c r="AF557" s="578"/>
      <c r="AG557" s="578"/>
      <c r="AH557" s="907"/>
      <c r="AI557" s="121"/>
      <c r="AJ557" s="121"/>
      <c r="AK557" s="121"/>
      <c r="AL557" s="121"/>
      <c r="AM557" s="121"/>
      <c r="AN557" s="121"/>
    </row>
    <row r="558" spans="1:40" s="101" customFormat="1">
      <c r="A558" s="777"/>
      <c r="B558" s="777"/>
      <c r="C558" s="777"/>
      <c r="D558" s="777"/>
      <c r="E558" s="777"/>
      <c r="F558" s="777"/>
      <c r="G558" s="906"/>
      <c r="H558" s="777"/>
      <c r="I558" s="777"/>
      <c r="J558" s="777"/>
      <c r="K558" s="777"/>
      <c r="L558" s="777"/>
      <c r="M558" s="906"/>
      <c r="N558" s="578"/>
      <c r="O558" s="578"/>
      <c r="P558" s="578"/>
      <c r="Q558" s="578"/>
      <c r="R558" s="578"/>
      <c r="S558" s="578"/>
      <c r="T558" s="578"/>
      <c r="U558" s="578"/>
      <c r="V558" s="578"/>
      <c r="W558" s="578"/>
      <c r="X558" s="578"/>
      <c r="Y558" s="578"/>
      <c r="Z558" s="578"/>
      <c r="AA558" s="578"/>
      <c r="AB558" s="578"/>
      <c r="AC558" s="578"/>
      <c r="AD558" s="777"/>
      <c r="AE558" s="578"/>
      <c r="AF558" s="578"/>
      <c r="AG558" s="578"/>
      <c r="AH558" s="907"/>
      <c r="AI558" s="121"/>
      <c r="AJ558" s="121"/>
      <c r="AK558" s="121"/>
      <c r="AL558" s="121"/>
      <c r="AM558" s="121"/>
      <c r="AN558" s="121"/>
    </row>
    <row r="559" spans="1:40" s="101" customFormat="1">
      <c r="A559" s="777"/>
      <c r="B559" s="777"/>
      <c r="C559" s="777"/>
      <c r="D559" s="777"/>
      <c r="E559" s="777"/>
      <c r="F559" s="777"/>
      <c r="G559" s="906"/>
      <c r="H559" s="777"/>
      <c r="I559" s="777"/>
      <c r="J559" s="777"/>
      <c r="K559" s="777"/>
      <c r="L559" s="777"/>
      <c r="M559" s="906"/>
      <c r="N559" s="578"/>
      <c r="O559" s="578"/>
      <c r="P559" s="578"/>
      <c r="Q559" s="578"/>
      <c r="R559" s="578"/>
      <c r="S559" s="578"/>
      <c r="T559" s="578"/>
      <c r="U559" s="578"/>
      <c r="V559" s="578"/>
      <c r="W559" s="578"/>
      <c r="X559" s="578"/>
      <c r="Y559" s="578"/>
      <c r="Z559" s="578"/>
      <c r="AA559" s="578"/>
      <c r="AB559" s="578"/>
      <c r="AC559" s="578"/>
      <c r="AD559" s="777"/>
      <c r="AE559" s="578"/>
      <c r="AF559" s="578"/>
      <c r="AG559" s="578"/>
      <c r="AH559" s="907"/>
      <c r="AI559" s="121"/>
      <c r="AJ559" s="121"/>
      <c r="AK559" s="121"/>
      <c r="AL559" s="121"/>
      <c r="AM559" s="121"/>
      <c r="AN559" s="121"/>
    </row>
    <row r="560" spans="1:40" s="101" customFormat="1">
      <c r="A560" s="777"/>
      <c r="B560" s="777"/>
      <c r="C560" s="777"/>
      <c r="D560" s="777"/>
      <c r="E560" s="777"/>
      <c r="F560" s="777"/>
      <c r="G560" s="906"/>
      <c r="H560" s="777"/>
      <c r="I560" s="777"/>
      <c r="J560" s="777"/>
      <c r="K560" s="777"/>
      <c r="L560" s="777"/>
      <c r="M560" s="906"/>
      <c r="N560" s="578"/>
      <c r="O560" s="578"/>
      <c r="P560" s="578"/>
      <c r="Q560" s="578"/>
      <c r="R560" s="578"/>
      <c r="S560" s="578"/>
      <c r="T560" s="578"/>
      <c r="U560" s="578"/>
      <c r="V560" s="578"/>
      <c r="W560" s="578"/>
      <c r="X560" s="578"/>
      <c r="Y560" s="578"/>
      <c r="Z560" s="578"/>
      <c r="AA560" s="578"/>
      <c r="AB560" s="578"/>
      <c r="AC560" s="578"/>
      <c r="AD560" s="777"/>
      <c r="AE560" s="578"/>
      <c r="AF560" s="578"/>
      <c r="AG560" s="578"/>
      <c r="AH560" s="907"/>
      <c r="AI560" s="121"/>
      <c r="AJ560" s="121"/>
      <c r="AK560" s="121"/>
      <c r="AL560" s="121"/>
      <c r="AM560" s="121"/>
      <c r="AN560" s="121"/>
    </row>
    <row r="561" spans="1:40" s="101" customFormat="1">
      <c r="A561" s="777"/>
      <c r="B561" s="777"/>
      <c r="C561" s="777"/>
      <c r="D561" s="777"/>
      <c r="E561" s="777"/>
      <c r="F561" s="777"/>
      <c r="G561" s="906"/>
      <c r="H561" s="777"/>
      <c r="I561" s="777"/>
      <c r="J561" s="777"/>
      <c r="K561" s="777"/>
      <c r="L561" s="777"/>
      <c r="M561" s="906"/>
      <c r="N561" s="578"/>
      <c r="O561" s="578"/>
      <c r="P561" s="578"/>
      <c r="Q561" s="578"/>
      <c r="R561" s="578"/>
      <c r="S561" s="578"/>
      <c r="T561" s="578"/>
      <c r="U561" s="578"/>
      <c r="V561" s="578"/>
      <c r="W561" s="578"/>
      <c r="X561" s="578"/>
      <c r="Y561" s="578"/>
      <c r="Z561" s="578"/>
      <c r="AA561" s="578"/>
      <c r="AB561" s="578"/>
      <c r="AC561" s="578"/>
      <c r="AD561" s="777"/>
      <c r="AE561" s="578"/>
      <c r="AF561" s="578"/>
      <c r="AG561" s="578"/>
      <c r="AH561" s="907"/>
      <c r="AI561" s="121"/>
      <c r="AJ561" s="121"/>
      <c r="AK561" s="121"/>
      <c r="AL561" s="121"/>
      <c r="AM561" s="121"/>
      <c r="AN561" s="121"/>
    </row>
    <row r="562" spans="1:40" s="101" customFormat="1">
      <c r="A562" s="777"/>
      <c r="B562" s="777"/>
      <c r="C562" s="777"/>
      <c r="D562" s="777"/>
      <c r="E562" s="777"/>
      <c r="F562" s="777"/>
      <c r="G562" s="906"/>
      <c r="H562" s="777"/>
      <c r="I562" s="777"/>
      <c r="J562" s="777"/>
      <c r="K562" s="777"/>
      <c r="L562" s="777"/>
      <c r="M562" s="906"/>
      <c r="N562" s="578"/>
      <c r="O562" s="578"/>
      <c r="P562" s="578"/>
      <c r="Q562" s="578"/>
      <c r="R562" s="578"/>
      <c r="S562" s="578"/>
      <c r="T562" s="578"/>
      <c r="U562" s="578"/>
      <c r="V562" s="578"/>
      <c r="W562" s="578"/>
      <c r="X562" s="578"/>
      <c r="Y562" s="578"/>
      <c r="Z562" s="578"/>
      <c r="AA562" s="578"/>
      <c r="AB562" s="578"/>
      <c r="AC562" s="578"/>
      <c r="AD562" s="777"/>
      <c r="AE562" s="578"/>
      <c r="AF562" s="578"/>
      <c r="AG562" s="578"/>
      <c r="AH562" s="907"/>
      <c r="AI562" s="121"/>
      <c r="AJ562" s="121"/>
      <c r="AK562" s="121"/>
      <c r="AL562" s="121"/>
      <c r="AM562" s="121"/>
      <c r="AN562" s="121"/>
    </row>
    <row r="563" spans="1:40" s="101" customFormat="1">
      <c r="A563" s="777"/>
      <c r="B563" s="777"/>
      <c r="C563" s="777"/>
      <c r="D563" s="777"/>
      <c r="E563" s="777"/>
      <c r="F563" s="777"/>
      <c r="G563" s="906"/>
      <c r="H563" s="777"/>
      <c r="I563" s="777"/>
      <c r="J563" s="777"/>
      <c r="K563" s="777"/>
      <c r="L563" s="777"/>
      <c r="M563" s="906"/>
      <c r="N563" s="578"/>
      <c r="O563" s="578"/>
      <c r="P563" s="578"/>
      <c r="Q563" s="578"/>
      <c r="R563" s="578"/>
      <c r="S563" s="578"/>
      <c r="T563" s="578"/>
      <c r="U563" s="578"/>
      <c r="V563" s="578"/>
      <c r="W563" s="578"/>
      <c r="X563" s="578"/>
      <c r="Y563" s="578"/>
      <c r="Z563" s="578"/>
      <c r="AA563" s="578"/>
      <c r="AB563" s="578"/>
      <c r="AC563" s="578"/>
      <c r="AD563" s="777"/>
      <c r="AE563" s="578"/>
      <c r="AF563" s="578"/>
      <c r="AG563" s="578"/>
      <c r="AH563" s="907"/>
      <c r="AI563" s="121"/>
      <c r="AJ563" s="121"/>
      <c r="AK563" s="121"/>
      <c r="AL563" s="121"/>
      <c r="AM563" s="121"/>
      <c r="AN563" s="121"/>
    </row>
    <row r="564" spans="1:40" s="101" customFormat="1">
      <c r="A564" s="777"/>
      <c r="B564" s="777"/>
      <c r="C564" s="777"/>
      <c r="D564" s="777"/>
      <c r="E564" s="777"/>
      <c r="F564" s="777"/>
      <c r="G564" s="906"/>
      <c r="H564" s="777"/>
      <c r="I564" s="777"/>
      <c r="J564" s="777"/>
      <c r="K564" s="777"/>
      <c r="L564" s="777"/>
      <c r="M564" s="906"/>
      <c r="N564" s="578"/>
      <c r="O564" s="578"/>
      <c r="P564" s="578"/>
      <c r="Q564" s="578"/>
      <c r="R564" s="578"/>
      <c r="S564" s="578"/>
      <c r="T564" s="578"/>
      <c r="U564" s="578"/>
      <c r="V564" s="578"/>
      <c r="W564" s="578"/>
      <c r="X564" s="578"/>
      <c r="Y564" s="578"/>
      <c r="Z564" s="578"/>
      <c r="AA564" s="578"/>
      <c r="AB564" s="578"/>
      <c r="AC564" s="578"/>
      <c r="AD564" s="777"/>
      <c r="AE564" s="578"/>
      <c r="AF564" s="578"/>
      <c r="AG564" s="578"/>
      <c r="AH564" s="907"/>
      <c r="AI564" s="121"/>
      <c r="AJ564" s="121"/>
      <c r="AK564" s="121"/>
      <c r="AL564" s="121"/>
      <c r="AM564" s="121"/>
      <c r="AN564" s="121"/>
    </row>
    <row r="565" spans="1:40" s="101" customFormat="1">
      <c r="A565" s="777"/>
      <c r="B565" s="777"/>
      <c r="C565" s="777"/>
      <c r="D565" s="777"/>
      <c r="E565" s="777"/>
      <c r="F565" s="777"/>
      <c r="G565" s="906"/>
      <c r="H565" s="777"/>
      <c r="I565" s="777"/>
      <c r="J565" s="777"/>
      <c r="K565" s="777"/>
      <c r="L565" s="777"/>
      <c r="M565" s="906"/>
      <c r="N565" s="578"/>
      <c r="O565" s="578"/>
      <c r="P565" s="578"/>
      <c r="Q565" s="578"/>
      <c r="R565" s="578"/>
      <c r="S565" s="578"/>
      <c r="T565" s="578"/>
      <c r="U565" s="578"/>
      <c r="V565" s="578"/>
      <c r="W565" s="578"/>
      <c r="X565" s="578"/>
      <c r="Y565" s="578"/>
      <c r="Z565" s="578"/>
      <c r="AA565" s="578"/>
      <c r="AB565" s="578"/>
      <c r="AC565" s="578"/>
      <c r="AD565" s="777"/>
      <c r="AE565" s="578"/>
      <c r="AF565" s="578"/>
      <c r="AG565" s="578"/>
      <c r="AH565" s="907"/>
      <c r="AI565" s="121"/>
      <c r="AJ565" s="121"/>
      <c r="AK565" s="121"/>
      <c r="AL565" s="121"/>
      <c r="AM565" s="121"/>
      <c r="AN565" s="121"/>
    </row>
    <row r="566" spans="1:40" s="101" customFormat="1">
      <c r="A566" s="777"/>
      <c r="B566" s="777"/>
      <c r="C566" s="777"/>
      <c r="D566" s="777"/>
      <c r="E566" s="777"/>
      <c r="F566" s="777"/>
      <c r="G566" s="906"/>
      <c r="H566" s="777"/>
      <c r="I566" s="777"/>
      <c r="J566" s="777"/>
      <c r="K566" s="777"/>
      <c r="L566" s="777"/>
      <c r="M566" s="906"/>
      <c r="N566" s="578"/>
      <c r="O566" s="578"/>
      <c r="P566" s="578"/>
      <c r="Q566" s="578"/>
      <c r="R566" s="578"/>
      <c r="S566" s="578"/>
      <c r="T566" s="578"/>
      <c r="U566" s="578"/>
      <c r="V566" s="578"/>
      <c r="W566" s="578"/>
      <c r="X566" s="578"/>
      <c r="Y566" s="578"/>
      <c r="Z566" s="578"/>
      <c r="AA566" s="578"/>
      <c r="AB566" s="578"/>
      <c r="AC566" s="578"/>
      <c r="AD566" s="777"/>
      <c r="AE566" s="578"/>
      <c r="AF566" s="578"/>
      <c r="AG566" s="578"/>
      <c r="AH566" s="907"/>
      <c r="AI566" s="121"/>
      <c r="AJ566" s="121"/>
      <c r="AK566" s="121"/>
      <c r="AL566" s="121"/>
      <c r="AM566" s="121"/>
      <c r="AN566" s="121"/>
    </row>
    <row r="567" spans="1:40" s="101" customFormat="1">
      <c r="A567" s="777"/>
      <c r="B567" s="777"/>
      <c r="C567" s="777"/>
      <c r="D567" s="777"/>
      <c r="E567" s="777"/>
      <c r="F567" s="777"/>
      <c r="G567" s="906"/>
      <c r="H567" s="777"/>
      <c r="I567" s="777"/>
      <c r="J567" s="777"/>
      <c r="K567" s="777"/>
      <c r="L567" s="777"/>
      <c r="M567" s="906"/>
      <c r="N567" s="578"/>
      <c r="O567" s="578"/>
      <c r="P567" s="578"/>
      <c r="Q567" s="578"/>
      <c r="R567" s="578"/>
      <c r="S567" s="578"/>
      <c r="T567" s="578"/>
      <c r="U567" s="578"/>
      <c r="V567" s="578"/>
      <c r="W567" s="578"/>
      <c r="X567" s="578"/>
      <c r="Y567" s="578"/>
      <c r="Z567" s="578"/>
      <c r="AA567" s="578"/>
      <c r="AB567" s="578"/>
      <c r="AC567" s="578"/>
      <c r="AD567" s="777"/>
      <c r="AE567" s="578"/>
      <c r="AF567" s="578"/>
      <c r="AG567" s="578"/>
      <c r="AH567" s="907"/>
      <c r="AI567" s="121"/>
      <c r="AJ567" s="121"/>
      <c r="AK567" s="121"/>
      <c r="AL567" s="121"/>
      <c r="AM567" s="121"/>
      <c r="AN567" s="121"/>
    </row>
    <row r="568" spans="1:40" s="101" customFormat="1">
      <c r="A568" s="777"/>
      <c r="B568" s="777"/>
      <c r="C568" s="777"/>
      <c r="D568" s="777"/>
      <c r="E568" s="777"/>
      <c r="F568" s="777"/>
      <c r="G568" s="906"/>
      <c r="H568" s="777"/>
      <c r="I568" s="777"/>
      <c r="J568" s="777"/>
      <c r="K568" s="777"/>
      <c r="L568" s="777"/>
      <c r="M568" s="906"/>
      <c r="N568" s="578"/>
      <c r="O568" s="578"/>
      <c r="P568" s="578"/>
      <c r="Q568" s="578"/>
      <c r="R568" s="578"/>
      <c r="S568" s="578"/>
      <c r="T568" s="578"/>
      <c r="U568" s="578"/>
      <c r="V568" s="578"/>
      <c r="W568" s="578"/>
      <c r="X568" s="578"/>
      <c r="Y568" s="578"/>
      <c r="Z568" s="578"/>
      <c r="AA568" s="578"/>
      <c r="AB568" s="578"/>
      <c r="AC568" s="578"/>
      <c r="AD568" s="777"/>
      <c r="AE568" s="578"/>
      <c r="AF568" s="578"/>
      <c r="AG568" s="578"/>
      <c r="AH568" s="907"/>
      <c r="AI568" s="121"/>
      <c r="AJ568" s="121"/>
      <c r="AK568" s="121"/>
      <c r="AL568" s="121"/>
      <c r="AM568" s="121"/>
      <c r="AN568" s="121"/>
    </row>
    <row r="569" spans="1:40" s="101" customFormat="1">
      <c r="A569" s="777"/>
      <c r="B569" s="777"/>
      <c r="C569" s="777"/>
      <c r="D569" s="777"/>
      <c r="E569" s="777"/>
      <c r="F569" s="777"/>
      <c r="G569" s="906"/>
      <c r="H569" s="777"/>
      <c r="I569" s="777"/>
      <c r="J569" s="777"/>
      <c r="K569" s="777"/>
      <c r="L569" s="777"/>
      <c r="M569" s="906"/>
      <c r="N569" s="578"/>
      <c r="O569" s="578"/>
      <c r="P569" s="578"/>
      <c r="Q569" s="578"/>
      <c r="R569" s="578"/>
      <c r="S569" s="578"/>
      <c r="T569" s="578"/>
      <c r="U569" s="578"/>
      <c r="V569" s="578"/>
      <c r="W569" s="578"/>
      <c r="X569" s="578"/>
      <c r="Y569" s="578"/>
      <c r="Z569" s="578"/>
      <c r="AA569" s="578"/>
      <c r="AB569" s="578"/>
      <c r="AC569" s="578"/>
      <c r="AD569" s="777"/>
      <c r="AE569" s="578"/>
      <c r="AF569" s="578"/>
      <c r="AG569" s="578"/>
      <c r="AH569" s="907"/>
      <c r="AI569" s="121"/>
      <c r="AJ569" s="121"/>
      <c r="AK569" s="121"/>
      <c r="AL569" s="121"/>
      <c r="AM569" s="121"/>
      <c r="AN569" s="121"/>
    </row>
    <row r="570" spans="1:40" s="101" customFormat="1">
      <c r="A570" s="777"/>
      <c r="B570" s="777"/>
      <c r="C570" s="777"/>
      <c r="D570" s="777"/>
      <c r="E570" s="777"/>
      <c r="F570" s="777"/>
      <c r="G570" s="906"/>
      <c r="H570" s="777"/>
      <c r="I570" s="777"/>
      <c r="J570" s="777"/>
      <c r="K570" s="777"/>
      <c r="L570" s="777"/>
      <c r="M570" s="906"/>
      <c r="N570" s="578"/>
      <c r="O570" s="578"/>
      <c r="P570" s="578"/>
      <c r="Q570" s="578"/>
      <c r="R570" s="578"/>
      <c r="S570" s="578"/>
      <c r="T570" s="578"/>
      <c r="U570" s="578"/>
      <c r="V570" s="578"/>
      <c r="W570" s="578"/>
      <c r="X570" s="578"/>
      <c r="Y570" s="578"/>
      <c r="Z570" s="578"/>
      <c r="AA570" s="578"/>
      <c r="AB570" s="578"/>
      <c r="AC570" s="578"/>
      <c r="AD570" s="777"/>
      <c r="AE570" s="578"/>
      <c r="AF570" s="578"/>
      <c r="AG570" s="578"/>
      <c r="AH570" s="907"/>
      <c r="AI570" s="121"/>
      <c r="AJ570" s="121"/>
      <c r="AK570" s="121"/>
      <c r="AL570" s="121"/>
      <c r="AM570" s="121"/>
      <c r="AN570" s="121"/>
    </row>
    <row r="571" spans="1:40" s="101" customFormat="1">
      <c r="A571" s="777"/>
      <c r="B571" s="777"/>
      <c r="C571" s="777"/>
      <c r="D571" s="777"/>
      <c r="E571" s="777"/>
      <c r="F571" s="777"/>
      <c r="G571" s="906"/>
      <c r="H571" s="777"/>
      <c r="I571" s="777"/>
      <c r="J571" s="777"/>
      <c r="K571" s="777"/>
      <c r="L571" s="777"/>
      <c r="M571" s="906"/>
      <c r="N571" s="578"/>
      <c r="O571" s="578"/>
      <c r="P571" s="578"/>
      <c r="Q571" s="578"/>
      <c r="R571" s="578"/>
      <c r="S571" s="578"/>
      <c r="T571" s="578"/>
      <c r="U571" s="578"/>
      <c r="V571" s="578"/>
      <c r="W571" s="578"/>
      <c r="X571" s="578"/>
      <c r="Y571" s="578"/>
      <c r="Z571" s="578"/>
      <c r="AA571" s="578"/>
      <c r="AB571" s="578"/>
      <c r="AC571" s="578"/>
      <c r="AD571" s="777"/>
      <c r="AE571" s="578"/>
      <c r="AF571" s="578"/>
      <c r="AG571" s="578"/>
      <c r="AH571" s="907"/>
      <c r="AI571" s="121"/>
      <c r="AJ571" s="121"/>
      <c r="AK571" s="121"/>
      <c r="AL571" s="121"/>
      <c r="AM571" s="121"/>
      <c r="AN571" s="121"/>
    </row>
    <row r="572" spans="1:40" s="101" customFormat="1">
      <c r="A572" s="777"/>
      <c r="B572" s="777"/>
      <c r="C572" s="777"/>
      <c r="D572" s="777"/>
      <c r="E572" s="777"/>
      <c r="F572" s="777"/>
      <c r="G572" s="906"/>
      <c r="H572" s="777"/>
      <c r="I572" s="777"/>
      <c r="J572" s="777"/>
      <c r="K572" s="777"/>
      <c r="L572" s="777"/>
      <c r="M572" s="906"/>
      <c r="N572" s="578"/>
      <c r="O572" s="578"/>
      <c r="P572" s="578"/>
      <c r="Q572" s="578"/>
      <c r="R572" s="578"/>
      <c r="S572" s="578"/>
      <c r="T572" s="578"/>
      <c r="U572" s="578"/>
      <c r="V572" s="578"/>
      <c r="W572" s="578"/>
      <c r="X572" s="578"/>
      <c r="Y572" s="578"/>
      <c r="Z572" s="578"/>
      <c r="AA572" s="578"/>
      <c r="AB572" s="578"/>
      <c r="AC572" s="578"/>
      <c r="AD572" s="777"/>
      <c r="AE572" s="578"/>
      <c r="AF572" s="578"/>
      <c r="AG572" s="578"/>
      <c r="AH572" s="907"/>
      <c r="AI572" s="121"/>
      <c r="AJ572" s="121"/>
      <c r="AK572" s="121"/>
      <c r="AL572" s="121"/>
      <c r="AM572" s="121"/>
      <c r="AN572" s="121"/>
    </row>
    <row r="573" spans="1:40" s="101" customFormat="1">
      <c r="A573" s="777"/>
      <c r="B573" s="777"/>
      <c r="C573" s="777"/>
      <c r="D573" s="777"/>
      <c r="E573" s="777"/>
      <c r="F573" s="777"/>
      <c r="G573" s="906"/>
      <c r="H573" s="777"/>
      <c r="I573" s="777"/>
      <c r="J573" s="777"/>
      <c r="K573" s="777"/>
      <c r="L573" s="777"/>
      <c r="M573" s="906"/>
      <c r="N573" s="578"/>
      <c r="O573" s="578"/>
      <c r="P573" s="578"/>
      <c r="Q573" s="578"/>
      <c r="R573" s="578"/>
      <c r="S573" s="578"/>
      <c r="T573" s="578"/>
      <c r="U573" s="578"/>
      <c r="V573" s="578"/>
      <c r="W573" s="578"/>
      <c r="X573" s="578"/>
      <c r="Y573" s="578"/>
      <c r="Z573" s="578"/>
      <c r="AA573" s="578"/>
      <c r="AB573" s="578"/>
      <c r="AC573" s="578"/>
      <c r="AD573" s="777"/>
      <c r="AE573" s="578"/>
      <c r="AF573" s="578"/>
      <c r="AG573" s="578"/>
      <c r="AH573" s="907"/>
      <c r="AI573" s="121"/>
      <c r="AJ573" s="121"/>
      <c r="AK573" s="121"/>
      <c r="AL573" s="121"/>
      <c r="AM573" s="121"/>
      <c r="AN573" s="121"/>
    </row>
    <row r="574" spans="1:40" s="101" customFormat="1">
      <c r="A574" s="777"/>
      <c r="B574" s="777"/>
      <c r="C574" s="777"/>
      <c r="D574" s="777"/>
      <c r="E574" s="777"/>
      <c r="F574" s="777"/>
      <c r="G574" s="906"/>
      <c r="H574" s="777"/>
      <c r="I574" s="777"/>
      <c r="J574" s="777"/>
      <c r="K574" s="777"/>
      <c r="L574" s="777"/>
      <c r="M574" s="906"/>
      <c r="N574" s="578"/>
      <c r="O574" s="578"/>
      <c r="P574" s="578"/>
      <c r="Q574" s="578"/>
      <c r="R574" s="578"/>
      <c r="S574" s="578"/>
      <c r="T574" s="578"/>
      <c r="U574" s="578"/>
      <c r="V574" s="578"/>
      <c r="W574" s="578"/>
      <c r="X574" s="578"/>
      <c r="Y574" s="578"/>
      <c r="Z574" s="578"/>
      <c r="AA574" s="578"/>
      <c r="AB574" s="578"/>
      <c r="AC574" s="578"/>
      <c r="AD574" s="777"/>
      <c r="AE574" s="578"/>
      <c r="AF574" s="578"/>
      <c r="AG574" s="578"/>
      <c r="AH574" s="907"/>
      <c r="AI574" s="121"/>
      <c r="AJ574" s="121"/>
      <c r="AK574" s="121"/>
      <c r="AL574" s="121"/>
      <c r="AM574" s="121"/>
      <c r="AN574" s="121"/>
    </row>
    <row r="575" spans="1:40" s="101" customFormat="1">
      <c r="A575" s="777"/>
      <c r="B575" s="777"/>
      <c r="C575" s="777"/>
      <c r="D575" s="777"/>
      <c r="E575" s="777"/>
      <c r="F575" s="777"/>
      <c r="G575" s="906"/>
      <c r="H575" s="777"/>
      <c r="I575" s="777"/>
      <c r="J575" s="777"/>
      <c r="K575" s="777"/>
      <c r="L575" s="777"/>
      <c r="M575" s="906"/>
      <c r="N575" s="578"/>
      <c r="O575" s="578"/>
      <c r="P575" s="578"/>
      <c r="Q575" s="578"/>
      <c r="R575" s="578"/>
      <c r="S575" s="578"/>
      <c r="T575" s="578"/>
      <c r="U575" s="578"/>
      <c r="V575" s="578"/>
      <c r="W575" s="578"/>
      <c r="X575" s="578"/>
      <c r="Y575" s="578"/>
      <c r="Z575" s="578"/>
      <c r="AA575" s="578"/>
      <c r="AB575" s="578"/>
      <c r="AC575" s="578"/>
      <c r="AD575" s="777"/>
      <c r="AE575" s="578"/>
      <c r="AF575" s="578"/>
      <c r="AG575" s="578"/>
      <c r="AH575" s="907"/>
      <c r="AI575" s="121"/>
      <c r="AJ575" s="121"/>
      <c r="AK575" s="121"/>
      <c r="AL575" s="121"/>
      <c r="AM575" s="121"/>
      <c r="AN575" s="121"/>
    </row>
    <row r="576" spans="1:40" s="101" customFormat="1">
      <c r="A576" s="777"/>
      <c r="B576" s="777"/>
      <c r="C576" s="777"/>
      <c r="D576" s="777"/>
      <c r="E576" s="777"/>
      <c r="F576" s="777"/>
      <c r="G576" s="906"/>
      <c r="H576" s="777"/>
      <c r="I576" s="777"/>
      <c r="J576" s="777"/>
      <c r="K576" s="777"/>
      <c r="L576" s="777"/>
      <c r="M576" s="906"/>
      <c r="N576" s="578"/>
      <c r="O576" s="578"/>
      <c r="P576" s="578"/>
      <c r="Q576" s="578"/>
      <c r="R576" s="578"/>
      <c r="S576" s="578"/>
      <c r="T576" s="578"/>
      <c r="U576" s="578"/>
      <c r="V576" s="578"/>
      <c r="W576" s="578"/>
      <c r="X576" s="578"/>
      <c r="Y576" s="578"/>
      <c r="Z576" s="578"/>
      <c r="AA576" s="578"/>
      <c r="AB576" s="578"/>
      <c r="AC576" s="578"/>
      <c r="AD576" s="777"/>
      <c r="AE576" s="578"/>
      <c r="AF576" s="578"/>
      <c r="AG576" s="578"/>
      <c r="AH576" s="907"/>
      <c r="AI576" s="121"/>
      <c r="AJ576" s="121"/>
      <c r="AK576" s="121"/>
      <c r="AL576" s="121"/>
      <c r="AM576" s="121"/>
      <c r="AN576" s="121"/>
    </row>
    <row r="577" spans="1:40" s="101" customFormat="1">
      <c r="A577" s="777"/>
      <c r="B577" s="777"/>
      <c r="C577" s="777"/>
      <c r="D577" s="777"/>
      <c r="E577" s="777"/>
      <c r="F577" s="777"/>
      <c r="G577" s="906"/>
      <c r="H577" s="777"/>
      <c r="I577" s="777"/>
      <c r="J577" s="777"/>
      <c r="K577" s="777"/>
      <c r="L577" s="777"/>
      <c r="M577" s="906"/>
      <c r="N577" s="578"/>
      <c r="O577" s="578"/>
      <c r="P577" s="578"/>
      <c r="Q577" s="578"/>
      <c r="R577" s="578"/>
      <c r="S577" s="578"/>
      <c r="T577" s="578"/>
      <c r="U577" s="578"/>
      <c r="V577" s="578"/>
      <c r="W577" s="578"/>
      <c r="X577" s="578"/>
      <c r="Y577" s="578"/>
      <c r="Z577" s="578"/>
      <c r="AA577" s="578"/>
      <c r="AB577" s="578"/>
      <c r="AC577" s="578"/>
      <c r="AD577" s="777"/>
      <c r="AE577" s="578"/>
      <c r="AF577" s="578"/>
      <c r="AG577" s="578"/>
      <c r="AH577" s="907"/>
      <c r="AI577" s="121"/>
      <c r="AJ577" s="121"/>
      <c r="AK577" s="121"/>
      <c r="AL577" s="121"/>
      <c r="AM577" s="121"/>
      <c r="AN577" s="121"/>
    </row>
    <row r="578" spans="1:40" s="101" customFormat="1">
      <c r="A578" s="777"/>
      <c r="B578" s="777"/>
      <c r="C578" s="777"/>
      <c r="D578" s="777"/>
      <c r="E578" s="777"/>
      <c r="F578" s="777"/>
      <c r="G578" s="906"/>
      <c r="H578" s="777"/>
      <c r="I578" s="777"/>
      <c r="J578" s="777"/>
      <c r="K578" s="777"/>
      <c r="L578" s="777"/>
      <c r="M578" s="906"/>
      <c r="N578" s="578"/>
      <c r="O578" s="578"/>
      <c r="P578" s="578"/>
      <c r="Q578" s="578"/>
      <c r="R578" s="578"/>
      <c r="S578" s="578"/>
      <c r="T578" s="578"/>
      <c r="U578" s="578"/>
      <c r="V578" s="578"/>
      <c r="W578" s="578"/>
      <c r="X578" s="578"/>
      <c r="Y578" s="578"/>
      <c r="Z578" s="578"/>
      <c r="AA578" s="578"/>
      <c r="AB578" s="578"/>
      <c r="AC578" s="578"/>
      <c r="AD578" s="777"/>
      <c r="AE578" s="578"/>
      <c r="AF578" s="578"/>
      <c r="AG578" s="578"/>
      <c r="AH578" s="907"/>
      <c r="AI578" s="121"/>
      <c r="AJ578" s="121"/>
      <c r="AK578" s="121"/>
      <c r="AL578" s="121"/>
      <c r="AM578" s="121"/>
      <c r="AN578" s="121"/>
    </row>
    <row r="579" spans="1:40" s="101" customFormat="1">
      <c r="A579" s="777"/>
      <c r="B579" s="777"/>
      <c r="C579" s="777"/>
      <c r="D579" s="777"/>
      <c r="E579" s="777"/>
      <c r="F579" s="777"/>
      <c r="G579" s="906"/>
      <c r="H579" s="777"/>
      <c r="I579" s="777"/>
      <c r="J579" s="777"/>
      <c r="K579" s="777"/>
      <c r="L579" s="777"/>
      <c r="M579" s="906"/>
      <c r="N579" s="578"/>
      <c r="O579" s="578"/>
      <c r="P579" s="578"/>
      <c r="Q579" s="578"/>
      <c r="R579" s="578"/>
      <c r="S579" s="578"/>
      <c r="T579" s="578"/>
      <c r="U579" s="578"/>
      <c r="V579" s="578"/>
      <c r="W579" s="578"/>
      <c r="X579" s="578"/>
      <c r="Y579" s="578"/>
      <c r="Z579" s="578"/>
      <c r="AA579" s="578"/>
      <c r="AB579" s="578"/>
      <c r="AC579" s="578"/>
      <c r="AD579" s="777"/>
      <c r="AE579" s="578"/>
      <c r="AF579" s="578"/>
      <c r="AG579" s="578"/>
      <c r="AH579" s="907"/>
      <c r="AI579" s="121"/>
      <c r="AJ579" s="121"/>
      <c r="AK579" s="121"/>
      <c r="AL579" s="121"/>
      <c r="AM579" s="121"/>
      <c r="AN579" s="121"/>
    </row>
    <row r="580" spans="1:40" s="101" customFormat="1">
      <c r="A580" s="777"/>
      <c r="B580" s="777"/>
      <c r="C580" s="777"/>
      <c r="D580" s="777"/>
      <c r="E580" s="777"/>
      <c r="F580" s="777"/>
      <c r="G580" s="906"/>
      <c r="H580" s="777"/>
      <c r="I580" s="777"/>
      <c r="J580" s="777"/>
      <c r="K580" s="777"/>
      <c r="L580" s="777"/>
      <c r="M580" s="906"/>
      <c r="N580" s="578"/>
      <c r="O580" s="578"/>
      <c r="P580" s="578"/>
      <c r="Q580" s="578"/>
      <c r="R580" s="578"/>
      <c r="S580" s="578"/>
      <c r="T580" s="578"/>
      <c r="U580" s="578"/>
      <c r="V580" s="578"/>
      <c r="W580" s="578"/>
      <c r="X580" s="578"/>
      <c r="Y580" s="578"/>
      <c r="Z580" s="578"/>
      <c r="AA580" s="578"/>
      <c r="AB580" s="578"/>
      <c r="AC580" s="578"/>
      <c r="AD580" s="777"/>
      <c r="AE580" s="578"/>
      <c r="AF580" s="578"/>
      <c r="AG580" s="578"/>
      <c r="AH580" s="907"/>
      <c r="AI580" s="121"/>
      <c r="AJ580" s="121"/>
      <c r="AK580" s="121"/>
      <c r="AL580" s="121"/>
      <c r="AM580" s="121"/>
      <c r="AN580" s="121"/>
    </row>
    <row r="581" spans="1:40" s="101" customFormat="1">
      <c r="A581" s="777"/>
      <c r="B581" s="777"/>
      <c r="C581" s="777"/>
      <c r="D581" s="777"/>
      <c r="E581" s="777"/>
      <c r="F581" s="777"/>
      <c r="G581" s="906"/>
      <c r="H581" s="777"/>
      <c r="I581" s="777"/>
      <c r="J581" s="777"/>
      <c r="K581" s="777"/>
      <c r="L581" s="777"/>
      <c r="M581" s="906"/>
      <c r="N581" s="578"/>
      <c r="O581" s="578"/>
      <c r="P581" s="578"/>
      <c r="Q581" s="578"/>
      <c r="R581" s="578"/>
      <c r="S581" s="578"/>
      <c r="T581" s="578"/>
      <c r="U581" s="578"/>
      <c r="V581" s="578"/>
      <c r="W581" s="578"/>
      <c r="X581" s="578"/>
      <c r="Y581" s="578"/>
      <c r="Z581" s="578"/>
      <c r="AA581" s="578"/>
      <c r="AB581" s="578"/>
      <c r="AC581" s="578"/>
      <c r="AD581" s="777"/>
      <c r="AE581" s="578"/>
      <c r="AF581" s="578"/>
      <c r="AG581" s="578"/>
      <c r="AH581" s="907"/>
      <c r="AI581" s="121"/>
      <c r="AJ581" s="121"/>
      <c r="AK581" s="121"/>
      <c r="AL581" s="121"/>
      <c r="AM581" s="121"/>
      <c r="AN581" s="121"/>
    </row>
    <row r="582" spans="1:40" s="101" customFormat="1">
      <c r="A582" s="777"/>
      <c r="B582" s="777"/>
      <c r="C582" s="777"/>
      <c r="D582" s="777"/>
      <c r="E582" s="777"/>
      <c r="F582" s="777"/>
      <c r="G582" s="906"/>
      <c r="H582" s="777"/>
      <c r="I582" s="777"/>
      <c r="J582" s="777"/>
      <c r="K582" s="777"/>
      <c r="L582" s="777"/>
      <c r="M582" s="906"/>
      <c r="N582" s="578"/>
      <c r="O582" s="578"/>
      <c r="P582" s="578"/>
      <c r="Q582" s="578"/>
      <c r="R582" s="578"/>
      <c r="S582" s="578"/>
      <c r="T582" s="578"/>
      <c r="U582" s="578"/>
      <c r="V582" s="578"/>
      <c r="W582" s="578"/>
      <c r="X582" s="578"/>
      <c r="Y582" s="578"/>
      <c r="Z582" s="578"/>
      <c r="AA582" s="578"/>
      <c r="AB582" s="578"/>
      <c r="AC582" s="578"/>
      <c r="AD582" s="777"/>
      <c r="AE582" s="578"/>
      <c r="AF582" s="578"/>
      <c r="AG582" s="578"/>
      <c r="AH582" s="907"/>
      <c r="AI582" s="121"/>
      <c r="AJ582" s="121"/>
      <c r="AK582" s="121"/>
      <c r="AL582" s="121"/>
      <c r="AM582" s="121"/>
      <c r="AN582" s="121"/>
    </row>
    <row r="583" spans="1:40" s="101" customFormat="1">
      <c r="A583" s="777"/>
      <c r="B583" s="777"/>
      <c r="C583" s="777"/>
      <c r="D583" s="777"/>
      <c r="E583" s="777"/>
      <c r="F583" s="777"/>
      <c r="G583" s="906"/>
      <c r="H583" s="777"/>
      <c r="I583" s="777"/>
      <c r="J583" s="777"/>
      <c r="K583" s="777"/>
      <c r="L583" s="777"/>
      <c r="M583" s="906"/>
      <c r="N583" s="578"/>
      <c r="O583" s="578"/>
      <c r="P583" s="578"/>
      <c r="Q583" s="578"/>
      <c r="R583" s="578"/>
      <c r="S583" s="578"/>
      <c r="T583" s="578"/>
      <c r="U583" s="578"/>
      <c r="V583" s="578"/>
      <c r="W583" s="578"/>
      <c r="X583" s="578"/>
      <c r="Y583" s="578"/>
      <c r="Z583" s="578"/>
      <c r="AA583" s="578"/>
      <c r="AB583" s="578"/>
      <c r="AC583" s="578"/>
      <c r="AD583" s="777"/>
      <c r="AE583" s="578"/>
      <c r="AF583" s="578"/>
      <c r="AG583" s="578"/>
      <c r="AH583" s="907"/>
      <c r="AI583" s="121"/>
      <c r="AJ583" s="121"/>
      <c r="AK583" s="121"/>
      <c r="AL583" s="121"/>
      <c r="AM583" s="121"/>
      <c r="AN583" s="121"/>
    </row>
    <row r="584" spans="1:40" s="101" customFormat="1">
      <c r="A584" s="777"/>
      <c r="B584" s="777"/>
      <c r="C584" s="777"/>
      <c r="D584" s="777"/>
      <c r="E584" s="777"/>
      <c r="F584" s="777"/>
      <c r="G584" s="906"/>
      <c r="H584" s="777"/>
      <c r="I584" s="777"/>
      <c r="J584" s="777"/>
      <c r="K584" s="777"/>
      <c r="L584" s="777"/>
      <c r="M584" s="906"/>
      <c r="N584" s="578"/>
      <c r="O584" s="578"/>
      <c r="P584" s="578"/>
      <c r="Q584" s="578"/>
      <c r="R584" s="578"/>
      <c r="S584" s="578"/>
      <c r="T584" s="578"/>
      <c r="U584" s="578"/>
      <c r="V584" s="578"/>
      <c r="W584" s="578"/>
      <c r="X584" s="578"/>
      <c r="Y584" s="578"/>
      <c r="Z584" s="578"/>
      <c r="AA584" s="578"/>
      <c r="AB584" s="578"/>
      <c r="AC584" s="578"/>
      <c r="AD584" s="777"/>
      <c r="AE584" s="578"/>
      <c r="AF584" s="578"/>
      <c r="AG584" s="578"/>
      <c r="AH584" s="907"/>
      <c r="AI584" s="121"/>
      <c r="AJ584" s="121"/>
      <c r="AK584" s="121"/>
      <c r="AL584" s="121"/>
      <c r="AM584" s="121"/>
      <c r="AN584" s="121"/>
    </row>
    <row r="585" spans="1:40" s="101" customFormat="1">
      <c r="A585" s="777"/>
      <c r="B585" s="777"/>
      <c r="C585" s="777"/>
      <c r="D585" s="777"/>
      <c r="E585" s="777"/>
      <c r="F585" s="777"/>
      <c r="G585" s="906"/>
      <c r="H585" s="777"/>
      <c r="I585" s="777"/>
      <c r="J585" s="777"/>
      <c r="K585" s="777"/>
      <c r="L585" s="777"/>
      <c r="M585" s="906"/>
      <c r="N585" s="578"/>
      <c r="O585" s="578"/>
      <c r="P585" s="578"/>
      <c r="Q585" s="578"/>
      <c r="R585" s="578"/>
      <c r="S585" s="578"/>
      <c r="T585" s="578"/>
      <c r="U585" s="578"/>
      <c r="V585" s="578"/>
      <c r="W585" s="578"/>
      <c r="X585" s="578"/>
      <c r="Y585" s="578"/>
      <c r="Z585" s="578"/>
      <c r="AA585" s="578"/>
      <c r="AB585" s="578"/>
      <c r="AC585" s="578"/>
      <c r="AD585" s="777"/>
      <c r="AE585" s="578"/>
      <c r="AF585" s="578"/>
      <c r="AG585" s="578"/>
      <c r="AH585" s="907"/>
      <c r="AI585" s="121"/>
      <c r="AJ585" s="121"/>
      <c r="AK585" s="121"/>
      <c r="AL585" s="121"/>
      <c r="AM585" s="121"/>
      <c r="AN585" s="121"/>
    </row>
    <row r="586" spans="1:40" s="101" customFormat="1">
      <c r="A586" s="777"/>
      <c r="B586" s="777"/>
      <c r="C586" s="777"/>
      <c r="D586" s="777"/>
      <c r="E586" s="777"/>
      <c r="F586" s="777"/>
      <c r="G586" s="906"/>
      <c r="H586" s="777"/>
      <c r="I586" s="777"/>
      <c r="J586" s="777"/>
      <c r="K586" s="777"/>
      <c r="L586" s="777"/>
      <c r="M586" s="906"/>
      <c r="N586" s="578"/>
      <c r="O586" s="578"/>
      <c r="P586" s="578"/>
      <c r="Q586" s="578"/>
      <c r="R586" s="578"/>
      <c r="S586" s="578"/>
      <c r="T586" s="578"/>
      <c r="U586" s="578"/>
      <c r="V586" s="578"/>
      <c r="W586" s="578"/>
      <c r="X586" s="578"/>
      <c r="Y586" s="578"/>
      <c r="Z586" s="578"/>
      <c r="AA586" s="578"/>
      <c r="AB586" s="578"/>
      <c r="AC586" s="578"/>
      <c r="AD586" s="777"/>
      <c r="AE586" s="578"/>
      <c r="AF586" s="578"/>
      <c r="AG586" s="578"/>
      <c r="AH586" s="907"/>
      <c r="AI586" s="121"/>
      <c r="AJ586" s="121"/>
      <c r="AK586" s="121"/>
      <c r="AL586" s="121"/>
      <c r="AM586" s="121"/>
      <c r="AN586" s="121"/>
    </row>
    <row r="587" spans="1:40" s="101" customFormat="1">
      <c r="A587" s="777"/>
      <c r="B587" s="777"/>
      <c r="C587" s="777"/>
      <c r="D587" s="777"/>
      <c r="E587" s="777"/>
      <c r="F587" s="777"/>
      <c r="G587" s="906"/>
      <c r="H587" s="777"/>
      <c r="I587" s="777"/>
      <c r="J587" s="777"/>
      <c r="K587" s="777"/>
      <c r="L587" s="777"/>
      <c r="M587" s="906"/>
      <c r="N587" s="578"/>
      <c r="O587" s="578"/>
      <c r="P587" s="578"/>
      <c r="Q587" s="578"/>
      <c r="R587" s="578"/>
      <c r="S587" s="578"/>
      <c r="T587" s="578"/>
      <c r="U587" s="578"/>
      <c r="V587" s="578"/>
      <c r="W587" s="578"/>
      <c r="X587" s="578"/>
      <c r="Y587" s="578"/>
      <c r="Z587" s="578"/>
      <c r="AA587" s="578"/>
      <c r="AB587" s="578"/>
      <c r="AC587" s="578"/>
      <c r="AD587" s="777"/>
      <c r="AE587" s="578"/>
      <c r="AF587" s="578"/>
      <c r="AG587" s="578"/>
      <c r="AH587" s="907"/>
      <c r="AI587" s="121"/>
      <c r="AJ587" s="121"/>
      <c r="AK587" s="121"/>
      <c r="AL587" s="121"/>
      <c r="AM587" s="121"/>
      <c r="AN587" s="121"/>
    </row>
    <row r="588" spans="1:40" s="101" customFormat="1">
      <c r="A588" s="777"/>
      <c r="B588" s="777"/>
      <c r="C588" s="777"/>
      <c r="D588" s="777"/>
      <c r="E588" s="777"/>
      <c r="F588" s="777"/>
      <c r="G588" s="906"/>
      <c r="H588" s="777"/>
      <c r="I588" s="777"/>
      <c r="J588" s="777"/>
      <c r="K588" s="777"/>
      <c r="L588" s="777"/>
      <c r="M588" s="906"/>
      <c r="N588" s="578"/>
      <c r="O588" s="578"/>
      <c r="P588" s="578"/>
      <c r="Q588" s="578"/>
      <c r="R588" s="578"/>
      <c r="S588" s="578"/>
      <c r="T588" s="578"/>
      <c r="U588" s="578"/>
      <c r="V588" s="578"/>
      <c r="W588" s="578"/>
      <c r="X588" s="578"/>
      <c r="Y588" s="578"/>
      <c r="Z588" s="578"/>
      <c r="AA588" s="578"/>
      <c r="AB588" s="578"/>
      <c r="AC588" s="578"/>
      <c r="AD588" s="777"/>
      <c r="AE588" s="578"/>
      <c r="AF588" s="578"/>
      <c r="AG588" s="578"/>
      <c r="AH588" s="907"/>
      <c r="AI588" s="121"/>
      <c r="AJ588" s="121"/>
      <c r="AK588" s="121"/>
      <c r="AL588" s="121"/>
      <c r="AM588" s="121"/>
      <c r="AN588" s="121"/>
    </row>
    <row r="589" spans="1:40" s="101" customFormat="1">
      <c r="A589" s="777"/>
      <c r="B589" s="777"/>
      <c r="C589" s="777"/>
      <c r="D589" s="777"/>
      <c r="E589" s="777"/>
      <c r="F589" s="777"/>
      <c r="G589" s="906"/>
      <c r="H589" s="777"/>
      <c r="I589" s="777"/>
      <c r="J589" s="777"/>
      <c r="K589" s="777"/>
      <c r="L589" s="777"/>
      <c r="M589" s="906"/>
      <c r="N589" s="578"/>
      <c r="O589" s="578"/>
      <c r="P589" s="578"/>
      <c r="Q589" s="578"/>
      <c r="R589" s="578"/>
      <c r="S589" s="578"/>
      <c r="T589" s="578"/>
      <c r="U589" s="578"/>
      <c r="V589" s="578"/>
      <c r="W589" s="578"/>
      <c r="X589" s="578"/>
      <c r="Y589" s="578"/>
      <c r="Z589" s="578"/>
      <c r="AA589" s="578"/>
      <c r="AB589" s="578"/>
      <c r="AC589" s="578"/>
      <c r="AD589" s="777"/>
      <c r="AE589" s="578"/>
      <c r="AF589" s="578"/>
      <c r="AG589" s="578"/>
      <c r="AH589" s="907"/>
      <c r="AI589" s="121"/>
      <c r="AJ589" s="121"/>
      <c r="AK589" s="121"/>
      <c r="AL589" s="121"/>
      <c r="AM589" s="121"/>
      <c r="AN589" s="121"/>
    </row>
    <row r="590" spans="1:40" s="101" customFormat="1">
      <c r="A590" s="777"/>
      <c r="B590" s="777"/>
      <c r="C590" s="777"/>
      <c r="D590" s="777"/>
      <c r="E590" s="777"/>
      <c r="F590" s="777"/>
      <c r="G590" s="906"/>
      <c r="H590" s="777"/>
      <c r="I590" s="777"/>
      <c r="J590" s="777"/>
      <c r="K590" s="777"/>
      <c r="L590" s="777"/>
      <c r="M590" s="906"/>
      <c r="N590" s="578"/>
      <c r="O590" s="578"/>
      <c r="P590" s="578"/>
      <c r="Q590" s="578"/>
      <c r="R590" s="578"/>
      <c r="S590" s="578"/>
      <c r="T590" s="578"/>
      <c r="U590" s="578"/>
      <c r="V590" s="578"/>
      <c r="W590" s="578"/>
      <c r="X590" s="578"/>
      <c r="Y590" s="578"/>
      <c r="Z590" s="578"/>
      <c r="AA590" s="578"/>
      <c r="AB590" s="578"/>
      <c r="AC590" s="578"/>
      <c r="AD590" s="777"/>
      <c r="AE590" s="578"/>
      <c r="AF590" s="578"/>
      <c r="AG590" s="578"/>
      <c r="AH590" s="907"/>
      <c r="AI590" s="121"/>
      <c r="AJ590" s="121"/>
      <c r="AK590" s="121"/>
      <c r="AL590" s="121"/>
      <c r="AM590" s="121"/>
      <c r="AN590" s="121"/>
    </row>
    <row r="591" spans="1:40" s="101" customFormat="1">
      <c r="A591" s="777"/>
      <c r="B591" s="777"/>
      <c r="C591" s="777"/>
      <c r="D591" s="777"/>
      <c r="E591" s="777"/>
      <c r="F591" s="777"/>
      <c r="G591" s="906"/>
      <c r="H591" s="777"/>
      <c r="I591" s="777"/>
      <c r="J591" s="777"/>
      <c r="K591" s="777"/>
      <c r="L591" s="777"/>
      <c r="M591" s="906"/>
      <c r="N591" s="578"/>
      <c r="O591" s="578"/>
      <c r="P591" s="578"/>
      <c r="Q591" s="578"/>
      <c r="R591" s="578"/>
      <c r="S591" s="578"/>
      <c r="T591" s="578"/>
      <c r="U591" s="578"/>
      <c r="V591" s="578"/>
      <c r="W591" s="578"/>
      <c r="X591" s="578"/>
      <c r="Y591" s="578"/>
      <c r="Z591" s="578"/>
      <c r="AA591" s="578"/>
      <c r="AB591" s="578"/>
      <c r="AC591" s="578"/>
      <c r="AD591" s="777"/>
      <c r="AE591" s="578"/>
      <c r="AF591" s="578"/>
      <c r="AG591" s="578"/>
      <c r="AH591" s="907"/>
      <c r="AI591" s="121"/>
      <c r="AJ591" s="121"/>
      <c r="AK591" s="121"/>
      <c r="AL591" s="121"/>
      <c r="AM591" s="121"/>
      <c r="AN591" s="121"/>
    </row>
    <row r="592" spans="1:40" s="101" customFormat="1">
      <c r="A592" s="777"/>
      <c r="B592" s="777"/>
      <c r="C592" s="777"/>
      <c r="D592" s="777"/>
      <c r="E592" s="777"/>
      <c r="F592" s="777"/>
      <c r="G592" s="906"/>
      <c r="H592" s="777"/>
      <c r="I592" s="777"/>
      <c r="J592" s="777"/>
      <c r="K592" s="777"/>
      <c r="L592" s="777"/>
      <c r="M592" s="906"/>
      <c r="N592" s="578"/>
      <c r="O592" s="578"/>
      <c r="P592" s="578"/>
      <c r="Q592" s="578"/>
      <c r="R592" s="578"/>
      <c r="S592" s="578"/>
      <c r="T592" s="578"/>
      <c r="U592" s="578"/>
      <c r="V592" s="578"/>
      <c r="W592" s="578"/>
      <c r="X592" s="578"/>
      <c r="Y592" s="578"/>
      <c r="Z592" s="578"/>
      <c r="AA592" s="578"/>
      <c r="AB592" s="578"/>
      <c r="AC592" s="578"/>
      <c r="AD592" s="777"/>
      <c r="AE592" s="578"/>
      <c r="AF592" s="578"/>
      <c r="AG592" s="578"/>
      <c r="AH592" s="907"/>
      <c r="AI592" s="121"/>
      <c r="AJ592" s="121"/>
      <c r="AK592" s="121"/>
      <c r="AL592" s="121"/>
      <c r="AM592" s="121"/>
      <c r="AN592" s="121"/>
    </row>
    <row r="593" spans="1:40" s="101" customFormat="1">
      <c r="A593" s="777"/>
      <c r="B593" s="777"/>
      <c r="C593" s="777"/>
      <c r="D593" s="777"/>
      <c r="E593" s="777"/>
      <c r="F593" s="777"/>
      <c r="G593" s="906"/>
      <c r="H593" s="777"/>
      <c r="I593" s="777"/>
      <c r="J593" s="777"/>
      <c r="K593" s="777"/>
      <c r="L593" s="777"/>
      <c r="M593" s="906"/>
      <c r="N593" s="578"/>
      <c r="O593" s="578"/>
      <c r="P593" s="578"/>
      <c r="Q593" s="578"/>
      <c r="R593" s="578"/>
      <c r="S593" s="578"/>
      <c r="T593" s="578"/>
      <c r="U593" s="578"/>
      <c r="V593" s="578"/>
      <c r="W593" s="578"/>
      <c r="X593" s="578"/>
      <c r="Y593" s="578"/>
      <c r="Z593" s="578"/>
      <c r="AA593" s="578"/>
      <c r="AB593" s="578"/>
      <c r="AC593" s="578"/>
      <c r="AD593" s="777"/>
      <c r="AE593" s="578"/>
      <c r="AF593" s="578"/>
      <c r="AG593" s="578"/>
      <c r="AH593" s="907"/>
      <c r="AI593" s="121"/>
      <c r="AJ593" s="121"/>
      <c r="AK593" s="121"/>
      <c r="AL593" s="121"/>
      <c r="AM593" s="121"/>
      <c r="AN593" s="121"/>
    </row>
    <row r="594" spans="1:40" s="101" customFormat="1">
      <c r="A594" s="777"/>
      <c r="B594" s="777"/>
      <c r="C594" s="777"/>
      <c r="D594" s="777"/>
      <c r="E594" s="777"/>
      <c r="F594" s="777"/>
      <c r="G594" s="906"/>
      <c r="H594" s="777"/>
      <c r="I594" s="777"/>
      <c r="J594" s="777"/>
      <c r="K594" s="777"/>
      <c r="L594" s="777"/>
      <c r="M594" s="906"/>
      <c r="N594" s="578"/>
      <c r="O594" s="578"/>
      <c r="P594" s="578"/>
      <c r="Q594" s="578"/>
      <c r="R594" s="578"/>
      <c r="S594" s="578"/>
      <c r="T594" s="578"/>
      <c r="U594" s="578"/>
      <c r="V594" s="578"/>
      <c r="W594" s="578"/>
      <c r="X594" s="578"/>
      <c r="Y594" s="578"/>
      <c r="Z594" s="578"/>
      <c r="AA594" s="578"/>
      <c r="AB594" s="578"/>
      <c r="AC594" s="578"/>
      <c r="AD594" s="777"/>
      <c r="AE594" s="578"/>
      <c r="AF594" s="578"/>
      <c r="AG594" s="578"/>
      <c r="AH594" s="907"/>
      <c r="AI594" s="121"/>
      <c r="AJ594" s="121"/>
      <c r="AK594" s="121"/>
      <c r="AL594" s="121"/>
      <c r="AM594" s="121"/>
      <c r="AN594" s="121"/>
    </row>
    <row r="595" spans="1:40" s="101" customFormat="1">
      <c r="A595" s="777"/>
      <c r="B595" s="777"/>
      <c r="C595" s="777"/>
      <c r="D595" s="777"/>
      <c r="E595" s="777"/>
      <c r="F595" s="777"/>
      <c r="G595" s="906"/>
      <c r="H595" s="777"/>
      <c r="I595" s="777"/>
      <c r="J595" s="777"/>
      <c r="K595" s="777"/>
      <c r="L595" s="777"/>
      <c r="M595" s="906"/>
      <c r="N595" s="578"/>
      <c r="O595" s="578"/>
      <c r="P595" s="578"/>
      <c r="Q595" s="578"/>
      <c r="R595" s="578"/>
      <c r="S595" s="578"/>
      <c r="T595" s="578"/>
      <c r="U595" s="578"/>
      <c r="V595" s="578"/>
      <c r="W595" s="578"/>
      <c r="X595" s="578"/>
      <c r="Y595" s="578"/>
      <c r="Z595" s="578"/>
      <c r="AA595" s="578"/>
      <c r="AB595" s="578"/>
      <c r="AC595" s="578"/>
      <c r="AD595" s="777"/>
      <c r="AE595" s="578"/>
      <c r="AF595" s="578"/>
      <c r="AG595" s="578"/>
      <c r="AH595" s="907"/>
      <c r="AI595" s="121"/>
      <c r="AJ595" s="121"/>
      <c r="AK595" s="121"/>
      <c r="AL595" s="121"/>
      <c r="AM595" s="121"/>
      <c r="AN595" s="121"/>
    </row>
    <row r="596" spans="1:40" s="101" customFormat="1">
      <c r="A596" s="777"/>
      <c r="B596" s="777"/>
      <c r="C596" s="777"/>
      <c r="D596" s="777"/>
      <c r="E596" s="777"/>
      <c r="F596" s="777"/>
      <c r="G596" s="906"/>
      <c r="H596" s="777"/>
      <c r="I596" s="777"/>
      <c r="J596" s="777"/>
      <c r="K596" s="777"/>
      <c r="L596" s="777"/>
      <c r="M596" s="906"/>
      <c r="N596" s="578"/>
      <c r="O596" s="578"/>
      <c r="P596" s="578"/>
      <c r="Q596" s="578"/>
      <c r="R596" s="578"/>
      <c r="S596" s="578"/>
      <c r="T596" s="578"/>
      <c r="U596" s="578"/>
      <c r="V596" s="578"/>
      <c r="W596" s="578"/>
      <c r="X596" s="578"/>
      <c r="Y596" s="578"/>
      <c r="Z596" s="578"/>
      <c r="AA596" s="578"/>
      <c r="AB596" s="578"/>
      <c r="AC596" s="578"/>
      <c r="AD596" s="777"/>
      <c r="AE596" s="578"/>
      <c r="AF596" s="578"/>
      <c r="AG596" s="578"/>
      <c r="AH596" s="907"/>
      <c r="AI596" s="121"/>
      <c r="AJ596" s="121"/>
      <c r="AK596" s="121"/>
      <c r="AL596" s="121"/>
      <c r="AM596" s="121"/>
      <c r="AN596" s="121"/>
    </row>
    <row r="597" spans="1:40" s="101" customFormat="1">
      <c r="A597" s="777"/>
      <c r="B597" s="777"/>
      <c r="C597" s="777"/>
      <c r="D597" s="777"/>
      <c r="E597" s="777"/>
      <c r="F597" s="777"/>
      <c r="G597" s="906"/>
      <c r="H597" s="777"/>
      <c r="I597" s="777"/>
      <c r="J597" s="777"/>
      <c r="K597" s="777"/>
      <c r="L597" s="777"/>
      <c r="M597" s="906"/>
      <c r="N597" s="578"/>
      <c r="O597" s="578"/>
      <c r="P597" s="578"/>
      <c r="Q597" s="578"/>
      <c r="R597" s="578"/>
      <c r="S597" s="578"/>
      <c r="T597" s="578"/>
      <c r="U597" s="578"/>
      <c r="V597" s="578"/>
      <c r="W597" s="578"/>
      <c r="X597" s="578"/>
      <c r="Y597" s="578"/>
      <c r="Z597" s="578"/>
      <c r="AA597" s="578"/>
      <c r="AB597" s="578"/>
      <c r="AC597" s="578"/>
      <c r="AD597" s="777"/>
      <c r="AE597" s="578"/>
      <c r="AF597" s="578"/>
      <c r="AG597" s="578"/>
      <c r="AH597" s="907"/>
      <c r="AI597" s="121"/>
      <c r="AJ597" s="121"/>
      <c r="AK597" s="121"/>
      <c r="AL597" s="121"/>
      <c r="AM597" s="121"/>
      <c r="AN597" s="121"/>
    </row>
    <row r="598" spans="1:40" s="101" customFormat="1">
      <c r="A598" s="777"/>
      <c r="B598" s="777"/>
      <c r="C598" s="777"/>
      <c r="D598" s="777"/>
      <c r="E598" s="777"/>
      <c r="F598" s="777"/>
      <c r="G598" s="906"/>
      <c r="H598" s="777"/>
      <c r="I598" s="777"/>
      <c r="J598" s="777"/>
      <c r="K598" s="777"/>
      <c r="L598" s="777"/>
      <c r="M598" s="906"/>
      <c r="N598" s="578"/>
      <c r="O598" s="578"/>
      <c r="P598" s="578"/>
      <c r="Q598" s="578"/>
      <c r="R598" s="578"/>
      <c r="S598" s="578"/>
      <c r="T598" s="578"/>
      <c r="U598" s="578"/>
      <c r="V598" s="578"/>
      <c r="W598" s="578"/>
      <c r="X598" s="578"/>
      <c r="Y598" s="578"/>
      <c r="Z598" s="578"/>
      <c r="AA598" s="578"/>
      <c r="AB598" s="578"/>
      <c r="AC598" s="578"/>
      <c r="AD598" s="777"/>
      <c r="AE598" s="578"/>
      <c r="AF598" s="578"/>
      <c r="AG598" s="578"/>
      <c r="AH598" s="907"/>
      <c r="AI598" s="121"/>
      <c r="AJ598" s="121"/>
      <c r="AK598" s="121"/>
      <c r="AL598" s="121"/>
      <c r="AM598" s="121"/>
      <c r="AN598" s="121"/>
    </row>
    <row r="599" spans="1:40" s="101" customFormat="1">
      <c r="A599" s="777"/>
      <c r="B599" s="777"/>
      <c r="C599" s="777"/>
      <c r="D599" s="777"/>
      <c r="E599" s="777"/>
      <c r="F599" s="777"/>
      <c r="G599" s="906"/>
      <c r="H599" s="777"/>
      <c r="I599" s="777"/>
      <c r="J599" s="777"/>
      <c r="K599" s="777"/>
      <c r="L599" s="777"/>
      <c r="M599" s="906"/>
      <c r="N599" s="578"/>
      <c r="O599" s="578"/>
      <c r="P599" s="578"/>
      <c r="Q599" s="578"/>
      <c r="R599" s="578"/>
      <c r="S599" s="578"/>
      <c r="T599" s="578"/>
      <c r="U599" s="578"/>
      <c r="V599" s="578"/>
      <c r="W599" s="578"/>
      <c r="X599" s="578"/>
      <c r="Y599" s="578"/>
      <c r="Z599" s="578"/>
      <c r="AA599" s="578"/>
      <c r="AB599" s="578"/>
      <c r="AC599" s="578"/>
      <c r="AD599" s="777"/>
      <c r="AE599" s="578"/>
      <c r="AF599" s="578"/>
      <c r="AG599" s="578"/>
      <c r="AH599" s="907"/>
      <c r="AI599" s="121"/>
      <c r="AJ599" s="121"/>
      <c r="AK599" s="121"/>
      <c r="AL599" s="121"/>
      <c r="AM599" s="121"/>
      <c r="AN599" s="121"/>
    </row>
    <row r="600" spans="1:40" s="101" customFormat="1">
      <c r="A600" s="777"/>
      <c r="B600" s="777"/>
      <c r="C600" s="777"/>
      <c r="D600" s="777"/>
      <c r="E600" s="777"/>
      <c r="F600" s="777"/>
      <c r="G600" s="906"/>
      <c r="H600" s="777"/>
      <c r="I600" s="777"/>
      <c r="J600" s="777"/>
      <c r="K600" s="777"/>
      <c r="L600" s="777"/>
      <c r="M600" s="906"/>
      <c r="N600" s="578"/>
      <c r="O600" s="578"/>
      <c r="P600" s="578"/>
      <c r="Q600" s="578"/>
      <c r="R600" s="578"/>
      <c r="S600" s="578"/>
      <c r="T600" s="578"/>
      <c r="U600" s="578"/>
      <c r="V600" s="578"/>
      <c r="W600" s="578"/>
      <c r="X600" s="578"/>
      <c r="Y600" s="578"/>
      <c r="Z600" s="578"/>
      <c r="AA600" s="578"/>
      <c r="AB600" s="578"/>
      <c r="AC600" s="578"/>
      <c r="AD600" s="777"/>
      <c r="AE600" s="578"/>
      <c r="AF600" s="578"/>
      <c r="AG600" s="578"/>
      <c r="AH600" s="907"/>
      <c r="AI600" s="121"/>
      <c r="AJ600" s="121"/>
      <c r="AK600" s="121"/>
      <c r="AL600" s="121"/>
      <c r="AM600" s="121"/>
      <c r="AN600" s="121"/>
    </row>
    <row r="601" spans="1:40" s="101" customFormat="1">
      <c r="A601" s="777"/>
      <c r="B601" s="777"/>
      <c r="C601" s="777"/>
      <c r="D601" s="777"/>
      <c r="E601" s="777"/>
      <c r="F601" s="777"/>
      <c r="G601" s="906"/>
      <c r="H601" s="777"/>
      <c r="I601" s="777"/>
      <c r="J601" s="777"/>
      <c r="K601" s="777"/>
      <c r="L601" s="777"/>
      <c r="M601" s="906"/>
      <c r="N601" s="578"/>
      <c r="O601" s="578"/>
      <c r="P601" s="578"/>
      <c r="Q601" s="578"/>
      <c r="R601" s="578"/>
      <c r="S601" s="578"/>
      <c r="T601" s="578"/>
      <c r="U601" s="578"/>
      <c r="V601" s="578"/>
      <c r="W601" s="578"/>
      <c r="X601" s="578"/>
      <c r="Y601" s="578"/>
      <c r="Z601" s="578"/>
      <c r="AA601" s="578"/>
      <c r="AB601" s="578"/>
      <c r="AC601" s="578"/>
      <c r="AD601" s="777"/>
      <c r="AE601" s="578"/>
      <c r="AF601" s="578"/>
      <c r="AG601" s="578"/>
      <c r="AH601" s="907"/>
      <c r="AI601" s="121"/>
      <c r="AJ601" s="121"/>
      <c r="AK601" s="121"/>
      <c r="AL601" s="121"/>
      <c r="AM601" s="121"/>
      <c r="AN601" s="121"/>
    </row>
    <row r="602" spans="1:40" s="101" customFormat="1">
      <c r="A602" s="777"/>
      <c r="B602" s="777"/>
      <c r="C602" s="777"/>
      <c r="D602" s="777"/>
      <c r="E602" s="777"/>
      <c r="F602" s="777"/>
      <c r="G602" s="906"/>
      <c r="H602" s="777"/>
      <c r="I602" s="777"/>
      <c r="J602" s="777"/>
      <c r="K602" s="777"/>
      <c r="L602" s="777"/>
      <c r="M602" s="906"/>
      <c r="N602" s="578"/>
      <c r="O602" s="578"/>
      <c r="P602" s="578"/>
      <c r="Q602" s="578"/>
      <c r="R602" s="578"/>
      <c r="S602" s="578"/>
      <c r="T602" s="578"/>
      <c r="U602" s="578"/>
      <c r="V602" s="578"/>
      <c r="W602" s="578"/>
      <c r="X602" s="578"/>
      <c r="Y602" s="578"/>
      <c r="Z602" s="578"/>
      <c r="AA602" s="578"/>
      <c r="AB602" s="578"/>
      <c r="AC602" s="578"/>
      <c r="AD602" s="777"/>
      <c r="AE602" s="578"/>
      <c r="AF602" s="578"/>
      <c r="AG602" s="578"/>
      <c r="AH602" s="907"/>
      <c r="AI602" s="121"/>
      <c r="AJ602" s="121"/>
      <c r="AK602" s="121"/>
      <c r="AL602" s="121"/>
      <c r="AM602" s="121"/>
      <c r="AN602" s="121"/>
    </row>
    <row r="603" spans="1:40" s="101" customFormat="1">
      <c r="A603" s="777"/>
      <c r="B603" s="777"/>
      <c r="C603" s="777"/>
      <c r="D603" s="777"/>
      <c r="E603" s="777"/>
      <c r="F603" s="777"/>
      <c r="G603" s="906"/>
      <c r="H603" s="777"/>
      <c r="I603" s="777"/>
      <c r="J603" s="777"/>
      <c r="K603" s="777"/>
      <c r="L603" s="777"/>
      <c r="M603" s="906"/>
      <c r="N603" s="578"/>
      <c r="O603" s="578"/>
      <c r="P603" s="578"/>
      <c r="Q603" s="578"/>
      <c r="R603" s="578"/>
      <c r="S603" s="578"/>
      <c r="T603" s="578"/>
      <c r="U603" s="578"/>
      <c r="V603" s="578"/>
      <c r="W603" s="578"/>
      <c r="X603" s="578"/>
      <c r="Y603" s="578"/>
      <c r="Z603" s="578"/>
      <c r="AA603" s="578"/>
      <c r="AB603" s="578"/>
      <c r="AC603" s="578"/>
      <c r="AD603" s="777"/>
      <c r="AE603" s="578"/>
      <c r="AF603" s="578"/>
      <c r="AG603" s="578"/>
      <c r="AH603" s="907"/>
      <c r="AI603" s="121"/>
      <c r="AJ603" s="121"/>
      <c r="AK603" s="121"/>
      <c r="AL603" s="121"/>
      <c r="AM603" s="121"/>
      <c r="AN603" s="121"/>
    </row>
    <row r="604" spans="1:40" s="101" customFormat="1">
      <c r="A604" s="777"/>
      <c r="B604" s="777"/>
      <c r="C604" s="777"/>
      <c r="D604" s="777"/>
      <c r="E604" s="777"/>
      <c r="F604" s="777"/>
      <c r="G604" s="906"/>
      <c r="H604" s="777"/>
      <c r="I604" s="777"/>
      <c r="J604" s="777"/>
      <c r="K604" s="777"/>
      <c r="L604" s="777"/>
      <c r="M604" s="906"/>
      <c r="N604" s="578"/>
      <c r="O604" s="578"/>
      <c r="P604" s="578"/>
      <c r="Q604" s="578"/>
      <c r="R604" s="578"/>
      <c r="S604" s="578"/>
      <c r="T604" s="578"/>
      <c r="U604" s="578"/>
      <c r="V604" s="578"/>
      <c r="W604" s="578"/>
      <c r="X604" s="578"/>
      <c r="Y604" s="578"/>
      <c r="Z604" s="578"/>
      <c r="AA604" s="578"/>
      <c r="AB604" s="578"/>
      <c r="AC604" s="578"/>
      <c r="AD604" s="777"/>
      <c r="AE604" s="578"/>
      <c r="AF604" s="578"/>
      <c r="AG604" s="578"/>
      <c r="AH604" s="907"/>
      <c r="AI604" s="121"/>
      <c r="AJ604" s="121"/>
      <c r="AK604" s="121"/>
      <c r="AL604" s="121"/>
      <c r="AM604" s="121"/>
      <c r="AN604" s="121"/>
    </row>
    <row r="605" spans="1:40" s="101" customFormat="1">
      <c r="A605" s="777"/>
      <c r="B605" s="777"/>
      <c r="C605" s="777"/>
      <c r="D605" s="777"/>
      <c r="E605" s="777"/>
      <c r="F605" s="777"/>
      <c r="G605" s="906"/>
      <c r="H605" s="777"/>
      <c r="I605" s="777"/>
      <c r="J605" s="777"/>
      <c r="K605" s="777"/>
      <c r="L605" s="777"/>
      <c r="M605" s="906"/>
      <c r="N605" s="578"/>
      <c r="O605" s="578"/>
      <c r="P605" s="578"/>
      <c r="Q605" s="578"/>
      <c r="R605" s="578"/>
      <c r="S605" s="578"/>
      <c r="T605" s="578"/>
      <c r="U605" s="578"/>
      <c r="V605" s="578"/>
      <c r="W605" s="578"/>
      <c r="X605" s="578"/>
      <c r="Y605" s="578"/>
      <c r="Z605" s="578"/>
      <c r="AA605" s="578"/>
      <c r="AB605" s="578"/>
      <c r="AC605" s="578"/>
      <c r="AD605" s="777"/>
      <c r="AE605" s="578"/>
      <c r="AF605" s="578"/>
      <c r="AG605" s="578"/>
      <c r="AH605" s="907"/>
      <c r="AI605" s="121"/>
      <c r="AJ605" s="121"/>
      <c r="AK605" s="121"/>
      <c r="AL605" s="121"/>
      <c r="AM605" s="121"/>
      <c r="AN605" s="121"/>
    </row>
    <row r="606" spans="1:40" s="101" customFormat="1">
      <c r="A606" s="777"/>
      <c r="B606" s="777"/>
      <c r="C606" s="777"/>
      <c r="D606" s="777"/>
      <c r="E606" s="777"/>
      <c r="F606" s="777"/>
      <c r="G606" s="906"/>
      <c r="H606" s="777"/>
      <c r="I606" s="777"/>
      <c r="J606" s="777"/>
      <c r="K606" s="777"/>
      <c r="L606" s="777"/>
      <c r="M606" s="906"/>
      <c r="N606" s="578"/>
      <c r="O606" s="578"/>
      <c r="P606" s="578"/>
      <c r="Q606" s="578"/>
      <c r="R606" s="578"/>
      <c r="S606" s="578"/>
      <c r="T606" s="578"/>
      <c r="U606" s="578"/>
      <c r="V606" s="578"/>
      <c r="W606" s="578"/>
      <c r="X606" s="578"/>
      <c r="Y606" s="578"/>
      <c r="Z606" s="578"/>
      <c r="AA606" s="578"/>
      <c r="AB606" s="578"/>
      <c r="AC606" s="578"/>
      <c r="AD606" s="777"/>
      <c r="AE606" s="578"/>
      <c r="AF606" s="578"/>
      <c r="AG606" s="578"/>
      <c r="AH606" s="907"/>
      <c r="AI606" s="121"/>
      <c r="AJ606" s="121"/>
      <c r="AK606" s="121"/>
      <c r="AL606" s="121"/>
      <c r="AM606" s="121"/>
      <c r="AN606" s="121"/>
    </row>
    <row r="607" spans="1:40" s="101" customFormat="1">
      <c r="A607" s="777"/>
      <c r="B607" s="777"/>
      <c r="C607" s="777"/>
      <c r="D607" s="777"/>
      <c r="E607" s="777"/>
      <c r="F607" s="777"/>
      <c r="G607" s="906"/>
      <c r="H607" s="777"/>
      <c r="I607" s="777"/>
      <c r="J607" s="777"/>
      <c r="K607" s="777"/>
      <c r="L607" s="777"/>
      <c r="M607" s="906"/>
      <c r="N607" s="578"/>
      <c r="O607" s="578"/>
      <c r="P607" s="578"/>
      <c r="Q607" s="578"/>
      <c r="R607" s="578"/>
      <c r="S607" s="578"/>
      <c r="T607" s="578"/>
      <c r="U607" s="578"/>
      <c r="V607" s="578"/>
      <c r="W607" s="578"/>
      <c r="X607" s="578"/>
      <c r="Y607" s="578"/>
      <c r="Z607" s="578"/>
      <c r="AA607" s="578"/>
      <c r="AB607" s="578"/>
      <c r="AC607" s="578"/>
      <c r="AD607" s="777"/>
      <c r="AE607" s="578"/>
      <c r="AF607" s="578"/>
      <c r="AG607" s="578"/>
      <c r="AH607" s="907"/>
      <c r="AI607" s="121"/>
      <c r="AJ607" s="121"/>
      <c r="AK607" s="121"/>
      <c r="AL607" s="121"/>
      <c r="AM607" s="121"/>
      <c r="AN607" s="121"/>
    </row>
    <row r="608" spans="1:40" s="101" customFormat="1">
      <c r="A608" s="777"/>
      <c r="B608" s="777"/>
      <c r="C608" s="777"/>
      <c r="D608" s="777"/>
      <c r="E608" s="777"/>
      <c r="F608" s="777"/>
      <c r="G608" s="906"/>
      <c r="H608" s="777"/>
      <c r="I608" s="777"/>
      <c r="J608" s="777"/>
      <c r="K608" s="777"/>
      <c r="L608" s="777"/>
      <c r="M608" s="906"/>
      <c r="N608" s="578"/>
      <c r="O608" s="578"/>
      <c r="P608" s="578"/>
      <c r="Q608" s="578"/>
      <c r="R608" s="578"/>
      <c r="S608" s="578"/>
      <c r="T608" s="578"/>
      <c r="U608" s="578"/>
      <c r="V608" s="578"/>
      <c r="W608" s="578"/>
      <c r="X608" s="578"/>
      <c r="Y608" s="578"/>
      <c r="Z608" s="578"/>
      <c r="AA608" s="578"/>
      <c r="AB608" s="578"/>
      <c r="AC608" s="578"/>
      <c r="AD608" s="777"/>
      <c r="AE608" s="578"/>
      <c r="AF608" s="578"/>
      <c r="AG608" s="578"/>
      <c r="AH608" s="907"/>
      <c r="AI608" s="121"/>
      <c r="AJ608" s="121"/>
      <c r="AK608" s="121"/>
      <c r="AL608" s="121"/>
      <c r="AM608" s="121"/>
      <c r="AN608" s="121"/>
    </row>
    <row r="609" spans="1:40" s="101" customFormat="1">
      <c r="A609" s="777"/>
      <c r="B609" s="777"/>
      <c r="C609" s="777"/>
      <c r="D609" s="777"/>
      <c r="E609" s="777"/>
      <c r="F609" s="777"/>
      <c r="G609" s="906"/>
      <c r="H609" s="777"/>
      <c r="I609" s="777"/>
      <c r="J609" s="777"/>
      <c r="K609" s="777"/>
      <c r="L609" s="777"/>
      <c r="M609" s="906"/>
      <c r="N609" s="578"/>
      <c r="O609" s="578"/>
      <c r="P609" s="578"/>
      <c r="Q609" s="578"/>
      <c r="R609" s="578"/>
      <c r="S609" s="578"/>
      <c r="T609" s="578"/>
      <c r="U609" s="578"/>
      <c r="V609" s="578"/>
      <c r="W609" s="578"/>
      <c r="X609" s="578"/>
      <c r="Y609" s="578"/>
      <c r="Z609" s="578"/>
      <c r="AA609" s="578"/>
      <c r="AB609" s="578"/>
      <c r="AC609" s="578"/>
      <c r="AD609" s="777"/>
      <c r="AE609" s="578"/>
      <c r="AF609" s="578"/>
      <c r="AG609" s="578"/>
      <c r="AH609" s="907"/>
      <c r="AI609" s="121"/>
      <c r="AJ609" s="121"/>
      <c r="AK609" s="121"/>
      <c r="AL609" s="121"/>
      <c r="AM609" s="121"/>
      <c r="AN609" s="121"/>
    </row>
    <row r="610" spans="1:40" s="101" customFormat="1">
      <c r="A610" s="777"/>
      <c r="B610" s="777"/>
      <c r="C610" s="777"/>
      <c r="D610" s="777"/>
      <c r="E610" s="777"/>
      <c r="F610" s="777"/>
      <c r="G610" s="906"/>
      <c r="H610" s="777"/>
      <c r="I610" s="777"/>
      <c r="J610" s="777"/>
      <c r="K610" s="777"/>
      <c r="L610" s="777"/>
      <c r="M610" s="906"/>
      <c r="N610" s="578"/>
      <c r="O610" s="578"/>
      <c r="P610" s="578"/>
      <c r="Q610" s="578"/>
      <c r="R610" s="578"/>
      <c r="S610" s="578"/>
      <c r="T610" s="578"/>
      <c r="U610" s="578"/>
      <c r="V610" s="578"/>
      <c r="W610" s="578"/>
      <c r="X610" s="578"/>
      <c r="Y610" s="578"/>
      <c r="Z610" s="578"/>
      <c r="AA610" s="578"/>
      <c r="AB610" s="578"/>
      <c r="AC610" s="578"/>
      <c r="AD610" s="777"/>
      <c r="AE610" s="578"/>
      <c r="AF610" s="578"/>
      <c r="AG610" s="578"/>
      <c r="AH610" s="907"/>
      <c r="AI610" s="121"/>
      <c r="AJ610" s="121"/>
      <c r="AK610" s="121"/>
      <c r="AL610" s="121"/>
      <c r="AM610" s="121"/>
      <c r="AN610" s="121"/>
    </row>
    <row r="611" spans="1:40" s="101" customFormat="1">
      <c r="A611" s="777"/>
      <c r="B611" s="777"/>
      <c r="C611" s="777"/>
      <c r="D611" s="777"/>
      <c r="E611" s="777"/>
      <c r="F611" s="777"/>
      <c r="G611" s="906"/>
      <c r="H611" s="777"/>
      <c r="I611" s="777"/>
      <c r="J611" s="777"/>
      <c r="K611" s="777"/>
      <c r="L611" s="777"/>
      <c r="M611" s="906"/>
      <c r="N611" s="578"/>
      <c r="O611" s="578"/>
      <c r="P611" s="578"/>
      <c r="Q611" s="578"/>
      <c r="R611" s="578"/>
      <c r="S611" s="578"/>
      <c r="T611" s="578"/>
      <c r="U611" s="578"/>
      <c r="V611" s="578"/>
      <c r="W611" s="578"/>
      <c r="X611" s="578"/>
      <c r="Y611" s="578"/>
      <c r="Z611" s="578"/>
      <c r="AA611" s="578"/>
      <c r="AB611" s="578"/>
      <c r="AC611" s="578"/>
      <c r="AD611" s="777"/>
      <c r="AE611" s="578"/>
      <c r="AF611" s="578"/>
      <c r="AG611" s="578"/>
      <c r="AH611" s="907"/>
      <c r="AI611" s="121"/>
      <c r="AJ611" s="121"/>
      <c r="AK611" s="121"/>
      <c r="AL611" s="121"/>
      <c r="AM611" s="121"/>
      <c r="AN611" s="121"/>
    </row>
    <row r="612" spans="1:40" s="101" customFormat="1">
      <c r="A612" s="777"/>
      <c r="B612" s="777"/>
      <c r="C612" s="777"/>
      <c r="D612" s="777"/>
      <c r="E612" s="777"/>
      <c r="F612" s="777"/>
      <c r="G612" s="906"/>
      <c r="H612" s="777"/>
      <c r="I612" s="777"/>
      <c r="J612" s="777"/>
      <c r="K612" s="777"/>
      <c r="L612" s="777"/>
      <c r="M612" s="906"/>
      <c r="N612" s="578"/>
      <c r="O612" s="578"/>
      <c r="P612" s="578"/>
      <c r="Q612" s="578"/>
      <c r="R612" s="578"/>
      <c r="S612" s="578"/>
      <c r="T612" s="578"/>
      <c r="U612" s="578"/>
      <c r="V612" s="578"/>
      <c r="W612" s="578"/>
      <c r="X612" s="578"/>
      <c r="Y612" s="578"/>
      <c r="Z612" s="578"/>
      <c r="AA612" s="578"/>
      <c r="AB612" s="578"/>
      <c r="AC612" s="578"/>
      <c r="AD612" s="777"/>
      <c r="AE612" s="578"/>
      <c r="AF612" s="578"/>
      <c r="AG612" s="578"/>
      <c r="AH612" s="907"/>
      <c r="AI612" s="121"/>
      <c r="AJ612" s="121"/>
      <c r="AK612" s="121"/>
      <c r="AL612" s="121"/>
      <c r="AM612" s="121"/>
      <c r="AN612" s="121"/>
    </row>
    <row r="613" spans="1:40" s="101" customFormat="1">
      <c r="A613" s="777"/>
      <c r="B613" s="777"/>
      <c r="C613" s="777"/>
      <c r="D613" s="777"/>
      <c r="E613" s="777"/>
      <c r="F613" s="777"/>
      <c r="G613" s="906"/>
      <c r="H613" s="777"/>
      <c r="I613" s="777"/>
      <c r="J613" s="777"/>
      <c r="K613" s="777"/>
      <c r="L613" s="777"/>
      <c r="M613" s="906"/>
      <c r="N613" s="578"/>
      <c r="O613" s="578"/>
      <c r="P613" s="578"/>
      <c r="Q613" s="578"/>
      <c r="R613" s="578"/>
      <c r="S613" s="578"/>
      <c r="T613" s="578"/>
      <c r="U613" s="578"/>
      <c r="V613" s="578"/>
      <c r="W613" s="578"/>
      <c r="X613" s="578"/>
      <c r="Y613" s="578"/>
      <c r="Z613" s="578"/>
      <c r="AA613" s="578"/>
      <c r="AB613" s="578"/>
      <c r="AC613" s="578"/>
      <c r="AD613" s="777"/>
      <c r="AE613" s="578"/>
      <c r="AF613" s="578"/>
      <c r="AG613" s="578"/>
      <c r="AH613" s="907"/>
      <c r="AI613" s="121"/>
      <c r="AJ613" s="121"/>
      <c r="AK613" s="121"/>
      <c r="AL613" s="121"/>
      <c r="AM613" s="121"/>
      <c r="AN613" s="121"/>
    </row>
    <row r="614" spans="1:40" s="101" customFormat="1">
      <c r="A614" s="777"/>
      <c r="B614" s="777"/>
      <c r="C614" s="777"/>
      <c r="D614" s="777"/>
      <c r="E614" s="777"/>
      <c r="F614" s="777"/>
      <c r="G614" s="906"/>
      <c r="H614" s="777"/>
      <c r="I614" s="777"/>
      <c r="J614" s="777"/>
      <c r="K614" s="777"/>
      <c r="L614" s="777"/>
      <c r="M614" s="906"/>
      <c r="N614" s="578"/>
      <c r="O614" s="578"/>
      <c r="P614" s="578"/>
      <c r="Q614" s="578"/>
      <c r="R614" s="578"/>
      <c r="S614" s="578"/>
      <c r="T614" s="578"/>
      <c r="U614" s="578"/>
      <c r="V614" s="578"/>
      <c r="W614" s="578"/>
      <c r="X614" s="578"/>
      <c r="Y614" s="578"/>
      <c r="Z614" s="578"/>
      <c r="AA614" s="578"/>
      <c r="AB614" s="578"/>
      <c r="AC614" s="578"/>
      <c r="AD614" s="777"/>
      <c r="AE614" s="578"/>
      <c r="AF614" s="578"/>
      <c r="AG614" s="578"/>
      <c r="AH614" s="907"/>
      <c r="AI614" s="121"/>
      <c r="AJ614" s="121"/>
      <c r="AK614" s="121"/>
      <c r="AL614" s="121"/>
      <c r="AM614" s="121"/>
      <c r="AN614" s="121"/>
    </row>
    <row r="615" spans="1:40" s="101" customFormat="1">
      <c r="A615" s="777"/>
      <c r="B615" s="777"/>
      <c r="C615" s="777"/>
      <c r="D615" s="777"/>
      <c r="E615" s="777"/>
      <c r="F615" s="777"/>
      <c r="G615" s="906"/>
      <c r="H615" s="777"/>
      <c r="I615" s="777"/>
      <c r="J615" s="777"/>
      <c r="K615" s="777"/>
      <c r="L615" s="777"/>
      <c r="M615" s="906"/>
      <c r="N615" s="578"/>
      <c r="O615" s="578"/>
      <c r="P615" s="578"/>
      <c r="Q615" s="578"/>
      <c r="R615" s="578"/>
      <c r="S615" s="578"/>
      <c r="T615" s="578"/>
      <c r="U615" s="578"/>
      <c r="V615" s="578"/>
      <c r="W615" s="578"/>
      <c r="X615" s="578"/>
      <c r="Y615" s="578"/>
      <c r="Z615" s="578"/>
      <c r="AA615" s="578"/>
      <c r="AB615" s="578"/>
      <c r="AC615" s="578"/>
      <c r="AD615" s="777"/>
      <c r="AE615" s="578"/>
      <c r="AF615" s="578"/>
      <c r="AG615" s="578"/>
      <c r="AH615" s="907"/>
      <c r="AI615" s="121"/>
      <c r="AJ615" s="121"/>
      <c r="AK615" s="121"/>
      <c r="AL615" s="121"/>
      <c r="AM615" s="121"/>
      <c r="AN615" s="121"/>
    </row>
    <row r="616" spans="1:40" s="101" customFormat="1">
      <c r="A616" s="777"/>
      <c r="B616" s="777"/>
      <c r="C616" s="777"/>
      <c r="D616" s="777"/>
      <c r="E616" s="777"/>
      <c r="F616" s="777"/>
      <c r="G616" s="906"/>
      <c r="H616" s="777"/>
      <c r="I616" s="777"/>
      <c r="J616" s="777"/>
      <c r="K616" s="777"/>
      <c r="L616" s="777"/>
      <c r="M616" s="906"/>
      <c r="N616" s="578"/>
      <c r="O616" s="578"/>
      <c r="P616" s="578"/>
      <c r="Q616" s="578"/>
      <c r="R616" s="578"/>
      <c r="S616" s="578"/>
      <c r="T616" s="578"/>
      <c r="U616" s="578"/>
      <c r="V616" s="578"/>
      <c r="W616" s="578"/>
      <c r="X616" s="578"/>
      <c r="Y616" s="578"/>
      <c r="Z616" s="578"/>
      <c r="AA616" s="578"/>
      <c r="AB616" s="578"/>
      <c r="AC616" s="578"/>
      <c r="AD616" s="777"/>
      <c r="AE616" s="578"/>
      <c r="AF616" s="578"/>
      <c r="AG616" s="578"/>
      <c r="AH616" s="907"/>
      <c r="AI616" s="121"/>
      <c r="AJ616" s="121"/>
      <c r="AK616" s="121"/>
      <c r="AL616" s="121"/>
      <c r="AM616" s="121"/>
      <c r="AN616" s="121"/>
    </row>
    <row r="617" spans="1:40" s="101" customFormat="1">
      <c r="A617" s="777"/>
      <c r="B617" s="777"/>
      <c r="C617" s="777"/>
      <c r="D617" s="777"/>
      <c r="E617" s="777"/>
      <c r="F617" s="777"/>
      <c r="G617" s="906"/>
      <c r="H617" s="777"/>
      <c r="I617" s="777"/>
      <c r="J617" s="777"/>
      <c r="K617" s="777"/>
      <c r="L617" s="777"/>
      <c r="M617" s="906"/>
      <c r="N617" s="578"/>
      <c r="O617" s="578"/>
      <c r="P617" s="578"/>
      <c r="Q617" s="578"/>
      <c r="R617" s="578"/>
      <c r="S617" s="578"/>
      <c r="T617" s="578"/>
      <c r="U617" s="578"/>
      <c r="V617" s="578"/>
      <c r="W617" s="578"/>
      <c r="X617" s="578"/>
      <c r="Y617" s="578"/>
      <c r="Z617" s="578"/>
      <c r="AA617" s="578"/>
      <c r="AB617" s="578"/>
      <c r="AC617" s="578"/>
      <c r="AD617" s="777"/>
      <c r="AE617" s="578"/>
      <c r="AF617" s="578"/>
      <c r="AG617" s="578"/>
      <c r="AH617" s="907"/>
      <c r="AI617" s="121"/>
      <c r="AJ617" s="121"/>
      <c r="AK617" s="121"/>
      <c r="AL617" s="121"/>
      <c r="AM617" s="121"/>
      <c r="AN617" s="121"/>
    </row>
    <row r="618" spans="1:40" s="101" customFormat="1">
      <c r="A618" s="777"/>
      <c r="B618" s="777"/>
      <c r="C618" s="777"/>
      <c r="D618" s="777"/>
      <c r="E618" s="777"/>
      <c r="F618" s="777"/>
      <c r="G618" s="906"/>
      <c r="H618" s="777"/>
      <c r="I618" s="777"/>
      <c r="J618" s="777"/>
      <c r="K618" s="777"/>
      <c r="L618" s="777"/>
      <c r="M618" s="906"/>
      <c r="N618" s="578"/>
      <c r="O618" s="578"/>
      <c r="P618" s="578"/>
      <c r="Q618" s="578"/>
      <c r="R618" s="578"/>
      <c r="S618" s="578"/>
      <c r="T618" s="578"/>
      <c r="U618" s="578"/>
      <c r="V618" s="578"/>
      <c r="W618" s="578"/>
      <c r="X618" s="578"/>
      <c r="Y618" s="578"/>
      <c r="Z618" s="578"/>
      <c r="AA618" s="578"/>
      <c r="AB618" s="578"/>
      <c r="AC618" s="578"/>
      <c r="AD618" s="777"/>
      <c r="AE618" s="578"/>
      <c r="AF618" s="578"/>
      <c r="AG618" s="578"/>
      <c r="AH618" s="907"/>
      <c r="AI618" s="121"/>
      <c r="AJ618" s="121"/>
      <c r="AK618" s="121"/>
      <c r="AL618" s="121"/>
      <c r="AM618" s="121"/>
      <c r="AN618" s="121"/>
    </row>
    <row r="619" spans="1:40" s="101" customFormat="1">
      <c r="A619" s="777"/>
      <c r="B619" s="777"/>
      <c r="C619" s="777"/>
      <c r="D619" s="777"/>
      <c r="E619" s="777"/>
      <c r="F619" s="777"/>
      <c r="G619" s="906"/>
      <c r="H619" s="777"/>
      <c r="I619" s="777"/>
      <c r="J619" s="777"/>
      <c r="K619" s="777"/>
      <c r="L619" s="777"/>
      <c r="M619" s="906"/>
      <c r="N619" s="578"/>
      <c r="O619" s="578"/>
      <c r="P619" s="578"/>
      <c r="Q619" s="578"/>
      <c r="R619" s="578"/>
      <c r="S619" s="578"/>
      <c r="T619" s="578"/>
      <c r="U619" s="578"/>
      <c r="V619" s="578"/>
      <c r="W619" s="578"/>
      <c r="X619" s="578"/>
      <c r="Y619" s="578"/>
      <c r="Z619" s="578"/>
      <c r="AA619" s="578"/>
      <c r="AB619" s="578"/>
      <c r="AC619" s="578"/>
      <c r="AD619" s="777"/>
      <c r="AE619" s="578"/>
      <c r="AF619" s="578"/>
      <c r="AG619" s="578"/>
      <c r="AH619" s="907"/>
      <c r="AI619" s="121"/>
      <c r="AJ619" s="121"/>
      <c r="AK619" s="121"/>
      <c r="AL619" s="121"/>
      <c r="AM619" s="121"/>
      <c r="AN619" s="121"/>
    </row>
    <row r="620" spans="1:40" s="101" customFormat="1">
      <c r="A620" s="777"/>
      <c r="B620" s="777"/>
      <c r="C620" s="777"/>
      <c r="D620" s="777"/>
      <c r="E620" s="777"/>
      <c r="F620" s="777"/>
      <c r="G620" s="906"/>
      <c r="H620" s="777"/>
      <c r="I620" s="777"/>
      <c r="J620" s="777"/>
      <c r="K620" s="777"/>
      <c r="L620" s="777"/>
      <c r="M620" s="906"/>
      <c r="N620" s="578"/>
      <c r="O620" s="578"/>
      <c r="P620" s="578"/>
      <c r="Q620" s="578"/>
      <c r="R620" s="578"/>
      <c r="S620" s="578"/>
      <c r="T620" s="578"/>
      <c r="U620" s="578"/>
      <c r="V620" s="578"/>
      <c r="W620" s="578"/>
      <c r="X620" s="578"/>
      <c r="Y620" s="578"/>
      <c r="Z620" s="578"/>
      <c r="AA620" s="578"/>
      <c r="AB620" s="578"/>
      <c r="AC620" s="578"/>
      <c r="AD620" s="777"/>
      <c r="AE620" s="578"/>
      <c r="AF620" s="578"/>
      <c r="AG620" s="578"/>
      <c r="AH620" s="907"/>
      <c r="AI620" s="121"/>
      <c r="AJ620" s="121"/>
      <c r="AK620" s="121"/>
      <c r="AL620" s="121"/>
      <c r="AM620" s="121"/>
      <c r="AN620" s="121"/>
    </row>
    <row r="621" spans="1:40" s="101" customFormat="1">
      <c r="A621" s="777"/>
      <c r="B621" s="777"/>
      <c r="C621" s="777"/>
      <c r="D621" s="777"/>
      <c r="E621" s="777"/>
      <c r="F621" s="777"/>
      <c r="G621" s="906"/>
      <c r="H621" s="777"/>
      <c r="I621" s="777"/>
      <c r="J621" s="777"/>
      <c r="K621" s="777"/>
      <c r="L621" s="777"/>
      <c r="M621" s="906"/>
      <c r="N621" s="578"/>
      <c r="O621" s="578"/>
      <c r="P621" s="578"/>
      <c r="Q621" s="578"/>
      <c r="R621" s="578"/>
      <c r="S621" s="578"/>
      <c r="T621" s="578"/>
      <c r="U621" s="578"/>
      <c r="V621" s="578"/>
      <c r="W621" s="578"/>
      <c r="X621" s="578"/>
      <c r="Y621" s="578"/>
      <c r="Z621" s="578"/>
      <c r="AA621" s="578"/>
      <c r="AB621" s="578"/>
      <c r="AC621" s="578"/>
      <c r="AD621" s="777"/>
      <c r="AE621" s="578"/>
      <c r="AF621" s="578"/>
      <c r="AG621" s="578"/>
      <c r="AH621" s="907"/>
      <c r="AI621" s="121"/>
      <c r="AJ621" s="121"/>
      <c r="AK621" s="121"/>
      <c r="AL621" s="121"/>
      <c r="AM621" s="121"/>
      <c r="AN621" s="121"/>
    </row>
    <row r="622" spans="1:40" s="101" customFormat="1">
      <c r="A622" s="777"/>
      <c r="B622" s="777"/>
      <c r="C622" s="777"/>
      <c r="D622" s="777"/>
      <c r="E622" s="777"/>
      <c r="F622" s="777"/>
      <c r="G622" s="906"/>
      <c r="H622" s="777"/>
      <c r="I622" s="777"/>
      <c r="J622" s="777"/>
      <c r="K622" s="777"/>
      <c r="L622" s="777"/>
      <c r="M622" s="906"/>
      <c r="N622" s="578"/>
      <c r="O622" s="578"/>
      <c r="P622" s="578"/>
      <c r="Q622" s="578"/>
      <c r="R622" s="578"/>
      <c r="S622" s="578"/>
      <c r="T622" s="578"/>
      <c r="U622" s="578"/>
      <c r="V622" s="578"/>
      <c r="W622" s="578"/>
      <c r="X622" s="578"/>
      <c r="Y622" s="578"/>
      <c r="Z622" s="578"/>
      <c r="AA622" s="578"/>
      <c r="AB622" s="578"/>
      <c r="AC622" s="578"/>
      <c r="AD622" s="777"/>
      <c r="AE622" s="578"/>
      <c r="AF622" s="578"/>
      <c r="AG622" s="578"/>
      <c r="AH622" s="907"/>
      <c r="AI622" s="121"/>
      <c r="AJ622" s="121"/>
      <c r="AK622" s="121"/>
      <c r="AL622" s="121"/>
      <c r="AM622" s="121"/>
      <c r="AN622" s="121"/>
    </row>
    <row r="623" spans="1:40" s="101" customFormat="1">
      <c r="A623" s="777"/>
      <c r="B623" s="777"/>
      <c r="C623" s="777"/>
      <c r="D623" s="777"/>
      <c r="E623" s="777"/>
      <c r="F623" s="777"/>
      <c r="G623" s="906"/>
      <c r="H623" s="777"/>
      <c r="I623" s="777"/>
      <c r="J623" s="777"/>
      <c r="K623" s="777"/>
      <c r="L623" s="777"/>
      <c r="M623" s="906"/>
      <c r="N623" s="578"/>
      <c r="O623" s="578"/>
      <c r="P623" s="578"/>
      <c r="Q623" s="578"/>
      <c r="R623" s="578"/>
      <c r="S623" s="578"/>
      <c r="T623" s="578"/>
      <c r="U623" s="578"/>
      <c r="V623" s="578"/>
      <c r="W623" s="578"/>
      <c r="X623" s="578"/>
      <c r="Y623" s="578"/>
      <c r="Z623" s="578"/>
      <c r="AA623" s="578"/>
      <c r="AB623" s="578"/>
      <c r="AC623" s="578"/>
      <c r="AD623" s="777"/>
      <c r="AE623" s="578"/>
      <c r="AF623" s="578"/>
      <c r="AG623" s="578"/>
      <c r="AH623" s="907"/>
      <c r="AI623" s="121"/>
      <c r="AJ623" s="121"/>
      <c r="AK623" s="121"/>
      <c r="AL623" s="121"/>
      <c r="AM623" s="121"/>
      <c r="AN623" s="121"/>
    </row>
    <row r="624" spans="1:40" s="101" customFormat="1">
      <c r="A624" s="777"/>
      <c r="B624" s="777"/>
      <c r="C624" s="777"/>
      <c r="D624" s="777"/>
      <c r="E624" s="777"/>
      <c r="F624" s="777"/>
      <c r="G624" s="906"/>
      <c r="H624" s="777"/>
      <c r="I624" s="777"/>
      <c r="J624" s="777"/>
      <c r="K624" s="777"/>
      <c r="L624" s="777"/>
      <c r="M624" s="906"/>
      <c r="N624" s="578"/>
      <c r="O624" s="578"/>
      <c r="P624" s="578"/>
      <c r="Q624" s="578"/>
      <c r="R624" s="578"/>
      <c r="S624" s="578"/>
      <c r="T624" s="578"/>
      <c r="U624" s="578"/>
      <c r="V624" s="578"/>
      <c r="W624" s="578"/>
      <c r="X624" s="578"/>
      <c r="Y624" s="578"/>
      <c r="Z624" s="578"/>
      <c r="AA624" s="578"/>
      <c r="AB624" s="578"/>
      <c r="AC624" s="578"/>
      <c r="AD624" s="777"/>
      <c r="AE624" s="578"/>
      <c r="AF624" s="578"/>
      <c r="AG624" s="578"/>
      <c r="AH624" s="907"/>
      <c r="AI624" s="121"/>
      <c r="AJ624" s="121"/>
      <c r="AK624" s="121"/>
      <c r="AL624" s="121"/>
      <c r="AM624" s="121"/>
      <c r="AN624" s="121"/>
    </row>
    <row r="625" spans="1:40" s="101" customFormat="1">
      <c r="A625" s="777"/>
      <c r="B625" s="777"/>
      <c r="C625" s="777"/>
      <c r="D625" s="777"/>
      <c r="E625" s="777"/>
      <c r="F625" s="777"/>
      <c r="G625" s="906"/>
      <c r="H625" s="777"/>
      <c r="I625" s="777"/>
      <c r="J625" s="777"/>
      <c r="K625" s="777"/>
      <c r="L625" s="777"/>
      <c r="M625" s="906"/>
      <c r="N625" s="578"/>
      <c r="O625" s="578"/>
      <c r="P625" s="578"/>
      <c r="Q625" s="578"/>
      <c r="R625" s="578"/>
      <c r="S625" s="578"/>
      <c r="T625" s="578"/>
      <c r="U625" s="578"/>
      <c r="V625" s="578"/>
      <c r="W625" s="578"/>
      <c r="X625" s="578"/>
      <c r="Y625" s="578"/>
      <c r="Z625" s="578"/>
      <c r="AA625" s="578"/>
      <c r="AB625" s="578"/>
      <c r="AC625" s="578"/>
      <c r="AD625" s="777"/>
      <c r="AE625" s="578"/>
      <c r="AF625" s="578"/>
      <c r="AG625" s="578"/>
      <c r="AH625" s="907"/>
      <c r="AI625" s="121"/>
      <c r="AJ625" s="121"/>
      <c r="AK625" s="121"/>
      <c r="AL625" s="121"/>
      <c r="AM625" s="121"/>
      <c r="AN625" s="121"/>
    </row>
    <row r="626" spans="1:40" s="101" customFormat="1">
      <c r="A626" s="777"/>
      <c r="B626" s="777"/>
      <c r="C626" s="777"/>
      <c r="D626" s="777"/>
      <c r="E626" s="777"/>
      <c r="F626" s="777"/>
      <c r="G626" s="906"/>
      <c r="H626" s="777"/>
      <c r="I626" s="777"/>
      <c r="J626" s="777"/>
      <c r="K626" s="777"/>
      <c r="L626" s="777"/>
      <c r="M626" s="906"/>
      <c r="N626" s="578"/>
      <c r="O626" s="578"/>
      <c r="P626" s="578"/>
      <c r="Q626" s="578"/>
      <c r="R626" s="578"/>
      <c r="S626" s="578"/>
      <c r="T626" s="578"/>
      <c r="U626" s="578"/>
      <c r="V626" s="578"/>
      <c r="W626" s="578"/>
      <c r="X626" s="578"/>
      <c r="Y626" s="578"/>
      <c r="Z626" s="578"/>
      <c r="AA626" s="578"/>
      <c r="AB626" s="578"/>
      <c r="AC626" s="578"/>
      <c r="AD626" s="777"/>
      <c r="AE626" s="578"/>
      <c r="AF626" s="578"/>
      <c r="AG626" s="578"/>
      <c r="AH626" s="907"/>
      <c r="AI626" s="121"/>
      <c r="AJ626" s="121"/>
      <c r="AK626" s="121"/>
      <c r="AL626" s="121"/>
      <c r="AM626" s="121"/>
      <c r="AN626" s="121"/>
    </row>
    <row r="627" spans="1:40" s="101" customFormat="1">
      <c r="A627" s="777"/>
      <c r="B627" s="777"/>
      <c r="C627" s="777"/>
      <c r="D627" s="777"/>
      <c r="E627" s="777"/>
      <c r="F627" s="777"/>
      <c r="G627" s="906"/>
      <c r="H627" s="777"/>
      <c r="I627" s="777"/>
      <c r="J627" s="777"/>
      <c r="K627" s="777"/>
      <c r="L627" s="777"/>
      <c r="M627" s="906"/>
      <c r="N627" s="578"/>
      <c r="O627" s="578"/>
      <c r="P627" s="578"/>
      <c r="Q627" s="578"/>
      <c r="R627" s="578"/>
      <c r="S627" s="578"/>
      <c r="T627" s="578"/>
      <c r="U627" s="578"/>
      <c r="V627" s="578"/>
      <c r="W627" s="578"/>
      <c r="X627" s="578"/>
      <c r="Y627" s="578"/>
      <c r="Z627" s="578"/>
      <c r="AA627" s="578"/>
      <c r="AB627" s="578"/>
      <c r="AC627" s="578"/>
      <c r="AD627" s="777"/>
      <c r="AE627" s="578"/>
      <c r="AF627" s="578"/>
      <c r="AG627" s="578"/>
      <c r="AH627" s="907"/>
      <c r="AI627" s="121"/>
      <c r="AJ627" s="121"/>
      <c r="AK627" s="121"/>
      <c r="AL627" s="121"/>
      <c r="AM627" s="121"/>
      <c r="AN627" s="121"/>
    </row>
    <row r="628" spans="1:40" s="101" customFormat="1">
      <c r="A628" s="777"/>
      <c r="B628" s="777"/>
      <c r="C628" s="777"/>
      <c r="D628" s="777"/>
      <c r="E628" s="777"/>
      <c r="F628" s="777"/>
      <c r="G628" s="906"/>
      <c r="H628" s="777"/>
      <c r="I628" s="777"/>
      <c r="J628" s="777"/>
      <c r="K628" s="777"/>
      <c r="L628" s="777"/>
      <c r="M628" s="906"/>
      <c r="N628" s="578"/>
      <c r="O628" s="578"/>
      <c r="P628" s="578"/>
      <c r="Q628" s="578"/>
      <c r="R628" s="578"/>
      <c r="S628" s="578"/>
      <c r="T628" s="578"/>
      <c r="U628" s="578"/>
      <c r="V628" s="578"/>
      <c r="W628" s="578"/>
      <c r="X628" s="578"/>
      <c r="Y628" s="578"/>
      <c r="Z628" s="578"/>
      <c r="AA628" s="578"/>
      <c r="AB628" s="578"/>
      <c r="AC628" s="578"/>
      <c r="AD628" s="777"/>
      <c r="AE628" s="578"/>
      <c r="AF628" s="578"/>
      <c r="AG628" s="578"/>
      <c r="AH628" s="907"/>
      <c r="AI628" s="121"/>
      <c r="AJ628" s="121"/>
      <c r="AK628" s="121"/>
      <c r="AL628" s="121"/>
      <c r="AM628" s="121"/>
      <c r="AN628" s="121"/>
    </row>
    <row r="629" spans="1:40" s="101" customFormat="1">
      <c r="A629" s="777"/>
      <c r="B629" s="777"/>
      <c r="C629" s="777"/>
      <c r="D629" s="777"/>
      <c r="E629" s="777"/>
      <c r="F629" s="777"/>
      <c r="G629" s="906"/>
      <c r="H629" s="777"/>
      <c r="I629" s="777"/>
      <c r="J629" s="777"/>
      <c r="K629" s="777"/>
      <c r="L629" s="777"/>
      <c r="M629" s="906"/>
      <c r="N629" s="578"/>
      <c r="O629" s="578"/>
      <c r="P629" s="578"/>
      <c r="Q629" s="578"/>
      <c r="R629" s="578"/>
      <c r="S629" s="578"/>
      <c r="T629" s="578"/>
      <c r="U629" s="578"/>
      <c r="V629" s="578"/>
      <c r="W629" s="578"/>
      <c r="X629" s="578"/>
      <c r="Y629" s="578"/>
      <c r="Z629" s="578"/>
      <c r="AA629" s="578"/>
      <c r="AB629" s="578"/>
      <c r="AC629" s="578"/>
      <c r="AD629" s="777"/>
      <c r="AE629" s="578"/>
      <c r="AF629" s="578"/>
      <c r="AG629" s="578"/>
      <c r="AH629" s="907"/>
      <c r="AI629" s="121"/>
      <c r="AJ629" s="121"/>
      <c r="AK629" s="121"/>
      <c r="AL629" s="121"/>
      <c r="AM629" s="121"/>
      <c r="AN629" s="121"/>
    </row>
    <row r="630" spans="1:40" s="101" customFormat="1">
      <c r="A630" s="777"/>
      <c r="B630" s="777"/>
      <c r="C630" s="777"/>
      <c r="D630" s="777"/>
      <c r="E630" s="777"/>
      <c r="F630" s="777"/>
      <c r="G630" s="906"/>
      <c r="H630" s="777"/>
      <c r="I630" s="777"/>
      <c r="J630" s="777"/>
      <c r="K630" s="777"/>
      <c r="L630" s="777"/>
      <c r="M630" s="906"/>
      <c r="N630" s="578"/>
      <c r="O630" s="578"/>
      <c r="P630" s="578"/>
      <c r="Q630" s="578"/>
      <c r="R630" s="578"/>
      <c r="S630" s="578"/>
      <c r="T630" s="578"/>
      <c r="U630" s="578"/>
      <c r="V630" s="578"/>
      <c r="W630" s="578"/>
      <c r="X630" s="578"/>
      <c r="Y630" s="578"/>
      <c r="Z630" s="578"/>
      <c r="AA630" s="578"/>
      <c r="AB630" s="578"/>
      <c r="AC630" s="578"/>
      <c r="AD630" s="777"/>
      <c r="AE630" s="578"/>
      <c r="AF630" s="578"/>
      <c r="AG630" s="578"/>
      <c r="AH630" s="907"/>
      <c r="AI630" s="121"/>
      <c r="AJ630" s="121"/>
      <c r="AK630" s="121"/>
      <c r="AL630" s="121"/>
      <c r="AM630" s="121"/>
      <c r="AN630" s="121"/>
    </row>
    <row r="631" spans="1:40" s="101" customFormat="1">
      <c r="A631" s="777"/>
      <c r="B631" s="777"/>
      <c r="C631" s="777"/>
      <c r="D631" s="777"/>
      <c r="E631" s="777"/>
      <c r="F631" s="777"/>
      <c r="G631" s="906"/>
      <c r="H631" s="777"/>
      <c r="I631" s="777"/>
      <c r="J631" s="777"/>
      <c r="K631" s="777"/>
      <c r="L631" s="777"/>
      <c r="M631" s="906"/>
      <c r="N631" s="578"/>
      <c r="O631" s="578"/>
      <c r="P631" s="578"/>
      <c r="Q631" s="578"/>
      <c r="R631" s="578"/>
      <c r="S631" s="578"/>
      <c r="T631" s="578"/>
      <c r="U631" s="578"/>
      <c r="V631" s="578"/>
      <c r="W631" s="578"/>
      <c r="X631" s="578"/>
      <c r="Y631" s="578"/>
      <c r="Z631" s="578"/>
      <c r="AA631" s="578"/>
      <c r="AB631" s="578"/>
      <c r="AC631" s="578"/>
      <c r="AD631" s="777"/>
      <c r="AE631" s="578"/>
      <c r="AF631" s="578"/>
      <c r="AG631" s="578"/>
      <c r="AH631" s="907"/>
      <c r="AI631" s="121"/>
      <c r="AJ631" s="121"/>
      <c r="AK631" s="121"/>
      <c r="AL631" s="121"/>
      <c r="AM631" s="121"/>
      <c r="AN631" s="121"/>
    </row>
    <row r="632" spans="1:40" s="101" customFormat="1">
      <c r="A632" s="777"/>
      <c r="B632" s="777"/>
      <c r="C632" s="777"/>
      <c r="D632" s="777"/>
      <c r="E632" s="777"/>
      <c r="F632" s="777"/>
      <c r="G632" s="906"/>
      <c r="H632" s="777"/>
      <c r="I632" s="777"/>
      <c r="J632" s="777"/>
      <c r="K632" s="777"/>
      <c r="L632" s="777"/>
      <c r="M632" s="906"/>
      <c r="N632" s="578"/>
      <c r="O632" s="578"/>
      <c r="P632" s="578"/>
      <c r="Q632" s="578"/>
      <c r="R632" s="578"/>
      <c r="S632" s="578"/>
      <c r="T632" s="578"/>
      <c r="U632" s="578"/>
      <c r="V632" s="578"/>
      <c r="W632" s="578"/>
      <c r="X632" s="578"/>
      <c r="Y632" s="578"/>
      <c r="Z632" s="578"/>
      <c r="AA632" s="578"/>
      <c r="AB632" s="578"/>
      <c r="AC632" s="578"/>
      <c r="AD632" s="777"/>
      <c r="AE632" s="578"/>
      <c r="AF632" s="578"/>
      <c r="AG632" s="578"/>
      <c r="AH632" s="907"/>
      <c r="AI632" s="121"/>
      <c r="AJ632" s="121"/>
      <c r="AK632" s="121"/>
      <c r="AL632" s="121"/>
      <c r="AM632" s="121"/>
      <c r="AN632" s="121"/>
    </row>
    <row r="633" spans="1:40" s="101" customFormat="1">
      <c r="A633" s="777"/>
      <c r="B633" s="777"/>
      <c r="C633" s="777"/>
      <c r="D633" s="777"/>
      <c r="E633" s="777"/>
      <c r="F633" s="777"/>
      <c r="G633" s="906"/>
      <c r="H633" s="777"/>
      <c r="I633" s="777"/>
      <c r="J633" s="777"/>
      <c r="K633" s="777"/>
      <c r="L633" s="777"/>
      <c r="M633" s="906"/>
      <c r="N633" s="578"/>
      <c r="O633" s="578"/>
      <c r="P633" s="578"/>
      <c r="Q633" s="578"/>
      <c r="R633" s="578"/>
      <c r="S633" s="578"/>
      <c r="T633" s="578"/>
      <c r="U633" s="578"/>
      <c r="V633" s="578"/>
      <c r="W633" s="578"/>
      <c r="X633" s="578"/>
      <c r="Y633" s="578"/>
      <c r="Z633" s="578"/>
      <c r="AA633" s="578"/>
      <c r="AB633" s="578"/>
      <c r="AC633" s="578"/>
      <c r="AD633" s="777"/>
      <c r="AE633" s="578"/>
      <c r="AF633" s="578"/>
      <c r="AG633" s="578"/>
      <c r="AH633" s="907"/>
      <c r="AI633" s="121"/>
      <c r="AJ633" s="121"/>
      <c r="AK633" s="121"/>
      <c r="AL633" s="121"/>
      <c r="AM633" s="121"/>
      <c r="AN633" s="121"/>
    </row>
    <row r="634" spans="1:40" s="101" customFormat="1">
      <c r="A634" s="777"/>
      <c r="B634" s="777"/>
      <c r="C634" s="777"/>
      <c r="D634" s="777"/>
      <c r="E634" s="777"/>
      <c r="F634" s="777"/>
      <c r="G634" s="906"/>
      <c r="H634" s="777"/>
      <c r="I634" s="777"/>
      <c r="J634" s="777"/>
      <c r="K634" s="777"/>
      <c r="L634" s="777"/>
      <c r="M634" s="906"/>
      <c r="N634" s="578"/>
      <c r="O634" s="578"/>
      <c r="P634" s="578"/>
      <c r="Q634" s="578"/>
      <c r="R634" s="578"/>
      <c r="S634" s="578"/>
      <c r="T634" s="578"/>
      <c r="U634" s="578"/>
      <c r="V634" s="578"/>
      <c r="W634" s="578"/>
      <c r="X634" s="578"/>
      <c r="Y634" s="578"/>
      <c r="Z634" s="578"/>
      <c r="AA634" s="578"/>
      <c r="AB634" s="578"/>
      <c r="AC634" s="578"/>
      <c r="AD634" s="777"/>
      <c r="AE634" s="578"/>
      <c r="AF634" s="578"/>
      <c r="AG634" s="578"/>
      <c r="AH634" s="907"/>
      <c r="AI634" s="121"/>
      <c r="AJ634" s="121"/>
      <c r="AK634" s="121"/>
      <c r="AL634" s="121"/>
      <c r="AM634" s="121"/>
      <c r="AN634" s="121"/>
    </row>
    <row r="635" spans="1:40" s="101" customFormat="1">
      <c r="A635" s="777"/>
      <c r="B635" s="777"/>
      <c r="C635" s="777"/>
      <c r="D635" s="777"/>
      <c r="E635" s="777"/>
      <c r="F635" s="777"/>
      <c r="G635" s="906"/>
      <c r="H635" s="777"/>
      <c r="I635" s="777"/>
      <c r="J635" s="777"/>
      <c r="K635" s="777"/>
      <c r="L635" s="777"/>
      <c r="M635" s="906"/>
      <c r="N635" s="578"/>
      <c r="O635" s="578"/>
      <c r="P635" s="578"/>
      <c r="Q635" s="578"/>
      <c r="R635" s="578"/>
      <c r="S635" s="578"/>
      <c r="T635" s="578"/>
      <c r="U635" s="578"/>
      <c r="V635" s="578"/>
      <c r="W635" s="578"/>
      <c r="X635" s="578"/>
      <c r="Y635" s="578"/>
      <c r="Z635" s="578"/>
      <c r="AA635" s="578"/>
      <c r="AB635" s="578"/>
      <c r="AC635" s="578"/>
      <c r="AD635" s="777"/>
      <c r="AE635" s="578"/>
      <c r="AF635" s="578"/>
      <c r="AG635" s="578"/>
      <c r="AH635" s="907"/>
      <c r="AI635" s="121"/>
      <c r="AJ635" s="121"/>
      <c r="AK635" s="121"/>
      <c r="AL635" s="121"/>
      <c r="AM635" s="121"/>
      <c r="AN635" s="121"/>
    </row>
    <row r="636" spans="1:40" s="101" customFormat="1">
      <c r="A636" s="777"/>
      <c r="B636" s="777"/>
      <c r="C636" s="777"/>
      <c r="D636" s="777"/>
      <c r="E636" s="777"/>
      <c r="F636" s="777"/>
      <c r="G636" s="906"/>
      <c r="H636" s="777"/>
      <c r="I636" s="777"/>
      <c r="J636" s="777"/>
      <c r="K636" s="777"/>
      <c r="L636" s="777"/>
      <c r="M636" s="906"/>
      <c r="N636" s="578"/>
      <c r="O636" s="578"/>
      <c r="P636" s="578"/>
      <c r="Q636" s="578"/>
      <c r="R636" s="578"/>
      <c r="S636" s="578"/>
      <c r="T636" s="578"/>
      <c r="U636" s="578"/>
      <c r="V636" s="578"/>
      <c r="W636" s="578"/>
      <c r="X636" s="578"/>
      <c r="Y636" s="578"/>
      <c r="Z636" s="578"/>
      <c r="AA636" s="578"/>
      <c r="AB636" s="578"/>
      <c r="AC636" s="578"/>
      <c r="AD636" s="777"/>
      <c r="AE636" s="578"/>
      <c r="AF636" s="578"/>
      <c r="AG636" s="578"/>
      <c r="AH636" s="907"/>
      <c r="AI636" s="121"/>
      <c r="AJ636" s="121"/>
      <c r="AK636" s="121"/>
      <c r="AL636" s="121"/>
      <c r="AM636" s="121"/>
      <c r="AN636" s="121"/>
    </row>
    <row r="637" spans="1:40" s="101" customFormat="1">
      <c r="A637" s="777"/>
      <c r="B637" s="777"/>
      <c r="C637" s="777"/>
      <c r="D637" s="777"/>
      <c r="E637" s="777"/>
      <c r="F637" s="777"/>
      <c r="G637" s="906"/>
      <c r="H637" s="777"/>
      <c r="I637" s="777"/>
      <c r="J637" s="777"/>
      <c r="K637" s="777"/>
      <c r="L637" s="777"/>
      <c r="M637" s="906"/>
      <c r="N637" s="578"/>
      <c r="O637" s="578"/>
      <c r="P637" s="578"/>
      <c r="Q637" s="578"/>
      <c r="R637" s="578"/>
      <c r="S637" s="578"/>
      <c r="T637" s="578"/>
      <c r="U637" s="578"/>
      <c r="V637" s="578"/>
      <c r="W637" s="578"/>
      <c r="X637" s="578"/>
      <c r="Y637" s="578"/>
      <c r="Z637" s="578"/>
      <c r="AA637" s="578"/>
      <c r="AB637" s="578"/>
      <c r="AC637" s="578"/>
      <c r="AD637" s="777"/>
      <c r="AE637" s="578"/>
      <c r="AF637" s="578"/>
      <c r="AG637" s="578"/>
      <c r="AH637" s="907"/>
      <c r="AI637" s="121"/>
      <c r="AJ637" s="121"/>
      <c r="AK637" s="121"/>
      <c r="AL637" s="121"/>
      <c r="AM637" s="121"/>
      <c r="AN637" s="121"/>
    </row>
    <row r="638" spans="1:40" s="101" customFormat="1">
      <c r="A638" s="777"/>
      <c r="B638" s="777"/>
      <c r="C638" s="777"/>
      <c r="D638" s="777"/>
      <c r="E638" s="777"/>
      <c r="F638" s="777"/>
      <c r="G638" s="906"/>
      <c r="H638" s="777"/>
      <c r="I638" s="777"/>
      <c r="J638" s="777"/>
      <c r="K638" s="777"/>
      <c r="L638" s="777"/>
      <c r="M638" s="906"/>
      <c r="N638" s="578"/>
      <c r="O638" s="578"/>
      <c r="P638" s="578"/>
      <c r="Q638" s="578"/>
      <c r="R638" s="578"/>
      <c r="S638" s="578"/>
      <c r="T638" s="578"/>
      <c r="U638" s="578"/>
      <c r="V638" s="578"/>
      <c r="W638" s="578"/>
      <c r="X638" s="578"/>
      <c r="Y638" s="578"/>
      <c r="Z638" s="578"/>
      <c r="AA638" s="578"/>
      <c r="AB638" s="578"/>
      <c r="AC638" s="578"/>
      <c r="AD638" s="777"/>
      <c r="AE638" s="578"/>
      <c r="AF638" s="578"/>
      <c r="AG638" s="578"/>
      <c r="AH638" s="907"/>
      <c r="AI638" s="121"/>
      <c r="AJ638" s="121"/>
      <c r="AK638" s="121"/>
      <c r="AL638" s="121"/>
      <c r="AM638" s="121"/>
      <c r="AN638" s="121"/>
    </row>
    <row r="639" spans="1:40" s="101" customFormat="1">
      <c r="A639" s="777"/>
      <c r="B639" s="777"/>
      <c r="C639" s="777"/>
      <c r="D639" s="777"/>
      <c r="E639" s="777"/>
      <c r="F639" s="777"/>
      <c r="G639" s="906"/>
      <c r="H639" s="777"/>
      <c r="I639" s="777"/>
      <c r="J639" s="777"/>
      <c r="K639" s="777"/>
      <c r="L639" s="777"/>
      <c r="M639" s="906"/>
      <c r="N639" s="578"/>
      <c r="O639" s="578"/>
      <c r="P639" s="578"/>
      <c r="Q639" s="578"/>
      <c r="R639" s="578"/>
      <c r="S639" s="578"/>
      <c r="T639" s="578"/>
      <c r="U639" s="578"/>
      <c r="V639" s="578"/>
      <c r="W639" s="578"/>
      <c r="X639" s="578"/>
      <c r="Y639" s="578"/>
      <c r="Z639" s="578"/>
      <c r="AA639" s="578"/>
      <c r="AB639" s="578"/>
      <c r="AC639" s="578"/>
      <c r="AD639" s="777"/>
      <c r="AE639" s="578"/>
      <c r="AF639" s="578"/>
      <c r="AG639" s="578"/>
      <c r="AH639" s="907"/>
      <c r="AI639" s="121"/>
      <c r="AJ639" s="121"/>
      <c r="AK639" s="121"/>
      <c r="AL639" s="121"/>
      <c r="AM639" s="121"/>
      <c r="AN639" s="121"/>
    </row>
    <row r="640" spans="1:40" s="101" customFormat="1">
      <c r="A640" s="777"/>
      <c r="B640" s="777"/>
      <c r="C640" s="777"/>
      <c r="D640" s="777"/>
      <c r="E640" s="777"/>
      <c r="F640" s="777"/>
      <c r="G640" s="906"/>
      <c r="H640" s="777"/>
      <c r="I640" s="777"/>
      <c r="J640" s="777"/>
      <c r="K640" s="777"/>
      <c r="L640" s="777"/>
      <c r="M640" s="906"/>
      <c r="N640" s="578"/>
      <c r="O640" s="578"/>
      <c r="P640" s="578"/>
      <c r="Q640" s="578"/>
      <c r="R640" s="578"/>
      <c r="S640" s="578"/>
      <c r="T640" s="578"/>
      <c r="U640" s="578"/>
      <c r="V640" s="578"/>
      <c r="W640" s="578"/>
      <c r="X640" s="578"/>
      <c r="Y640" s="578"/>
      <c r="Z640" s="578"/>
      <c r="AA640" s="578"/>
      <c r="AB640" s="578"/>
      <c r="AC640" s="578"/>
      <c r="AD640" s="777"/>
      <c r="AE640" s="578"/>
      <c r="AF640" s="578"/>
      <c r="AG640" s="578"/>
      <c r="AH640" s="907"/>
      <c r="AI640" s="121"/>
      <c r="AJ640" s="121"/>
      <c r="AK640" s="121"/>
      <c r="AL640" s="121"/>
      <c r="AM640" s="121"/>
      <c r="AN640" s="121"/>
    </row>
    <row r="641" spans="1:40" s="101" customFormat="1">
      <c r="A641" s="777"/>
      <c r="B641" s="777"/>
      <c r="C641" s="777"/>
      <c r="D641" s="777"/>
      <c r="E641" s="777"/>
      <c r="F641" s="777"/>
      <c r="G641" s="906"/>
      <c r="H641" s="777"/>
      <c r="I641" s="777"/>
      <c r="J641" s="777"/>
      <c r="K641" s="777"/>
      <c r="L641" s="777"/>
      <c r="M641" s="906"/>
      <c r="N641" s="578"/>
      <c r="O641" s="578"/>
      <c r="P641" s="578"/>
      <c r="Q641" s="578"/>
      <c r="R641" s="578"/>
      <c r="S641" s="578"/>
      <c r="T641" s="578"/>
      <c r="U641" s="578"/>
      <c r="V641" s="578"/>
      <c r="W641" s="578"/>
      <c r="X641" s="578"/>
      <c r="Y641" s="578"/>
      <c r="Z641" s="578"/>
      <c r="AA641" s="578"/>
      <c r="AB641" s="578"/>
      <c r="AC641" s="578"/>
      <c r="AD641" s="777"/>
      <c r="AE641" s="578"/>
      <c r="AF641" s="578"/>
      <c r="AG641" s="578"/>
      <c r="AH641" s="907"/>
      <c r="AI641" s="121"/>
      <c r="AJ641" s="121"/>
      <c r="AK641" s="121"/>
      <c r="AL641" s="121"/>
      <c r="AM641" s="121"/>
      <c r="AN641" s="121"/>
    </row>
    <row r="642" spans="1:40" s="101" customFormat="1">
      <c r="A642" s="777"/>
      <c r="B642" s="777"/>
      <c r="C642" s="777"/>
      <c r="D642" s="777"/>
      <c r="E642" s="777"/>
      <c r="F642" s="777"/>
      <c r="G642" s="906"/>
      <c r="H642" s="777"/>
      <c r="I642" s="777"/>
      <c r="J642" s="777"/>
      <c r="K642" s="777"/>
      <c r="L642" s="777"/>
      <c r="M642" s="906"/>
      <c r="N642" s="578"/>
      <c r="O642" s="578"/>
      <c r="P642" s="578"/>
      <c r="Q642" s="578"/>
      <c r="R642" s="578"/>
      <c r="S642" s="578"/>
      <c r="T642" s="578"/>
      <c r="U642" s="578"/>
      <c r="V642" s="578"/>
      <c r="W642" s="578"/>
      <c r="X642" s="578"/>
      <c r="Y642" s="578"/>
      <c r="Z642" s="578"/>
      <c r="AA642" s="578"/>
      <c r="AB642" s="578"/>
      <c r="AC642" s="578"/>
      <c r="AD642" s="777"/>
      <c r="AE642" s="578"/>
      <c r="AF642" s="578"/>
      <c r="AG642" s="578"/>
      <c r="AH642" s="907"/>
      <c r="AI642" s="121"/>
      <c r="AJ642" s="121"/>
      <c r="AK642" s="121"/>
      <c r="AL642" s="121"/>
      <c r="AM642" s="121"/>
      <c r="AN642" s="121"/>
    </row>
    <row r="643" spans="1:40" s="101" customFormat="1">
      <c r="A643" s="777"/>
      <c r="B643" s="777"/>
      <c r="C643" s="777"/>
      <c r="D643" s="777"/>
      <c r="E643" s="777"/>
      <c r="F643" s="777"/>
      <c r="G643" s="906"/>
      <c r="H643" s="777"/>
      <c r="I643" s="777"/>
      <c r="J643" s="777"/>
      <c r="K643" s="777"/>
      <c r="L643" s="777"/>
      <c r="M643" s="906"/>
      <c r="N643" s="578"/>
      <c r="O643" s="578"/>
      <c r="P643" s="578"/>
      <c r="Q643" s="578"/>
      <c r="R643" s="578"/>
      <c r="S643" s="578"/>
      <c r="T643" s="578"/>
      <c r="U643" s="578"/>
      <c r="V643" s="578"/>
      <c r="W643" s="578"/>
      <c r="X643" s="578"/>
      <c r="Y643" s="578"/>
      <c r="Z643" s="578"/>
      <c r="AA643" s="578"/>
      <c r="AB643" s="578"/>
      <c r="AC643" s="578"/>
      <c r="AD643" s="777"/>
      <c r="AE643" s="578"/>
      <c r="AF643" s="578"/>
      <c r="AG643" s="578"/>
      <c r="AH643" s="907"/>
      <c r="AI643" s="121"/>
      <c r="AJ643" s="121"/>
      <c r="AK643" s="121"/>
      <c r="AL643" s="121"/>
      <c r="AM643" s="121"/>
      <c r="AN643" s="121"/>
    </row>
    <row r="644" spans="1:40" s="101" customFormat="1">
      <c r="A644" s="777"/>
      <c r="B644" s="777"/>
      <c r="C644" s="777"/>
      <c r="D644" s="777"/>
      <c r="E644" s="777"/>
      <c r="F644" s="777"/>
      <c r="G644" s="906"/>
      <c r="H644" s="777"/>
      <c r="I644" s="777"/>
      <c r="J644" s="777"/>
      <c r="K644" s="777"/>
      <c r="L644" s="777"/>
      <c r="M644" s="906"/>
      <c r="N644" s="578"/>
      <c r="O644" s="578"/>
      <c r="P644" s="578"/>
      <c r="Q644" s="578"/>
      <c r="R644" s="578"/>
      <c r="S644" s="578"/>
      <c r="T644" s="578"/>
      <c r="U644" s="578"/>
      <c r="V644" s="578"/>
      <c r="W644" s="578"/>
      <c r="X644" s="578"/>
      <c r="Y644" s="578"/>
      <c r="Z644" s="578"/>
      <c r="AA644" s="578"/>
      <c r="AB644" s="578"/>
      <c r="AC644" s="578"/>
      <c r="AD644" s="777"/>
      <c r="AE644" s="578"/>
      <c r="AF644" s="578"/>
      <c r="AG644" s="578"/>
      <c r="AH644" s="907"/>
      <c r="AI644" s="121"/>
      <c r="AJ644" s="121"/>
      <c r="AK644" s="121"/>
      <c r="AL644" s="121"/>
      <c r="AM644" s="121"/>
      <c r="AN644" s="121"/>
    </row>
    <row r="645" spans="1:40" s="101" customFormat="1">
      <c r="A645" s="777"/>
      <c r="B645" s="777"/>
      <c r="C645" s="777"/>
      <c r="D645" s="777"/>
      <c r="E645" s="777"/>
      <c r="F645" s="777"/>
      <c r="G645" s="906"/>
      <c r="H645" s="777"/>
      <c r="I645" s="777"/>
      <c r="J645" s="777"/>
      <c r="K645" s="777"/>
      <c r="L645" s="777"/>
      <c r="M645" s="906"/>
      <c r="N645" s="578"/>
      <c r="O645" s="578"/>
      <c r="P645" s="578"/>
      <c r="Q645" s="578"/>
      <c r="R645" s="578"/>
      <c r="S645" s="578"/>
      <c r="T645" s="578"/>
      <c r="U645" s="578"/>
      <c r="V645" s="578"/>
      <c r="W645" s="578"/>
      <c r="X645" s="578"/>
      <c r="Y645" s="578"/>
      <c r="Z645" s="578"/>
      <c r="AA645" s="578"/>
      <c r="AB645" s="578"/>
      <c r="AC645" s="578"/>
      <c r="AD645" s="777"/>
      <c r="AE645" s="578"/>
      <c r="AF645" s="578"/>
      <c r="AG645" s="578"/>
      <c r="AH645" s="907"/>
      <c r="AI645" s="121"/>
      <c r="AJ645" s="121"/>
      <c r="AK645" s="121"/>
      <c r="AL645" s="121"/>
      <c r="AM645" s="121"/>
      <c r="AN645" s="121"/>
    </row>
    <row r="646" spans="1:40" s="101" customFormat="1">
      <c r="A646" s="777"/>
      <c r="B646" s="777"/>
      <c r="C646" s="777"/>
      <c r="D646" s="777"/>
      <c r="E646" s="777"/>
      <c r="F646" s="777"/>
      <c r="G646" s="906"/>
      <c r="H646" s="777"/>
      <c r="I646" s="777"/>
      <c r="J646" s="777"/>
      <c r="K646" s="777"/>
      <c r="L646" s="777"/>
      <c r="M646" s="906"/>
      <c r="N646" s="578"/>
      <c r="O646" s="578"/>
      <c r="P646" s="578"/>
      <c r="Q646" s="578"/>
      <c r="R646" s="578"/>
      <c r="S646" s="578"/>
      <c r="T646" s="578"/>
      <c r="U646" s="578"/>
      <c r="V646" s="578"/>
      <c r="W646" s="578"/>
      <c r="X646" s="578"/>
      <c r="Y646" s="578"/>
      <c r="Z646" s="578"/>
      <c r="AA646" s="578"/>
      <c r="AB646" s="578"/>
      <c r="AC646" s="578"/>
      <c r="AD646" s="777"/>
      <c r="AE646" s="578"/>
      <c r="AF646" s="578"/>
      <c r="AG646" s="578"/>
      <c r="AH646" s="907"/>
      <c r="AI646" s="121"/>
      <c r="AJ646" s="121"/>
      <c r="AK646" s="121"/>
      <c r="AL646" s="121"/>
      <c r="AM646" s="121"/>
      <c r="AN646" s="121"/>
    </row>
    <row r="647" spans="1:40" s="101" customFormat="1">
      <c r="A647" s="777"/>
      <c r="B647" s="777"/>
      <c r="C647" s="777"/>
      <c r="D647" s="777"/>
      <c r="E647" s="777"/>
      <c r="F647" s="777"/>
      <c r="G647" s="906"/>
      <c r="H647" s="777"/>
      <c r="I647" s="777"/>
      <c r="J647" s="777"/>
      <c r="K647" s="777"/>
      <c r="L647" s="777"/>
      <c r="M647" s="906"/>
      <c r="N647" s="578"/>
      <c r="O647" s="578"/>
      <c r="P647" s="578"/>
      <c r="Q647" s="578"/>
      <c r="R647" s="578"/>
      <c r="S647" s="578"/>
      <c r="T647" s="578"/>
      <c r="U647" s="578"/>
      <c r="V647" s="578"/>
      <c r="W647" s="578"/>
      <c r="X647" s="578"/>
      <c r="Y647" s="578"/>
      <c r="Z647" s="578"/>
      <c r="AA647" s="578"/>
      <c r="AB647" s="578"/>
      <c r="AC647" s="578"/>
      <c r="AD647" s="777"/>
      <c r="AE647" s="578"/>
      <c r="AF647" s="578"/>
      <c r="AG647" s="578"/>
      <c r="AH647" s="907"/>
      <c r="AI647" s="121"/>
      <c r="AJ647" s="121"/>
      <c r="AK647" s="121"/>
      <c r="AL647" s="121"/>
      <c r="AM647" s="121"/>
      <c r="AN647" s="121"/>
    </row>
    <row r="648" spans="1:40" s="101" customFormat="1">
      <c r="A648" s="777"/>
      <c r="B648" s="777"/>
      <c r="C648" s="777"/>
      <c r="D648" s="777"/>
      <c r="E648" s="777"/>
      <c r="F648" s="777"/>
      <c r="G648" s="906"/>
      <c r="H648" s="777"/>
      <c r="I648" s="777"/>
      <c r="J648" s="777"/>
      <c r="K648" s="777"/>
      <c r="L648" s="777"/>
      <c r="M648" s="906"/>
      <c r="N648" s="578"/>
      <c r="O648" s="578"/>
      <c r="P648" s="578"/>
      <c r="Q648" s="578"/>
      <c r="R648" s="578"/>
      <c r="S648" s="578"/>
      <c r="T648" s="578"/>
      <c r="U648" s="578"/>
      <c r="V648" s="578"/>
      <c r="W648" s="578"/>
      <c r="X648" s="578"/>
      <c r="Y648" s="578"/>
      <c r="Z648" s="578"/>
      <c r="AA648" s="578"/>
      <c r="AB648" s="578"/>
      <c r="AC648" s="578"/>
      <c r="AD648" s="777"/>
      <c r="AE648" s="578"/>
      <c r="AF648" s="578"/>
      <c r="AG648" s="578"/>
      <c r="AH648" s="907"/>
      <c r="AI648" s="121"/>
      <c r="AJ648" s="121"/>
      <c r="AK648" s="121"/>
      <c r="AL648" s="121"/>
      <c r="AM648" s="121"/>
      <c r="AN648" s="121"/>
    </row>
    <row r="649" spans="1:40" s="101" customFormat="1">
      <c r="A649" s="777"/>
      <c r="B649" s="777"/>
      <c r="C649" s="777"/>
      <c r="D649" s="777"/>
      <c r="E649" s="777"/>
      <c r="F649" s="777"/>
      <c r="G649" s="906"/>
      <c r="H649" s="777"/>
      <c r="I649" s="777"/>
      <c r="J649" s="777"/>
      <c r="K649" s="777"/>
      <c r="L649" s="777"/>
      <c r="M649" s="906"/>
      <c r="N649" s="578"/>
      <c r="O649" s="578"/>
      <c r="P649" s="578"/>
      <c r="Q649" s="578"/>
      <c r="R649" s="578"/>
      <c r="S649" s="578"/>
      <c r="T649" s="578"/>
      <c r="U649" s="578"/>
      <c r="V649" s="578"/>
      <c r="W649" s="578"/>
      <c r="X649" s="578"/>
      <c r="Y649" s="578"/>
      <c r="Z649" s="578"/>
      <c r="AA649" s="578"/>
      <c r="AB649" s="578"/>
      <c r="AC649" s="578"/>
      <c r="AD649" s="777"/>
      <c r="AE649" s="578"/>
      <c r="AF649" s="578"/>
      <c r="AG649" s="578"/>
      <c r="AH649" s="907"/>
      <c r="AI649" s="121"/>
      <c r="AJ649" s="121"/>
      <c r="AK649" s="121"/>
      <c r="AL649" s="121"/>
      <c r="AM649" s="121"/>
      <c r="AN649" s="121"/>
    </row>
    <row r="650" spans="1:40" s="101" customFormat="1">
      <c r="A650" s="777"/>
      <c r="B650" s="777"/>
      <c r="C650" s="777"/>
      <c r="D650" s="777"/>
      <c r="E650" s="777"/>
      <c r="F650" s="777"/>
      <c r="G650" s="906"/>
      <c r="H650" s="777"/>
      <c r="I650" s="777"/>
      <c r="J650" s="777"/>
      <c r="K650" s="777"/>
      <c r="L650" s="777"/>
      <c r="M650" s="906"/>
      <c r="N650" s="578"/>
      <c r="O650" s="578"/>
      <c r="P650" s="578"/>
      <c r="Q650" s="578"/>
      <c r="R650" s="578"/>
      <c r="S650" s="578"/>
      <c r="T650" s="578"/>
      <c r="U650" s="578"/>
      <c r="V650" s="578"/>
      <c r="W650" s="578"/>
      <c r="X650" s="578"/>
      <c r="Y650" s="578"/>
      <c r="Z650" s="578"/>
      <c r="AA650" s="578"/>
      <c r="AB650" s="578"/>
      <c r="AC650" s="578"/>
      <c r="AD650" s="777"/>
      <c r="AE650" s="578"/>
      <c r="AF650" s="578"/>
      <c r="AG650" s="578"/>
      <c r="AH650" s="907"/>
      <c r="AI650" s="121"/>
      <c r="AJ650" s="121"/>
      <c r="AK650" s="121"/>
      <c r="AL650" s="121"/>
      <c r="AM650" s="121"/>
      <c r="AN650" s="121"/>
    </row>
    <row r="651" spans="1:40" s="101" customFormat="1">
      <c r="A651" s="777"/>
      <c r="B651" s="777"/>
      <c r="C651" s="777"/>
      <c r="D651" s="777"/>
      <c r="E651" s="777"/>
      <c r="F651" s="777"/>
      <c r="G651" s="906"/>
      <c r="H651" s="777"/>
      <c r="I651" s="777"/>
      <c r="J651" s="777"/>
      <c r="K651" s="777"/>
      <c r="L651" s="777"/>
      <c r="M651" s="906"/>
      <c r="N651" s="578"/>
      <c r="O651" s="578"/>
      <c r="P651" s="578"/>
      <c r="Q651" s="578"/>
      <c r="R651" s="578"/>
      <c r="S651" s="578"/>
      <c r="T651" s="578"/>
      <c r="U651" s="578"/>
      <c r="V651" s="578"/>
      <c r="W651" s="578"/>
      <c r="X651" s="578"/>
      <c r="Y651" s="578"/>
      <c r="Z651" s="578"/>
      <c r="AA651" s="578"/>
      <c r="AB651" s="578"/>
      <c r="AC651" s="578"/>
      <c r="AD651" s="777"/>
      <c r="AE651" s="578"/>
      <c r="AF651" s="578"/>
      <c r="AG651" s="578"/>
      <c r="AH651" s="907"/>
      <c r="AI651" s="121"/>
      <c r="AJ651" s="121"/>
      <c r="AK651" s="121"/>
      <c r="AL651" s="121"/>
      <c r="AM651" s="121"/>
      <c r="AN651" s="121"/>
    </row>
    <row r="652" spans="1:40" s="101" customFormat="1">
      <c r="A652" s="777"/>
      <c r="B652" s="777"/>
      <c r="C652" s="777"/>
      <c r="D652" s="777"/>
      <c r="E652" s="777"/>
      <c r="F652" s="777"/>
      <c r="G652" s="906"/>
      <c r="H652" s="777"/>
      <c r="I652" s="777"/>
      <c r="J652" s="777"/>
      <c r="K652" s="777"/>
      <c r="L652" s="777"/>
      <c r="M652" s="906"/>
      <c r="N652" s="578"/>
      <c r="O652" s="578"/>
      <c r="P652" s="578"/>
      <c r="Q652" s="578"/>
      <c r="R652" s="578"/>
      <c r="S652" s="578"/>
      <c r="T652" s="578"/>
      <c r="U652" s="578"/>
      <c r="V652" s="578"/>
      <c r="W652" s="578"/>
      <c r="X652" s="578"/>
      <c r="Y652" s="578"/>
      <c r="Z652" s="578"/>
      <c r="AA652" s="578"/>
      <c r="AB652" s="578"/>
      <c r="AC652" s="578"/>
      <c r="AD652" s="777"/>
      <c r="AE652" s="578"/>
      <c r="AF652" s="578"/>
      <c r="AG652" s="578"/>
      <c r="AH652" s="907"/>
      <c r="AI652" s="121"/>
      <c r="AJ652" s="121"/>
      <c r="AK652" s="121"/>
      <c r="AL652" s="121"/>
      <c r="AM652" s="121"/>
      <c r="AN652" s="121"/>
    </row>
    <row r="653" spans="1:40" s="101" customFormat="1">
      <c r="A653" s="777"/>
      <c r="B653" s="777"/>
      <c r="C653" s="777"/>
      <c r="D653" s="777"/>
      <c r="E653" s="777"/>
      <c r="F653" s="777"/>
      <c r="G653" s="906"/>
      <c r="H653" s="777"/>
      <c r="I653" s="777"/>
      <c r="J653" s="777"/>
      <c r="K653" s="777"/>
      <c r="L653" s="777"/>
      <c r="M653" s="906"/>
      <c r="N653" s="578"/>
      <c r="O653" s="578"/>
      <c r="P653" s="578"/>
      <c r="Q653" s="578"/>
      <c r="R653" s="578"/>
      <c r="S653" s="578"/>
      <c r="T653" s="578"/>
      <c r="U653" s="578"/>
      <c r="V653" s="578"/>
      <c r="W653" s="578"/>
      <c r="X653" s="578"/>
      <c r="Y653" s="578"/>
      <c r="Z653" s="578"/>
      <c r="AA653" s="578"/>
      <c r="AB653" s="578"/>
      <c r="AC653" s="578"/>
      <c r="AD653" s="777"/>
      <c r="AE653" s="578"/>
      <c r="AF653" s="578"/>
      <c r="AG653" s="578"/>
      <c r="AH653" s="907"/>
      <c r="AI653" s="121"/>
      <c r="AJ653" s="121"/>
      <c r="AK653" s="121"/>
      <c r="AL653" s="121"/>
      <c r="AM653" s="121"/>
      <c r="AN653" s="121"/>
    </row>
    <row r="654" spans="1:40" s="101" customFormat="1">
      <c r="A654" s="777"/>
      <c r="B654" s="777"/>
      <c r="C654" s="777"/>
      <c r="D654" s="777"/>
      <c r="E654" s="777"/>
      <c r="F654" s="777"/>
      <c r="G654" s="906"/>
      <c r="H654" s="777"/>
      <c r="I654" s="777"/>
      <c r="J654" s="777"/>
      <c r="K654" s="777"/>
      <c r="L654" s="777"/>
      <c r="M654" s="906"/>
      <c r="N654" s="578"/>
      <c r="O654" s="578"/>
      <c r="P654" s="578"/>
      <c r="Q654" s="578"/>
      <c r="R654" s="578"/>
      <c r="S654" s="578"/>
      <c r="T654" s="578"/>
      <c r="U654" s="578"/>
      <c r="V654" s="578"/>
      <c r="W654" s="578"/>
      <c r="X654" s="578"/>
      <c r="Y654" s="578"/>
      <c r="Z654" s="578"/>
      <c r="AA654" s="578"/>
      <c r="AB654" s="578"/>
      <c r="AC654" s="578"/>
      <c r="AD654" s="777"/>
      <c r="AE654" s="578"/>
      <c r="AF654" s="578"/>
      <c r="AG654" s="578"/>
      <c r="AH654" s="907"/>
      <c r="AI654" s="121"/>
      <c r="AJ654" s="121"/>
      <c r="AK654" s="121"/>
      <c r="AL654" s="121"/>
      <c r="AM654" s="121"/>
      <c r="AN654" s="121"/>
    </row>
    <row r="655" spans="1:40" s="101" customFormat="1">
      <c r="A655" s="777"/>
      <c r="B655" s="777"/>
      <c r="C655" s="777"/>
      <c r="D655" s="777"/>
      <c r="E655" s="777"/>
      <c r="F655" s="777"/>
      <c r="G655" s="906"/>
      <c r="H655" s="777"/>
      <c r="I655" s="777"/>
      <c r="J655" s="777"/>
      <c r="K655" s="777"/>
      <c r="L655" s="777"/>
      <c r="M655" s="906"/>
      <c r="N655" s="578"/>
      <c r="O655" s="578"/>
      <c r="P655" s="578"/>
      <c r="Q655" s="578"/>
      <c r="R655" s="578"/>
      <c r="S655" s="578"/>
      <c r="T655" s="578"/>
      <c r="U655" s="578"/>
      <c r="V655" s="578"/>
      <c r="W655" s="578"/>
      <c r="X655" s="578"/>
      <c r="Y655" s="578"/>
      <c r="Z655" s="578"/>
      <c r="AA655" s="578"/>
      <c r="AB655" s="578"/>
      <c r="AC655" s="578"/>
      <c r="AD655" s="777"/>
      <c r="AE655" s="578"/>
      <c r="AF655" s="578"/>
      <c r="AG655" s="578"/>
      <c r="AH655" s="907"/>
      <c r="AI655" s="121"/>
      <c r="AJ655" s="121"/>
      <c r="AK655" s="121"/>
      <c r="AL655" s="121"/>
      <c r="AM655" s="121"/>
      <c r="AN655" s="121"/>
    </row>
    <row r="656" spans="1:40" s="101" customFormat="1">
      <c r="A656" s="777"/>
      <c r="B656" s="777"/>
      <c r="C656" s="777"/>
      <c r="D656" s="777"/>
      <c r="E656" s="777"/>
      <c r="F656" s="777"/>
      <c r="G656" s="906"/>
      <c r="H656" s="777"/>
      <c r="I656" s="777"/>
      <c r="J656" s="777"/>
      <c r="K656" s="777"/>
      <c r="L656" s="777"/>
      <c r="M656" s="906"/>
      <c r="N656" s="578"/>
      <c r="O656" s="578"/>
      <c r="P656" s="578"/>
      <c r="Q656" s="578"/>
      <c r="R656" s="578"/>
      <c r="S656" s="578"/>
      <c r="T656" s="578"/>
      <c r="U656" s="578"/>
      <c r="V656" s="578"/>
      <c r="W656" s="578"/>
      <c r="X656" s="578"/>
      <c r="Y656" s="578"/>
      <c r="Z656" s="578"/>
      <c r="AA656" s="578"/>
      <c r="AB656" s="578"/>
      <c r="AC656" s="578"/>
      <c r="AD656" s="777"/>
      <c r="AE656" s="578"/>
      <c r="AF656" s="578"/>
      <c r="AG656" s="578"/>
      <c r="AH656" s="907"/>
      <c r="AI656" s="121"/>
      <c r="AJ656" s="121"/>
      <c r="AK656" s="121"/>
      <c r="AL656" s="121"/>
      <c r="AM656" s="121"/>
      <c r="AN656" s="121"/>
    </row>
    <row r="657" spans="1:40" s="101" customFormat="1">
      <c r="A657" s="777"/>
      <c r="B657" s="777"/>
      <c r="C657" s="777"/>
      <c r="D657" s="777"/>
      <c r="E657" s="777"/>
      <c r="F657" s="777"/>
      <c r="G657" s="906"/>
      <c r="H657" s="777"/>
      <c r="I657" s="777"/>
      <c r="J657" s="777"/>
      <c r="K657" s="777"/>
      <c r="L657" s="777"/>
      <c r="M657" s="906"/>
      <c r="N657" s="578"/>
      <c r="O657" s="578"/>
      <c r="P657" s="578"/>
      <c r="Q657" s="578"/>
      <c r="R657" s="578"/>
      <c r="S657" s="578"/>
      <c r="T657" s="578"/>
      <c r="U657" s="578"/>
      <c r="V657" s="578"/>
      <c r="W657" s="578"/>
      <c r="X657" s="578"/>
      <c r="Y657" s="578"/>
      <c r="Z657" s="578"/>
      <c r="AA657" s="578"/>
      <c r="AB657" s="578"/>
      <c r="AC657" s="578"/>
      <c r="AD657" s="777"/>
      <c r="AE657" s="578"/>
      <c r="AF657" s="578"/>
      <c r="AG657" s="578"/>
      <c r="AH657" s="907"/>
      <c r="AI657" s="121"/>
      <c r="AJ657" s="121"/>
      <c r="AK657" s="121"/>
      <c r="AL657" s="121"/>
      <c r="AM657" s="121"/>
      <c r="AN657" s="121"/>
    </row>
    <row r="658" spans="1:40" s="101" customFormat="1">
      <c r="A658" s="777"/>
      <c r="B658" s="777"/>
      <c r="C658" s="777"/>
      <c r="D658" s="777"/>
      <c r="E658" s="777"/>
      <c r="F658" s="777"/>
      <c r="G658" s="906"/>
      <c r="H658" s="777"/>
      <c r="I658" s="777"/>
      <c r="J658" s="777"/>
      <c r="K658" s="777"/>
      <c r="L658" s="777"/>
      <c r="M658" s="906"/>
      <c r="N658" s="578"/>
      <c r="O658" s="578"/>
      <c r="P658" s="578"/>
      <c r="Q658" s="578"/>
      <c r="R658" s="578"/>
      <c r="S658" s="578"/>
      <c r="T658" s="578"/>
      <c r="U658" s="578"/>
      <c r="V658" s="578"/>
      <c r="W658" s="578"/>
      <c r="X658" s="578"/>
      <c r="Y658" s="578"/>
      <c r="Z658" s="578"/>
      <c r="AA658" s="578"/>
      <c r="AB658" s="578"/>
      <c r="AC658" s="578"/>
      <c r="AD658" s="777"/>
      <c r="AE658" s="578"/>
      <c r="AF658" s="578"/>
      <c r="AG658" s="578"/>
      <c r="AH658" s="907"/>
      <c r="AI658" s="121"/>
      <c r="AJ658" s="121"/>
      <c r="AK658" s="121"/>
      <c r="AL658" s="121"/>
      <c r="AM658" s="121"/>
      <c r="AN658" s="121"/>
    </row>
    <row r="659" spans="1:40" s="101" customFormat="1">
      <c r="A659" s="777"/>
      <c r="B659" s="777"/>
      <c r="C659" s="777"/>
      <c r="D659" s="777"/>
      <c r="E659" s="777"/>
      <c r="F659" s="777"/>
      <c r="G659" s="906"/>
      <c r="H659" s="777"/>
      <c r="I659" s="777"/>
      <c r="J659" s="777"/>
      <c r="K659" s="777"/>
      <c r="L659" s="777"/>
      <c r="M659" s="906"/>
      <c r="N659" s="578"/>
      <c r="O659" s="578"/>
      <c r="P659" s="578"/>
      <c r="Q659" s="578"/>
      <c r="R659" s="578"/>
      <c r="S659" s="578"/>
      <c r="T659" s="578"/>
      <c r="U659" s="578"/>
      <c r="V659" s="578"/>
      <c r="W659" s="578"/>
      <c r="X659" s="578"/>
      <c r="Y659" s="578"/>
      <c r="Z659" s="578"/>
      <c r="AA659" s="578"/>
      <c r="AB659" s="578"/>
      <c r="AC659" s="578"/>
      <c r="AD659" s="777"/>
      <c r="AE659" s="578"/>
      <c r="AF659" s="578"/>
      <c r="AG659" s="578"/>
      <c r="AH659" s="907"/>
      <c r="AI659" s="121"/>
      <c r="AJ659" s="121"/>
      <c r="AK659" s="121"/>
      <c r="AL659" s="121"/>
      <c r="AM659" s="121"/>
      <c r="AN659" s="121"/>
    </row>
    <row r="660" spans="1:40" s="101" customFormat="1">
      <c r="A660" s="777"/>
      <c r="B660" s="777"/>
      <c r="C660" s="777"/>
      <c r="D660" s="777"/>
      <c r="E660" s="777"/>
      <c r="F660" s="777"/>
      <c r="G660" s="906"/>
      <c r="H660" s="777"/>
      <c r="I660" s="777"/>
      <c r="J660" s="777"/>
      <c r="K660" s="777"/>
      <c r="L660" s="777"/>
      <c r="M660" s="906"/>
      <c r="N660" s="578"/>
      <c r="O660" s="578"/>
      <c r="P660" s="578"/>
      <c r="Q660" s="578"/>
      <c r="R660" s="578"/>
      <c r="S660" s="578"/>
      <c r="T660" s="578"/>
      <c r="U660" s="578"/>
      <c r="V660" s="578"/>
      <c r="W660" s="578"/>
      <c r="X660" s="578"/>
      <c r="Y660" s="578"/>
      <c r="Z660" s="578"/>
      <c r="AA660" s="578"/>
      <c r="AB660" s="578"/>
      <c r="AC660" s="578"/>
      <c r="AD660" s="777"/>
      <c r="AE660" s="578"/>
      <c r="AF660" s="578"/>
      <c r="AG660" s="578"/>
      <c r="AH660" s="907"/>
      <c r="AI660" s="121"/>
      <c r="AJ660" s="121"/>
      <c r="AK660" s="121"/>
      <c r="AL660" s="121"/>
      <c r="AM660" s="121"/>
      <c r="AN660" s="121"/>
    </row>
    <row r="661" spans="1:40" s="101" customFormat="1">
      <c r="A661" s="777"/>
      <c r="B661" s="777"/>
      <c r="C661" s="777"/>
      <c r="D661" s="777"/>
      <c r="E661" s="777"/>
      <c r="F661" s="777"/>
      <c r="G661" s="906"/>
      <c r="H661" s="777"/>
      <c r="I661" s="777"/>
      <c r="J661" s="777"/>
      <c r="K661" s="777"/>
      <c r="L661" s="777"/>
      <c r="M661" s="906"/>
      <c r="N661" s="578"/>
      <c r="O661" s="578"/>
      <c r="P661" s="578"/>
      <c r="Q661" s="578"/>
      <c r="R661" s="578"/>
      <c r="S661" s="578"/>
      <c r="T661" s="578"/>
      <c r="U661" s="578"/>
      <c r="V661" s="578"/>
      <c r="W661" s="578"/>
      <c r="X661" s="578"/>
      <c r="Y661" s="578"/>
      <c r="Z661" s="578"/>
      <c r="AA661" s="578"/>
      <c r="AB661" s="578"/>
      <c r="AC661" s="578"/>
      <c r="AD661" s="777"/>
      <c r="AE661" s="578"/>
      <c r="AF661" s="578"/>
      <c r="AG661" s="578"/>
      <c r="AH661" s="907"/>
      <c r="AI661" s="121"/>
      <c r="AJ661" s="121"/>
      <c r="AK661" s="121"/>
      <c r="AL661" s="121"/>
      <c r="AM661" s="121"/>
      <c r="AN661" s="121"/>
    </row>
    <row r="662" spans="1:40" s="101" customFormat="1">
      <c r="A662" s="777"/>
      <c r="B662" s="777"/>
      <c r="C662" s="777"/>
      <c r="D662" s="777"/>
      <c r="E662" s="777"/>
      <c r="F662" s="777"/>
      <c r="G662" s="906"/>
      <c r="H662" s="777"/>
      <c r="I662" s="777"/>
      <c r="J662" s="777"/>
      <c r="K662" s="777"/>
      <c r="L662" s="777"/>
      <c r="M662" s="906"/>
      <c r="N662" s="578"/>
      <c r="O662" s="578"/>
      <c r="P662" s="578"/>
      <c r="Q662" s="578"/>
      <c r="R662" s="578"/>
      <c r="S662" s="578"/>
      <c r="T662" s="578"/>
      <c r="U662" s="578"/>
      <c r="V662" s="578"/>
      <c r="W662" s="578"/>
      <c r="X662" s="578"/>
      <c r="Y662" s="578"/>
      <c r="Z662" s="578"/>
      <c r="AA662" s="578"/>
      <c r="AB662" s="578"/>
      <c r="AC662" s="578"/>
      <c r="AD662" s="777"/>
      <c r="AE662" s="578"/>
      <c r="AF662" s="578"/>
      <c r="AG662" s="578"/>
      <c r="AH662" s="907"/>
      <c r="AI662" s="121"/>
      <c r="AJ662" s="121"/>
      <c r="AK662" s="121"/>
      <c r="AL662" s="121"/>
      <c r="AM662" s="121"/>
      <c r="AN662" s="121"/>
    </row>
    <row r="663" spans="1:40" s="101" customFormat="1">
      <c r="A663" s="777"/>
      <c r="B663" s="777"/>
      <c r="C663" s="777"/>
      <c r="D663" s="777"/>
      <c r="E663" s="777"/>
      <c r="F663" s="777"/>
      <c r="G663" s="906"/>
      <c r="H663" s="777"/>
      <c r="I663" s="777"/>
      <c r="J663" s="777"/>
      <c r="K663" s="777"/>
      <c r="L663" s="777"/>
      <c r="M663" s="906"/>
      <c r="N663" s="578"/>
      <c r="O663" s="578"/>
      <c r="P663" s="578"/>
      <c r="Q663" s="578"/>
      <c r="R663" s="578"/>
      <c r="S663" s="578"/>
      <c r="T663" s="578"/>
      <c r="U663" s="578"/>
      <c r="V663" s="578"/>
      <c r="W663" s="578"/>
      <c r="X663" s="578"/>
      <c r="Y663" s="578"/>
      <c r="Z663" s="578"/>
      <c r="AA663" s="578"/>
      <c r="AB663" s="578"/>
      <c r="AC663" s="578"/>
      <c r="AD663" s="777"/>
      <c r="AE663" s="578"/>
      <c r="AF663" s="578"/>
      <c r="AG663" s="578"/>
      <c r="AH663" s="907"/>
      <c r="AI663" s="121"/>
      <c r="AJ663" s="121"/>
      <c r="AK663" s="121"/>
      <c r="AL663" s="121"/>
      <c r="AM663" s="121"/>
      <c r="AN663" s="121"/>
    </row>
    <row r="664" spans="1:40" s="101" customFormat="1">
      <c r="A664" s="777"/>
      <c r="B664" s="777"/>
      <c r="C664" s="777"/>
      <c r="D664" s="777"/>
      <c r="E664" s="777"/>
      <c r="F664" s="777"/>
      <c r="G664" s="906"/>
      <c r="H664" s="777"/>
      <c r="I664" s="777"/>
      <c r="J664" s="777"/>
      <c r="K664" s="777"/>
      <c r="L664" s="777"/>
      <c r="M664" s="906"/>
      <c r="N664" s="578"/>
      <c r="O664" s="578"/>
      <c r="P664" s="578"/>
      <c r="Q664" s="578"/>
      <c r="R664" s="578"/>
      <c r="S664" s="578"/>
      <c r="T664" s="578"/>
      <c r="U664" s="578"/>
      <c r="V664" s="578"/>
      <c r="W664" s="578"/>
      <c r="X664" s="578"/>
      <c r="Y664" s="578"/>
      <c r="Z664" s="578"/>
      <c r="AA664" s="578"/>
      <c r="AB664" s="578"/>
      <c r="AC664" s="578"/>
      <c r="AD664" s="777"/>
      <c r="AE664" s="578"/>
      <c r="AF664" s="578"/>
      <c r="AG664" s="578"/>
      <c r="AH664" s="907"/>
      <c r="AI664" s="121"/>
      <c r="AJ664" s="121"/>
      <c r="AK664" s="121"/>
      <c r="AL664" s="121"/>
      <c r="AM664" s="121"/>
      <c r="AN664" s="121"/>
    </row>
    <row r="665" spans="1:40" s="101" customFormat="1">
      <c r="A665" s="777"/>
      <c r="B665" s="777"/>
      <c r="C665" s="777"/>
      <c r="D665" s="777"/>
      <c r="E665" s="777"/>
      <c r="F665" s="777"/>
      <c r="G665" s="906"/>
      <c r="H665" s="777"/>
      <c r="I665" s="777"/>
      <c r="J665" s="777"/>
      <c r="K665" s="777"/>
      <c r="L665" s="777"/>
      <c r="M665" s="906"/>
      <c r="N665" s="578"/>
      <c r="O665" s="578"/>
      <c r="P665" s="578"/>
      <c r="Q665" s="578"/>
      <c r="R665" s="578"/>
      <c r="S665" s="578"/>
      <c r="T665" s="578"/>
      <c r="U665" s="578"/>
      <c r="V665" s="578"/>
      <c r="W665" s="578"/>
      <c r="X665" s="578"/>
      <c r="Y665" s="578"/>
      <c r="Z665" s="578"/>
      <c r="AA665" s="578"/>
      <c r="AB665" s="578"/>
      <c r="AC665" s="578"/>
      <c r="AD665" s="777"/>
      <c r="AE665" s="578"/>
      <c r="AF665" s="578"/>
      <c r="AG665" s="578"/>
      <c r="AH665" s="907"/>
      <c r="AI665" s="121"/>
      <c r="AJ665" s="121"/>
      <c r="AK665" s="121"/>
      <c r="AL665" s="121"/>
      <c r="AM665" s="121"/>
      <c r="AN665" s="121"/>
    </row>
    <row r="666" spans="1:40" s="101" customFormat="1">
      <c r="A666" s="777"/>
      <c r="B666" s="777"/>
      <c r="C666" s="777"/>
      <c r="D666" s="777"/>
      <c r="E666" s="777"/>
      <c r="F666" s="777"/>
      <c r="G666" s="906"/>
      <c r="H666" s="777"/>
      <c r="I666" s="777"/>
      <c r="J666" s="777"/>
      <c r="K666" s="777"/>
      <c r="L666" s="777"/>
      <c r="M666" s="906"/>
      <c r="N666" s="578"/>
      <c r="O666" s="578"/>
      <c r="P666" s="578"/>
      <c r="Q666" s="578"/>
      <c r="R666" s="578"/>
      <c r="S666" s="578"/>
      <c r="T666" s="578"/>
      <c r="U666" s="578"/>
      <c r="V666" s="578"/>
      <c r="W666" s="578"/>
      <c r="X666" s="578"/>
      <c r="Y666" s="578"/>
      <c r="Z666" s="578"/>
      <c r="AA666" s="578"/>
      <c r="AB666" s="578"/>
      <c r="AC666" s="578"/>
      <c r="AD666" s="777"/>
      <c r="AE666" s="578"/>
      <c r="AF666" s="578"/>
      <c r="AG666" s="578"/>
      <c r="AH666" s="907"/>
      <c r="AI666" s="121"/>
      <c r="AJ666" s="121"/>
      <c r="AK666" s="121"/>
      <c r="AL666" s="121"/>
      <c r="AM666" s="121"/>
      <c r="AN666" s="121"/>
    </row>
    <row r="667" spans="1:40" s="101" customFormat="1">
      <c r="A667" s="777"/>
      <c r="B667" s="777"/>
      <c r="C667" s="777"/>
      <c r="D667" s="777"/>
      <c r="E667" s="777"/>
      <c r="F667" s="777"/>
      <c r="G667" s="906"/>
      <c r="H667" s="777"/>
      <c r="I667" s="777"/>
      <c r="J667" s="777"/>
      <c r="K667" s="777"/>
      <c r="L667" s="777"/>
      <c r="M667" s="906"/>
      <c r="N667" s="578"/>
      <c r="O667" s="578"/>
      <c r="P667" s="578"/>
      <c r="Q667" s="578"/>
      <c r="R667" s="578"/>
      <c r="S667" s="578"/>
      <c r="T667" s="578"/>
      <c r="U667" s="578"/>
      <c r="V667" s="578"/>
      <c r="W667" s="578"/>
      <c r="X667" s="578"/>
      <c r="Y667" s="578"/>
      <c r="Z667" s="578"/>
      <c r="AA667" s="578"/>
      <c r="AB667" s="578"/>
      <c r="AC667" s="578"/>
      <c r="AD667" s="777"/>
      <c r="AE667" s="578"/>
      <c r="AF667" s="578"/>
      <c r="AG667" s="578"/>
      <c r="AH667" s="907"/>
      <c r="AI667" s="121"/>
      <c r="AJ667" s="121"/>
      <c r="AK667" s="121"/>
      <c r="AL667" s="121"/>
      <c r="AM667" s="121"/>
      <c r="AN667" s="121"/>
    </row>
    <row r="668" spans="1:40" s="101" customFormat="1">
      <c r="A668" s="777"/>
      <c r="B668" s="777"/>
      <c r="C668" s="777"/>
      <c r="D668" s="777"/>
      <c r="E668" s="777"/>
      <c r="F668" s="777"/>
      <c r="G668" s="906"/>
      <c r="H668" s="777"/>
      <c r="I668" s="777"/>
      <c r="J668" s="777"/>
      <c r="K668" s="777"/>
      <c r="L668" s="777"/>
      <c r="M668" s="906"/>
      <c r="N668" s="578"/>
      <c r="O668" s="578"/>
      <c r="P668" s="578"/>
      <c r="Q668" s="578"/>
      <c r="R668" s="578"/>
      <c r="S668" s="578"/>
      <c r="T668" s="578"/>
      <c r="U668" s="578"/>
      <c r="V668" s="578"/>
      <c r="W668" s="578"/>
      <c r="X668" s="578"/>
      <c r="Y668" s="578"/>
      <c r="Z668" s="578"/>
      <c r="AA668" s="578"/>
      <c r="AB668" s="578"/>
      <c r="AC668" s="578"/>
      <c r="AD668" s="777"/>
      <c r="AE668" s="578"/>
      <c r="AF668" s="578"/>
      <c r="AG668" s="578"/>
      <c r="AH668" s="907"/>
      <c r="AI668" s="121"/>
      <c r="AJ668" s="121"/>
      <c r="AK668" s="121"/>
      <c r="AL668" s="121"/>
      <c r="AM668" s="121"/>
      <c r="AN668" s="121"/>
    </row>
    <row r="669" spans="1:40" s="101" customFormat="1">
      <c r="A669" s="777"/>
      <c r="B669" s="777"/>
      <c r="C669" s="777"/>
      <c r="D669" s="777"/>
      <c r="E669" s="777"/>
      <c r="F669" s="777"/>
      <c r="G669" s="906"/>
      <c r="H669" s="777"/>
      <c r="I669" s="777"/>
      <c r="J669" s="777"/>
      <c r="K669" s="777"/>
      <c r="L669" s="777"/>
      <c r="M669" s="906"/>
      <c r="N669" s="578"/>
      <c r="O669" s="578"/>
      <c r="P669" s="578"/>
      <c r="Q669" s="578"/>
      <c r="R669" s="578"/>
      <c r="S669" s="578"/>
      <c r="T669" s="578"/>
      <c r="U669" s="578"/>
      <c r="V669" s="578"/>
      <c r="W669" s="578"/>
      <c r="X669" s="578"/>
      <c r="Y669" s="578"/>
      <c r="Z669" s="578"/>
      <c r="AA669" s="578"/>
      <c r="AB669" s="578"/>
      <c r="AC669" s="578"/>
      <c r="AD669" s="777"/>
      <c r="AE669" s="578"/>
      <c r="AF669" s="578"/>
      <c r="AG669" s="578"/>
      <c r="AH669" s="907"/>
      <c r="AI669" s="121"/>
      <c r="AJ669" s="121"/>
      <c r="AK669" s="121"/>
      <c r="AL669" s="121"/>
      <c r="AM669" s="121"/>
      <c r="AN669" s="121"/>
    </row>
    <row r="670" spans="1:40" s="101" customFormat="1">
      <c r="A670" s="777"/>
      <c r="B670" s="777"/>
      <c r="C670" s="777"/>
      <c r="D670" s="777"/>
      <c r="E670" s="777"/>
      <c r="F670" s="777"/>
      <c r="G670" s="906"/>
      <c r="H670" s="777"/>
      <c r="I670" s="777"/>
      <c r="J670" s="777"/>
      <c r="K670" s="777"/>
      <c r="L670" s="777"/>
      <c r="M670" s="906"/>
      <c r="N670" s="578"/>
      <c r="O670" s="578"/>
      <c r="P670" s="578"/>
      <c r="Q670" s="578"/>
      <c r="R670" s="578"/>
      <c r="S670" s="578"/>
      <c r="T670" s="578"/>
      <c r="U670" s="578"/>
      <c r="V670" s="578"/>
      <c r="W670" s="578"/>
      <c r="X670" s="578"/>
      <c r="Y670" s="578"/>
      <c r="Z670" s="578"/>
      <c r="AA670" s="578"/>
      <c r="AB670" s="578"/>
      <c r="AC670" s="578"/>
      <c r="AD670" s="777"/>
      <c r="AE670" s="578"/>
      <c r="AF670" s="578"/>
      <c r="AG670" s="578"/>
      <c r="AH670" s="907"/>
      <c r="AI670" s="121"/>
      <c r="AJ670" s="121"/>
      <c r="AK670" s="121"/>
      <c r="AL670" s="121"/>
      <c r="AM670" s="121"/>
      <c r="AN670" s="121"/>
    </row>
    <row r="671" spans="1:40" s="101" customFormat="1">
      <c r="A671" s="777"/>
      <c r="B671" s="777"/>
      <c r="C671" s="777"/>
      <c r="D671" s="777"/>
      <c r="E671" s="777"/>
      <c r="F671" s="777"/>
      <c r="G671" s="906"/>
      <c r="H671" s="777"/>
      <c r="I671" s="777"/>
      <c r="J671" s="777"/>
      <c r="K671" s="777"/>
      <c r="L671" s="777"/>
      <c r="M671" s="906"/>
      <c r="N671" s="578"/>
      <c r="O671" s="578"/>
      <c r="P671" s="578"/>
      <c r="Q671" s="578"/>
      <c r="R671" s="578"/>
      <c r="S671" s="578"/>
      <c r="T671" s="578"/>
      <c r="U671" s="578"/>
      <c r="V671" s="578"/>
      <c r="W671" s="578"/>
      <c r="X671" s="578"/>
      <c r="Y671" s="578"/>
      <c r="Z671" s="578"/>
      <c r="AA671" s="578"/>
      <c r="AB671" s="578"/>
      <c r="AC671" s="578"/>
      <c r="AD671" s="777"/>
      <c r="AE671" s="578"/>
      <c r="AF671" s="578"/>
      <c r="AG671" s="578"/>
      <c r="AH671" s="907"/>
      <c r="AI671" s="121"/>
      <c r="AJ671" s="121"/>
      <c r="AK671" s="121"/>
      <c r="AL671" s="121"/>
      <c r="AM671" s="121"/>
      <c r="AN671" s="121"/>
    </row>
    <row r="672" spans="1:40" s="101" customFormat="1">
      <c r="A672" s="777"/>
      <c r="B672" s="777"/>
      <c r="C672" s="777"/>
      <c r="D672" s="777"/>
      <c r="E672" s="777"/>
      <c r="F672" s="777"/>
      <c r="G672" s="906"/>
      <c r="H672" s="777"/>
      <c r="I672" s="777"/>
      <c r="J672" s="777"/>
      <c r="K672" s="777"/>
      <c r="L672" s="777"/>
      <c r="M672" s="906"/>
      <c r="N672" s="578"/>
      <c r="O672" s="578"/>
      <c r="P672" s="578"/>
      <c r="Q672" s="578"/>
      <c r="R672" s="578"/>
      <c r="S672" s="578"/>
      <c r="T672" s="578"/>
      <c r="U672" s="578"/>
      <c r="V672" s="578"/>
      <c r="W672" s="578"/>
      <c r="X672" s="578"/>
      <c r="Y672" s="578"/>
      <c r="Z672" s="578"/>
      <c r="AA672" s="578"/>
      <c r="AB672" s="578"/>
      <c r="AC672" s="578"/>
      <c r="AD672" s="777"/>
      <c r="AE672" s="578"/>
      <c r="AF672" s="578"/>
      <c r="AG672" s="578"/>
      <c r="AH672" s="907"/>
      <c r="AI672" s="121"/>
      <c r="AJ672" s="121"/>
      <c r="AK672" s="121"/>
      <c r="AL672" s="121"/>
      <c r="AM672" s="121"/>
      <c r="AN672" s="121"/>
    </row>
    <row r="673" spans="1:40" s="101" customFormat="1">
      <c r="A673" s="777"/>
      <c r="B673" s="777"/>
      <c r="C673" s="777"/>
      <c r="D673" s="777"/>
      <c r="E673" s="777"/>
      <c r="F673" s="777"/>
      <c r="G673" s="906"/>
      <c r="H673" s="777"/>
      <c r="I673" s="777"/>
      <c r="J673" s="777"/>
      <c r="K673" s="777"/>
      <c r="L673" s="777"/>
      <c r="M673" s="906"/>
      <c r="N673" s="578"/>
      <c r="O673" s="578"/>
      <c r="P673" s="578"/>
      <c r="Q673" s="578"/>
      <c r="R673" s="578"/>
      <c r="S673" s="578"/>
      <c r="T673" s="578"/>
      <c r="U673" s="578"/>
      <c r="V673" s="578"/>
      <c r="W673" s="578"/>
      <c r="X673" s="578"/>
      <c r="Y673" s="578"/>
      <c r="Z673" s="578"/>
      <c r="AA673" s="578"/>
      <c r="AB673" s="578"/>
      <c r="AC673" s="578"/>
      <c r="AD673" s="777"/>
      <c r="AE673" s="578"/>
      <c r="AF673" s="578"/>
      <c r="AG673" s="578"/>
      <c r="AH673" s="907"/>
      <c r="AI673" s="121"/>
      <c r="AJ673" s="121"/>
      <c r="AK673" s="121"/>
      <c r="AL673" s="121"/>
      <c r="AM673" s="121"/>
      <c r="AN673" s="121"/>
    </row>
    <row r="674" spans="1:40" s="101" customFormat="1">
      <c r="A674" s="777"/>
      <c r="B674" s="777"/>
      <c r="C674" s="777"/>
      <c r="D674" s="777"/>
      <c r="E674" s="777"/>
      <c r="F674" s="777"/>
      <c r="G674" s="906"/>
      <c r="H674" s="777"/>
      <c r="I674" s="777"/>
      <c r="J674" s="777"/>
      <c r="K674" s="777"/>
      <c r="L674" s="777"/>
      <c r="M674" s="906"/>
      <c r="N674" s="578"/>
      <c r="O674" s="578"/>
      <c r="P674" s="578"/>
      <c r="Q674" s="578"/>
      <c r="R674" s="578"/>
      <c r="S674" s="578"/>
      <c r="T674" s="578"/>
      <c r="U674" s="578"/>
      <c r="V674" s="578"/>
      <c r="W674" s="578"/>
      <c r="X674" s="578"/>
      <c r="Y674" s="578"/>
      <c r="Z674" s="578"/>
      <c r="AA674" s="578"/>
      <c r="AB674" s="578"/>
      <c r="AC674" s="578"/>
      <c r="AD674" s="777"/>
      <c r="AE674" s="578"/>
      <c r="AF674" s="578"/>
      <c r="AG674" s="578"/>
      <c r="AH674" s="907"/>
      <c r="AI674" s="121"/>
      <c r="AJ674" s="121"/>
      <c r="AK674" s="121"/>
      <c r="AL674" s="121"/>
      <c r="AM674" s="121"/>
      <c r="AN674" s="121"/>
    </row>
    <row r="675" spans="1:40" s="101" customFormat="1">
      <c r="A675" s="777"/>
      <c r="B675" s="777"/>
      <c r="C675" s="777"/>
      <c r="D675" s="777"/>
      <c r="E675" s="777"/>
      <c r="F675" s="777"/>
      <c r="G675" s="906"/>
      <c r="H675" s="777"/>
      <c r="I675" s="777"/>
      <c r="J675" s="777"/>
      <c r="K675" s="777"/>
      <c r="L675" s="777"/>
      <c r="M675" s="906"/>
      <c r="N675" s="578"/>
      <c r="O675" s="578"/>
      <c r="P675" s="578"/>
      <c r="Q675" s="578"/>
      <c r="R675" s="578"/>
      <c r="S675" s="578"/>
      <c r="T675" s="578"/>
      <c r="U675" s="578"/>
      <c r="V675" s="578"/>
      <c r="W675" s="578"/>
      <c r="X675" s="578"/>
      <c r="Y675" s="578"/>
      <c r="Z675" s="578"/>
      <c r="AA675" s="578"/>
      <c r="AB675" s="578"/>
      <c r="AC675" s="578"/>
      <c r="AD675" s="777"/>
      <c r="AE675" s="578"/>
      <c r="AF675" s="578"/>
      <c r="AG675" s="578"/>
      <c r="AH675" s="907"/>
      <c r="AI675" s="121"/>
      <c r="AJ675" s="121"/>
      <c r="AK675" s="121"/>
      <c r="AL675" s="121"/>
      <c r="AM675" s="121"/>
      <c r="AN675" s="121"/>
    </row>
    <row r="676" spans="1:40" s="101" customFormat="1">
      <c r="A676" s="777"/>
      <c r="B676" s="777"/>
      <c r="C676" s="777"/>
      <c r="D676" s="777"/>
      <c r="E676" s="777"/>
      <c r="F676" s="777"/>
      <c r="G676" s="906"/>
      <c r="H676" s="777"/>
      <c r="I676" s="777"/>
      <c r="J676" s="777"/>
      <c r="K676" s="777"/>
      <c r="L676" s="777"/>
      <c r="M676" s="906"/>
      <c r="N676" s="578"/>
      <c r="O676" s="578"/>
      <c r="P676" s="578"/>
      <c r="Q676" s="578"/>
      <c r="R676" s="578"/>
      <c r="S676" s="578"/>
      <c r="T676" s="578"/>
      <c r="U676" s="578"/>
      <c r="V676" s="578"/>
      <c r="W676" s="578"/>
      <c r="X676" s="578"/>
      <c r="Y676" s="578"/>
      <c r="Z676" s="578"/>
      <c r="AA676" s="578"/>
      <c r="AB676" s="578"/>
      <c r="AC676" s="578"/>
      <c r="AD676" s="777"/>
      <c r="AE676" s="578"/>
      <c r="AF676" s="578"/>
      <c r="AG676" s="578"/>
      <c r="AH676" s="907"/>
      <c r="AI676" s="121"/>
      <c r="AJ676" s="121"/>
      <c r="AK676" s="121"/>
      <c r="AL676" s="121"/>
      <c r="AM676" s="121"/>
      <c r="AN676" s="121"/>
    </row>
    <row r="677" spans="1:40" s="101" customFormat="1">
      <c r="A677" s="777"/>
      <c r="B677" s="777"/>
      <c r="C677" s="777"/>
      <c r="D677" s="777"/>
      <c r="E677" s="777"/>
      <c r="F677" s="777"/>
      <c r="G677" s="906"/>
      <c r="H677" s="777"/>
      <c r="I677" s="777"/>
      <c r="J677" s="777"/>
      <c r="K677" s="777"/>
      <c r="L677" s="777"/>
      <c r="M677" s="906"/>
      <c r="N677" s="578"/>
      <c r="O677" s="578"/>
      <c r="P677" s="578"/>
      <c r="Q677" s="578"/>
      <c r="R677" s="578"/>
      <c r="S677" s="578"/>
      <c r="T677" s="578"/>
      <c r="U677" s="578"/>
      <c r="V677" s="578"/>
      <c r="W677" s="578"/>
      <c r="X677" s="578"/>
      <c r="Y677" s="578"/>
      <c r="Z677" s="578"/>
      <c r="AA677" s="578"/>
      <c r="AB677" s="578"/>
      <c r="AC677" s="578"/>
      <c r="AD677" s="777"/>
      <c r="AE677" s="578"/>
      <c r="AF677" s="578"/>
      <c r="AG677" s="578"/>
      <c r="AH677" s="907"/>
      <c r="AI677" s="121"/>
      <c r="AJ677" s="121"/>
      <c r="AK677" s="121"/>
      <c r="AL677" s="121"/>
      <c r="AM677" s="121"/>
      <c r="AN677" s="121"/>
    </row>
    <row r="678" spans="1:40" s="101" customFormat="1">
      <c r="A678" s="777"/>
      <c r="B678" s="777"/>
      <c r="C678" s="777"/>
      <c r="D678" s="777"/>
      <c r="E678" s="777"/>
      <c r="F678" s="777"/>
      <c r="G678" s="906"/>
      <c r="H678" s="777"/>
      <c r="I678" s="777"/>
      <c r="J678" s="777"/>
      <c r="K678" s="777"/>
      <c r="L678" s="777"/>
      <c r="M678" s="906"/>
      <c r="N678" s="578"/>
      <c r="O678" s="578"/>
      <c r="P678" s="578"/>
      <c r="Q678" s="578"/>
      <c r="R678" s="578"/>
      <c r="S678" s="578"/>
      <c r="T678" s="578"/>
      <c r="U678" s="578"/>
      <c r="V678" s="578"/>
      <c r="W678" s="578"/>
      <c r="X678" s="578"/>
      <c r="Y678" s="578"/>
      <c r="Z678" s="578"/>
      <c r="AA678" s="578"/>
      <c r="AB678" s="578"/>
      <c r="AC678" s="578"/>
      <c r="AD678" s="777"/>
      <c r="AE678" s="578"/>
      <c r="AF678" s="578"/>
      <c r="AG678" s="578"/>
      <c r="AH678" s="907"/>
      <c r="AI678" s="121"/>
      <c r="AJ678" s="121"/>
      <c r="AK678" s="121"/>
      <c r="AL678" s="121"/>
      <c r="AM678" s="121"/>
      <c r="AN678" s="121"/>
    </row>
    <row r="679" spans="1:40" s="101" customFormat="1">
      <c r="A679" s="777"/>
      <c r="B679" s="777"/>
      <c r="C679" s="777"/>
      <c r="D679" s="777"/>
      <c r="E679" s="777"/>
      <c r="F679" s="777"/>
      <c r="G679" s="906"/>
      <c r="H679" s="777"/>
      <c r="I679" s="777"/>
      <c r="J679" s="777"/>
      <c r="K679" s="777"/>
      <c r="L679" s="777"/>
      <c r="M679" s="906"/>
      <c r="N679" s="578"/>
      <c r="O679" s="578"/>
      <c r="P679" s="578"/>
      <c r="Q679" s="578"/>
      <c r="R679" s="578"/>
      <c r="S679" s="578"/>
      <c r="T679" s="578"/>
      <c r="U679" s="578"/>
      <c r="V679" s="578"/>
      <c r="W679" s="578"/>
      <c r="X679" s="578"/>
      <c r="Y679" s="578"/>
      <c r="Z679" s="578"/>
      <c r="AA679" s="578"/>
      <c r="AB679" s="578"/>
      <c r="AC679" s="578"/>
      <c r="AD679" s="777"/>
      <c r="AE679" s="578"/>
      <c r="AF679" s="578"/>
      <c r="AG679" s="578"/>
      <c r="AH679" s="907"/>
      <c r="AI679" s="121"/>
      <c r="AJ679" s="121"/>
      <c r="AK679" s="121"/>
      <c r="AL679" s="121"/>
      <c r="AM679" s="121"/>
      <c r="AN679" s="121"/>
    </row>
    <row r="680" spans="1:40" s="101" customFormat="1">
      <c r="A680" s="777"/>
      <c r="B680" s="777"/>
      <c r="C680" s="777"/>
      <c r="D680" s="777"/>
      <c r="E680" s="777"/>
      <c r="F680" s="777"/>
      <c r="G680" s="906"/>
      <c r="H680" s="777"/>
      <c r="I680" s="777"/>
      <c r="J680" s="777"/>
      <c r="K680" s="777"/>
      <c r="L680" s="777"/>
      <c r="M680" s="906"/>
      <c r="N680" s="578"/>
      <c r="O680" s="578"/>
      <c r="P680" s="578"/>
      <c r="Q680" s="578"/>
      <c r="R680" s="578"/>
      <c r="S680" s="578"/>
      <c r="T680" s="578"/>
      <c r="U680" s="578"/>
      <c r="V680" s="578"/>
      <c r="W680" s="578"/>
      <c r="X680" s="578"/>
      <c r="Y680" s="578"/>
      <c r="Z680" s="578"/>
      <c r="AA680" s="578"/>
      <c r="AB680" s="578"/>
      <c r="AC680" s="578"/>
      <c r="AD680" s="777"/>
      <c r="AE680" s="578"/>
      <c r="AF680" s="578"/>
      <c r="AG680" s="578"/>
      <c r="AH680" s="907"/>
      <c r="AI680" s="121"/>
      <c r="AJ680" s="121"/>
      <c r="AK680" s="121"/>
      <c r="AL680" s="121"/>
      <c r="AM680" s="121"/>
      <c r="AN680" s="121"/>
    </row>
    <row r="681" spans="1:40" s="101" customFormat="1">
      <c r="A681" s="777"/>
      <c r="B681" s="777"/>
      <c r="C681" s="777"/>
      <c r="D681" s="777"/>
      <c r="E681" s="777"/>
      <c r="F681" s="777"/>
      <c r="G681" s="906"/>
      <c r="H681" s="777"/>
      <c r="I681" s="777"/>
      <c r="J681" s="777"/>
      <c r="K681" s="777"/>
      <c r="L681" s="777"/>
      <c r="M681" s="906"/>
      <c r="N681" s="578"/>
      <c r="O681" s="578"/>
      <c r="P681" s="578"/>
      <c r="Q681" s="578"/>
      <c r="R681" s="578"/>
      <c r="S681" s="578"/>
      <c r="T681" s="578"/>
      <c r="U681" s="578"/>
      <c r="V681" s="578"/>
      <c r="W681" s="578"/>
      <c r="X681" s="578"/>
      <c r="Y681" s="578"/>
      <c r="Z681" s="578"/>
      <c r="AA681" s="578"/>
      <c r="AB681" s="578"/>
      <c r="AC681" s="578"/>
      <c r="AD681" s="777"/>
      <c r="AE681" s="578"/>
      <c r="AF681" s="578"/>
      <c r="AG681" s="578"/>
      <c r="AH681" s="907"/>
      <c r="AI681" s="121"/>
      <c r="AJ681" s="121"/>
      <c r="AK681" s="121"/>
      <c r="AL681" s="121"/>
      <c r="AM681" s="121"/>
      <c r="AN681" s="121"/>
    </row>
    <row r="682" spans="1:40" s="101" customFormat="1">
      <c r="A682" s="777"/>
      <c r="B682" s="777"/>
      <c r="C682" s="777"/>
      <c r="D682" s="777"/>
      <c r="E682" s="777"/>
      <c r="F682" s="777"/>
      <c r="G682" s="906"/>
      <c r="H682" s="777"/>
      <c r="I682" s="777"/>
      <c r="J682" s="777"/>
      <c r="K682" s="777"/>
      <c r="L682" s="777"/>
      <c r="M682" s="906"/>
      <c r="N682" s="578"/>
      <c r="O682" s="578"/>
      <c r="P682" s="578"/>
      <c r="Q682" s="578"/>
      <c r="R682" s="578"/>
      <c r="S682" s="578"/>
      <c r="T682" s="578"/>
      <c r="U682" s="578"/>
      <c r="V682" s="578"/>
      <c r="W682" s="578"/>
      <c r="X682" s="578"/>
      <c r="Y682" s="578"/>
      <c r="Z682" s="578"/>
      <c r="AA682" s="578"/>
      <c r="AB682" s="578"/>
      <c r="AC682" s="578"/>
      <c r="AD682" s="777"/>
      <c r="AE682" s="578"/>
      <c r="AF682" s="578"/>
      <c r="AG682" s="578"/>
      <c r="AH682" s="907"/>
      <c r="AI682" s="121"/>
      <c r="AJ682" s="121"/>
      <c r="AK682" s="121"/>
      <c r="AL682" s="121"/>
      <c r="AM682" s="121"/>
      <c r="AN682" s="121"/>
    </row>
    <row r="683" spans="1:40" s="101" customFormat="1">
      <c r="A683" s="777"/>
      <c r="B683" s="777"/>
      <c r="C683" s="777"/>
      <c r="D683" s="777"/>
      <c r="E683" s="777"/>
      <c r="F683" s="777"/>
      <c r="G683" s="906"/>
      <c r="H683" s="777"/>
      <c r="I683" s="777"/>
      <c r="J683" s="777"/>
      <c r="K683" s="777"/>
      <c r="L683" s="777"/>
      <c r="M683" s="906"/>
      <c r="N683" s="578"/>
      <c r="O683" s="578"/>
      <c r="P683" s="578"/>
      <c r="Q683" s="578"/>
      <c r="R683" s="578"/>
      <c r="S683" s="578"/>
      <c r="T683" s="578"/>
      <c r="U683" s="578"/>
      <c r="V683" s="578"/>
      <c r="W683" s="578"/>
      <c r="X683" s="578"/>
      <c r="Y683" s="578"/>
      <c r="Z683" s="578"/>
      <c r="AA683" s="578"/>
      <c r="AB683" s="578"/>
      <c r="AC683" s="578"/>
      <c r="AD683" s="777"/>
      <c r="AE683" s="578"/>
      <c r="AF683" s="578"/>
      <c r="AG683" s="578"/>
      <c r="AH683" s="907"/>
      <c r="AI683" s="121"/>
      <c r="AJ683" s="121"/>
      <c r="AK683" s="121"/>
      <c r="AL683" s="121"/>
      <c r="AM683" s="121"/>
      <c r="AN683" s="121"/>
    </row>
    <row r="684" spans="1:40" s="101" customFormat="1">
      <c r="A684" s="777"/>
      <c r="B684" s="777"/>
      <c r="C684" s="777"/>
      <c r="D684" s="777"/>
      <c r="E684" s="777"/>
      <c r="F684" s="777"/>
      <c r="G684" s="906"/>
      <c r="H684" s="777"/>
      <c r="I684" s="777"/>
      <c r="J684" s="777"/>
      <c r="K684" s="777"/>
      <c r="L684" s="777"/>
      <c r="M684" s="906"/>
      <c r="N684" s="578"/>
      <c r="O684" s="578"/>
      <c r="P684" s="578"/>
      <c r="Q684" s="578"/>
      <c r="R684" s="578"/>
      <c r="S684" s="578"/>
      <c r="T684" s="578"/>
      <c r="U684" s="578"/>
      <c r="V684" s="578"/>
      <c r="W684" s="578"/>
      <c r="X684" s="578"/>
      <c r="Y684" s="578"/>
      <c r="Z684" s="578"/>
      <c r="AA684" s="578"/>
      <c r="AB684" s="578"/>
      <c r="AC684" s="578"/>
      <c r="AD684" s="777"/>
      <c r="AE684" s="578"/>
      <c r="AF684" s="578"/>
      <c r="AG684" s="578"/>
      <c r="AH684" s="907"/>
      <c r="AI684" s="121"/>
      <c r="AJ684" s="121"/>
      <c r="AK684" s="121"/>
      <c r="AL684" s="121"/>
      <c r="AM684" s="121"/>
      <c r="AN684" s="121"/>
    </row>
    <row r="685" spans="1:40" s="101" customFormat="1">
      <c r="A685" s="777"/>
      <c r="B685" s="777"/>
      <c r="C685" s="777"/>
      <c r="D685" s="777"/>
      <c r="E685" s="777"/>
      <c r="F685" s="777"/>
      <c r="G685" s="906"/>
      <c r="H685" s="777"/>
      <c r="I685" s="777"/>
      <c r="J685" s="777"/>
      <c r="K685" s="777"/>
      <c r="L685" s="777"/>
      <c r="M685" s="906"/>
      <c r="N685" s="578"/>
      <c r="O685" s="578"/>
      <c r="P685" s="578"/>
      <c r="Q685" s="578"/>
      <c r="R685" s="578"/>
      <c r="S685" s="578"/>
      <c r="T685" s="578"/>
      <c r="U685" s="578"/>
      <c r="V685" s="578"/>
      <c r="W685" s="578"/>
      <c r="X685" s="578"/>
      <c r="Y685" s="578"/>
      <c r="Z685" s="578"/>
      <c r="AA685" s="578"/>
      <c r="AB685" s="578"/>
      <c r="AC685" s="578"/>
      <c r="AD685" s="777"/>
      <c r="AE685" s="578"/>
      <c r="AF685" s="578"/>
      <c r="AG685" s="578"/>
      <c r="AH685" s="907"/>
      <c r="AI685" s="121"/>
      <c r="AJ685" s="121"/>
      <c r="AK685" s="121"/>
      <c r="AL685" s="121"/>
      <c r="AM685" s="121"/>
      <c r="AN685" s="121"/>
    </row>
    <row r="686" spans="1:40" s="101" customFormat="1">
      <c r="A686" s="777"/>
      <c r="B686" s="777"/>
      <c r="C686" s="777"/>
      <c r="D686" s="777"/>
      <c r="E686" s="777"/>
      <c r="F686" s="777"/>
      <c r="G686" s="906"/>
      <c r="H686" s="777"/>
      <c r="I686" s="777"/>
      <c r="J686" s="777"/>
      <c r="K686" s="777"/>
      <c r="L686" s="777"/>
      <c r="M686" s="906"/>
      <c r="N686" s="578"/>
      <c r="O686" s="578"/>
      <c r="P686" s="578"/>
      <c r="Q686" s="578"/>
      <c r="R686" s="578"/>
      <c r="S686" s="578"/>
      <c r="T686" s="578"/>
      <c r="U686" s="578"/>
      <c r="V686" s="578"/>
      <c r="W686" s="578"/>
      <c r="X686" s="578"/>
      <c r="Y686" s="578"/>
      <c r="Z686" s="578"/>
      <c r="AA686" s="578"/>
      <c r="AB686" s="578"/>
      <c r="AC686" s="578"/>
      <c r="AD686" s="777"/>
      <c r="AE686" s="578"/>
      <c r="AF686" s="578"/>
      <c r="AG686" s="578"/>
      <c r="AH686" s="907"/>
      <c r="AI686" s="121"/>
      <c r="AJ686" s="121"/>
      <c r="AK686" s="121"/>
      <c r="AL686" s="121"/>
      <c r="AM686" s="121"/>
      <c r="AN686" s="121"/>
    </row>
    <row r="687" spans="1:40" s="101" customFormat="1">
      <c r="A687" s="777"/>
      <c r="B687" s="777"/>
      <c r="C687" s="777"/>
      <c r="D687" s="777"/>
      <c r="E687" s="777"/>
      <c r="F687" s="777"/>
      <c r="G687" s="906"/>
      <c r="H687" s="777"/>
      <c r="I687" s="777"/>
      <c r="J687" s="777"/>
      <c r="K687" s="777"/>
      <c r="L687" s="777"/>
      <c r="M687" s="906"/>
      <c r="N687" s="578"/>
      <c r="O687" s="578"/>
      <c r="P687" s="578"/>
      <c r="Q687" s="578"/>
      <c r="R687" s="578"/>
      <c r="S687" s="578"/>
      <c r="T687" s="578"/>
      <c r="U687" s="578"/>
      <c r="V687" s="578"/>
      <c r="W687" s="578"/>
      <c r="X687" s="578"/>
      <c r="Y687" s="578"/>
      <c r="Z687" s="578"/>
      <c r="AA687" s="578"/>
      <c r="AB687" s="578"/>
      <c r="AC687" s="578"/>
      <c r="AD687" s="777"/>
      <c r="AE687" s="578"/>
      <c r="AF687" s="578"/>
      <c r="AG687" s="578"/>
      <c r="AH687" s="907"/>
      <c r="AI687" s="121"/>
      <c r="AJ687" s="121"/>
      <c r="AK687" s="121"/>
      <c r="AL687" s="121"/>
      <c r="AM687" s="121"/>
      <c r="AN687" s="121"/>
    </row>
    <row r="688" spans="1:40" s="101" customFormat="1">
      <c r="A688" s="777"/>
      <c r="B688" s="777"/>
      <c r="C688" s="777"/>
      <c r="D688" s="777"/>
      <c r="E688" s="777"/>
      <c r="F688" s="777"/>
      <c r="G688" s="906"/>
      <c r="H688" s="777"/>
      <c r="I688" s="777"/>
      <c r="J688" s="777"/>
      <c r="K688" s="777"/>
      <c r="L688" s="777"/>
      <c r="M688" s="906"/>
      <c r="N688" s="578"/>
      <c r="O688" s="578"/>
      <c r="P688" s="578"/>
      <c r="Q688" s="578"/>
      <c r="R688" s="578"/>
      <c r="S688" s="578"/>
      <c r="T688" s="578"/>
      <c r="U688" s="578"/>
      <c r="V688" s="578"/>
      <c r="W688" s="578"/>
      <c r="X688" s="578"/>
      <c r="Y688" s="578"/>
      <c r="Z688" s="578"/>
      <c r="AA688" s="578"/>
      <c r="AB688" s="578"/>
      <c r="AC688" s="578"/>
      <c r="AD688" s="777"/>
      <c r="AE688" s="578"/>
      <c r="AF688" s="578"/>
      <c r="AG688" s="578"/>
      <c r="AH688" s="907"/>
      <c r="AI688" s="121"/>
      <c r="AJ688" s="121"/>
      <c r="AK688" s="121"/>
      <c r="AL688" s="121"/>
      <c r="AM688" s="121"/>
      <c r="AN688" s="121"/>
    </row>
    <row r="689" spans="1:40" s="101" customFormat="1">
      <c r="A689" s="777"/>
      <c r="B689" s="777"/>
      <c r="C689" s="777"/>
      <c r="D689" s="777"/>
      <c r="E689" s="777"/>
      <c r="F689" s="777"/>
      <c r="G689" s="906"/>
      <c r="H689" s="777"/>
      <c r="I689" s="777"/>
      <c r="J689" s="777"/>
      <c r="K689" s="777"/>
      <c r="L689" s="777"/>
      <c r="M689" s="906"/>
      <c r="N689" s="578"/>
      <c r="O689" s="578"/>
      <c r="P689" s="578"/>
      <c r="Q689" s="578"/>
      <c r="R689" s="578"/>
      <c r="S689" s="578"/>
      <c r="T689" s="578"/>
      <c r="U689" s="578"/>
      <c r="V689" s="578"/>
      <c r="W689" s="578"/>
      <c r="X689" s="578"/>
      <c r="Y689" s="578"/>
      <c r="Z689" s="578"/>
      <c r="AA689" s="578"/>
      <c r="AB689" s="578"/>
      <c r="AC689" s="578"/>
      <c r="AD689" s="777"/>
      <c r="AE689" s="578"/>
      <c r="AF689" s="578"/>
      <c r="AG689" s="578"/>
      <c r="AH689" s="907"/>
      <c r="AI689" s="121"/>
      <c r="AJ689" s="121"/>
      <c r="AK689" s="121"/>
      <c r="AL689" s="121"/>
      <c r="AM689" s="121"/>
      <c r="AN689" s="121"/>
    </row>
    <row r="690" spans="1:40" s="101" customFormat="1">
      <c r="A690" s="777"/>
      <c r="B690" s="777"/>
      <c r="C690" s="777"/>
      <c r="D690" s="777"/>
      <c r="E690" s="777"/>
      <c r="F690" s="777"/>
      <c r="G690" s="906"/>
      <c r="H690" s="777"/>
      <c r="I690" s="777"/>
      <c r="J690" s="777"/>
      <c r="K690" s="777"/>
      <c r="L690" s="777"/>
      <c r="M690" s="906"/>
      <c r="N690" s="578"/>
      <c r="O690" s="578"/>
      <c r="P690" s="578"/>
      <c r="Q690" s="578"/>
      <c r="R690" s="578"/>
      <c r="S690" s="578"/>
      <c r="T690" s="578"/>
      <c r="U690" s="578"/>
      <c r="V690" s="578"/>
      <c r="W690" s="578"/>
      <c r="X690" s="578"/>
      <c r="Y690" s="578"/>
      <c r="Z690" s="578"/>
      <c r="AA690" s="578"/>
      <c r="AB690" s="578"/>
      <c r="AC690" s="578"/>
      <c r="AD690" s="777"/>
      <c r="AE690" s="578"/>
      <c r="AF690" s="578"/>
      <c r="AG690" s="578"/>
      <c r="AH690" s="907"/>
      <c r="AI690" s="121"/>
      <c r="AJ690" s="121"/>
      <c r="AK690" s="121"/>
      <c r="AL690" s="121"/>
      <c r="AM690" s="121"/>
      <c r="AN690" s="121"/>
    </row>
    <row r="691" spans="1:40" s="101" customFormat="1">
      <c r="A691" s="777"/>
      <c r="B691" s="777"/>
      <c r="C691" s="777"/>
      <c r="D691" s="777"/>
      <c r="E691" s="777"/>
      <c r="F691" s="777"/>
      <c r="G691" s="906"/>
      <c r="H691" s="777"/>
      <c r="I691" s="777"/>
      <c r="J691" s="777"/>
      <c r="K691" s="777"/>
      <c r="L691" s="777"/>
      <c r="M691" s="906"/>
      <c r="N691" s="578"/>
      <c r="O691" s="578"/>
      <c r="P691" s="578"/>
      <c r="Q691" s="578"/>
      <c r="R691" s="578"/>
      <c r="S691" s="578"/>
      <c r="T691" s="578"/>
      <c r="U691" s="578"/>
      <c r="V691" s="578"/>
      <c r="W691" s="578"/>
      <c r="X691" s="578"/>
      <c r="Y691" s="578"/>
      <c r="Z691" s="578"/>
      <c r="AA691" s="578"/>
      <c r="AB691" s="578"/>
      <c r="AC691" s="578"/>
      <c r="AD691" s="777"/>
      <c r="AE691" s="578"/>
      <c r="AF691" s="578"/>
      <c r="AG691" s="578"/>
      <c r="AH691" s="907"/>
      <c r="AI691" s="121"/>
      <c r="AJ691" s="121"/>
      <c r="AK691" s="121"/>
      <c r="AL691" s="121"/>
      <c r="AM691" s="121"/>
      <c r="AN691" s="121"/>
    </row>
    <row r="692" spans="1:40" s="101" customFormat="1">
      <c r="A692" s="777"/>
      <c r="B692" s="777"/>
      <c r="C692" s="777"/>
      <c r="D692" s="777"/>
      <c r="E692" s="777"/>
      <c r="F692" s="777"/>
      <c r="G692" s="906"/>
      <c r="H692" s="777"/>
      <c r="I692" s="777"/>
      <c r="J692" s="777"/>
      <c r="K692" s="777"/>
      <c r="L692" s="777"/>
      <c r="M692" s="906"/>
      <c r="N692" s="578"/>
      <c r="O692" s="578"/>
      <c r="P692" s="578"/>
      <c r="Q692" s="578"/>
      <c r="R692" s="578"/>
      <c r="S692" s="578"/>
      <c r="T692" s="578"/>
      <c r="U692" s="578"/>
      <c r="V692" s="578"/>
      <c r="W692" s="578"/>
      <c r="X692" s="578"/>
      <c r="Y692" s="578"/>
      <c r="Z692" s="578"/>
      <c r="AA692" s="578"/>
      <c r="AB692" s="578"/>
      <c r="AC692" s="578"/>
      <c r="AD692" s="777"/>
      <c r="AE692" s="578"/>
      <c r="AF692" s="578"/>
      <c r="AG692" s="578"/>
      <c r="AH692" s="907"/>
      <c r="AI692" s="121"/>
      <c r="AJ692" s="121"/>
      <c r="AK692" s="121"/>
      <c r="AL692" s="121"/>
      <c r="AM692" s="121"/>
      <c r="AN692" s="121"/>
    </row>
    <row r="693" spans="1:40" s="101" customFormat="1">
      <c r="A693" s="777"/>
      <c r="B693" s="777"/>
      <c r="C693" s="777"/>
      <c r="D693" s="777"/>
      <c r="E693" s="777"/>
      <c r="F693" s="777"/>
      <c r="G693" s="906"/>
      <c r="H693" s="777"/>
      <c r="I693" s="777"/>
      <c r="J693" s="777"/>
      <c r="K693" s="777"/>
      <c r="L693" s="777"/>
      <c r="M693" s="906"/>
      <c r="N693" s="578"/>
      <c r="O693" s="578"/>
      <c r="P693" s="578"/>
      <c r="Q693" s="578"/>
      <c r="R693" s="578"/>
      <c r="S693" s="578"/>
      <c r="T693" s="578"/>
      <c r="U693" s="578"/>
      <c r="V693" s="578"/>
      <c r="W693" s="578"/>
      <c r="X693" s="578"/>
      <c r="Y693" s="578"/>
      <c r="Z693" s="578"/>
      <c r="AA693" s="578"/>
      <c r="AB693" s="578"/>
      <c r="AC693" s="578"/>
      <c r="AD693" s="777"/>
      <c r="AE693" s="578"/>
      <c r="AF693" s="578"/>
      <c r="AG693" s="578"/>
      <c r="AH693" s="907"/>
      <c r="AI693" s="121"/>
      <c r="AJ693" s="121"/>
      <c r="AK693" s="121"/>
      <c r="AL693" s="121"/>
      <c r="AM693" s="121"/>
      <c r="AN693" s="121"/>
    </row>
    <row r="694" spans="1:40" s="101" customFormat="1">
      <c r="A694" s="777"/>
      <c r="B694" s="777"/>
      <c r="C694" s="777"/>
      <c r="D694" s="777"/>
      <c r="E694" s="777"/>
      <c r="F694" s="777"/>
      <c r="G694" s="906"/>
      <c r="H694" s="777"/>
      <c r="I694" s="777"/>
      <c r="J694" s="777"/>
      <c r="K694" s="777"/>
      <c r="L694" s="777"/>
      <c r="M694" s="906"/>
      <c r="N694" s="578"/>
      <c r="O694" s="578"/>
      <c r="P694" s="578"/>
      <c r="Q694" s="578"/>
      <c r="R694" s="578"/>
      <c r="S694" s="578"/>
      <c r="T694" s="578"/>
      <c r="U694" s="578"/>
      <c r="V694" s="578"/>
      <c r="W694" s="578"/>
      <c r="X694" s="578"/>
      <c r="Y694" s="578"/>
      <c r="Z694" s="578"/>
      <c r="AA694" s="578"/>
      <c r="AB694" s="578"/>
      <c r="AC694" s="578"/>
      <c r="AD694" s="777"/>
      <c r="AE694" s="578"/>
      <c r="AF694" s="578"/>
      <c r="AG694" s="578"/>
      <c r="AH694" s="907"/>
      <c r="AI694" s="121"/>
      <c r="AJ694" s="121"/>
      <c r="AK694" s="121"/>
      <c r="AL694" s="121"/>
      <c r="AM694" s="121"/>
      <c r="AN694" s="121"/>
    </row>
    <row r="695" spans="1:40" s="101" customFormat="1">
      <c r="A695" s="777"/>
      <c r="B695" s="777"/>
      <c r="C695" s="777"/>
      <c r="D695" s="777"/>
      <c r="E695" s="777"/>
      <c r="F695" s="777"/>
      <c r="G695" s="906"/>
      <c r="H695" s="777"/>
      <c r="I695" s="777"/>
      <c r="J695" s="777"/>
      <c r="K695" s="777"/>
      <c r="L695" s="777"/>
      <c r="M695" s="906"/>
      <c r="N695" s="578"/>
      <c r="O695" s="578"/>
      <c r="P695" s="578"/>
      <c r="Q695" s="578"/>
      <c r="R695" s="578"/>
      <c r="S695" s="578"/>
      <c r="T695" s="578"/>
      <c r="U695" s="578"/>
      <c r="V695" s="578"/>
      <c r="W695" s="578"/>
      <c r="X695" s="578"/>
      <c r="Y695" s="578"/>
      <c r="Z695" s="578"/>
      <c r="AA695" s="578"/>
      <c r="AB695" s="578"/>
      <c r="AC695" s="578"/>
      <c r="AD695" s="777"/>
      <c r="AE695" s="578"/>
      <c r="AF695" s="578"/>
      <c r="AG695" s="578"/>
      <c r="AH695" s="907"/>
      <c r="AI695" s="121"/>
      <c r="AJ695" s="121"/>
      <c r="AK695" s="121"/>
      <c r="AL695" s="121"/>
      <c r="AM695" s="121"/>
      <c r="AN695" s="121"/>
    </row>
    <row r="696" spans="1:40" s="101" customFormat="1">
      <c r="A696" s="777"/>
      <c r="B696" s="777"/>
      <c r="C696" s="777"/>
      <c r="D696" s="777"/>
      <c r="E696" s="777"/>
      <c r="F696" s="777"/>
      <c r="G696" s="906"/>
      <c r="H696" s="777"/>
      <c r="I696" s="777"/>
      <c r="J696" s="777"/>
      <c r="K696" s="777"/>
      <c r="L696" s="777"/>
      <c r="M696" s="906"/>
      <c r="N696" s="578"/>
      <c r="O696" s="578"/>
      <c r="P696" s="578"/>
      <c r="Q696" s="578"/>
      <c r="R696" s="578"/>
      <c r="S696" s="578"/>
      <c r="T696" s="578"/>
      <c r="U696" s="578"/>
      <c r="V696" s="578"/>
      <c r="W696" s="578"/>
      <c r="X696" s="578"/>
      <c r="Y696" s="578"/>
      <c r="Z696" s="578"/>
      <c r="AA696" s="578"/>
      <c r="AB696" s="578"/>
      <c r="AC696" s="578"/>
      <c r="AD696" s="777"/>
      <c r="AE696" s="578"/>
      <c r="AF696" s="578"/>
      <c r="AG696" s="578"/>
      <c r="AH696" s="907"/>
      <c r="AI696" s="121"/>
      <c r="AJ696" s="121"/>
      <c r="AK696" s="121"/>
      <c r="AL696" s="121"/>
      <c r="AM696" s="121"/>
      <c r="AN696" s="121"/>
    </row>
    <row r="697" spans="1:40" s="101" customFormat="1">
      <c r="A697" s="777"/>
      <c r="B697" s="777"/>
      <c r="C697" s="777"/>
      <c r="D697" s="777"/>
      <c r="E697" s="777"/>
      <c r="F697" s="777"/>
      <c r="G697" s="906"/>
      <c r="H697" s="777"/>
      <c r="I697" s="777"/>
      <c r="J697" s="777"/>
      <c r="K697" s="777"/>
      <c r="L697" s="777"/>
      <c r="M697" s="906"/>
      <c r="N697" s="578"/>
      <c r="O697" s="578"/>
      <c r="P697" s="578"/>
      <c r="Q697" s="578"/>
      <c r="R697" s="578"/>
      <c r="S697" s="578"/>
      <c r="T697" s="578"/>
      <c r="U697" s="578"/>
      <c r="V697" s="578"/>
      <c r="W697" s="578"/>
      <c r="X697" s="578"/>
      <c r="Y697" s="578"/>
      <c r="Z697" s="578"/>
      <c r="AA697" s="578"/>
      <c r="AB697" s="578"/>
      <c r="AC697" s="578"/>
      <c r="AD697" s="777"/>
      <c r="AE697" s="578"/>
      <c r="AF697" s="578"/>
      <c r="AG697" s="578"/>
      <c r="AH697" s="907"/>
      <c r="AI697" s="121"/>
      <c r="AJ697" s="121"/>
      <c r="AK697" s="121"/>
      <c r="AL697" s="121"/>
      <c r="AM697" s="121"/>
      <c r="AN697" s="121"/>
    </row>
    <row r="698" spans="1:40" s="101" customFormat="1">
      <c r="A698" s="777"/>
      <c r="B698" s="777"/>
      <c r="C698" s="777"/>
      <c r="D698" s="777"/>
      <c r="E698" s="777"/>
      <c r="F698" s="777"/>
      <c r="G698" s="906"/>
      <c r="H698" s="777"/>
      <c r="I698" s="777"/>
      <c r="J698" s="777"/>
      <c r="K698" s="777"/>
      <c r="L698" s="777"/>
      <c r="M698" s="906"/>
      <c r="N698" s="578"/>
      <c r="O698" s="578"/>
      <c r="P698" s="578"/>
      <c r="Q698" s="578"/>
      <c r="R698" s="578"/>
      <c r="S698" s="578"/>
      <c r="T698" s="578"/>
      <c r="U698" s="578"/>
      <c r="V698" s="578"/>
      <c r="W698" s="578"/>
      <c r="X698" s="578"/>
      <c r="Y698" s="578"/>
      <c r="Z698" s="578"/>
      <c r="AA698" s="578"/>
      <c r="AB698" s="578"/>
      <c r="AC698" s="578"/>
      <c r="AD698" s="777"/>
      <c r="AE698" s="578"/>
      <c r="AF698" s="578"/>
      <c r="AG698" s="578"/>
      <c r="AH698" s="907"/>
      <c r="AI698" s="121"/>
      <c r="AJ698" s="121"/>
      <c r="AK698" s="121"/>
      <c r="AL698" s="121"/>
      <c r="AM698" s="121"/>
      <c r="AN698" s="121"/>
    </row>
    <row r="699" spans="1:40" s="101" customFormat="1">
      <c r="A699" s="777"/>
      <c r="B699" s="777"/>
      <c r="C699" s="777"/>
      <c r="D699" s="777"/>
      <c r="E699" s="777"/>
      <c r="F699" s="777"/>
      <c r="G699" s="906"/>
      <c r="H699" s="777"/>
      <c r="I699" s="777"/>
      <c r="J699" s="777"/>
      <c r="K699" s="777"/>
      <c r="L699" s="777"/>
      <c r="M699" s="906"/>
      <c r="N699" s="578"/>
      <c r="O699" s="578"/>
      <c r="P699" s="578"/>
      <c r="Q699" s="578"/>
      <c r="R699" s="578"/>
      <c r="S699" s="578"/>
      <c r="T699" s="578"/>
      <c r="U699" s="578"/>
      <c r="V699" s="578"/>
      <c r="W699" s="578"/>
      <c r="X699" s="578"/>
      <c r="Y699" s="578"/>
      <c r="Z699" s="578"/>
      <c r="AA699" s="578"/>
      <c r="AB699" s="578"/>
      <c r="AC699" s="578"/>
      <c r="AD699" s="777"/>
      <c r="AE699" s="578"/>
      <c r="AF699" s="578"/>
      <c r="AG699" s="578"/>
      <c r="AH699" s="907"/>
      <c r="AI699" s="121"/>
      <c r="AJ699" s="121"/>
      <c r="AK699" s="121"/>
      <c r="AL699" s="121"/>
      <c r="AM699" s="121"/>
      <c r="AN699" s="121"/>
    </row>
    <row r="700" spans="1:40" s="101" customFormat="1">
      <c r="A700" s="777"/>
      <c r="B700" s="777"/>
      <c r="C700" s="777"/>
      <c r="D700" s="777"/>
      <c r="E700" s="777"/>
      <c r="F700" s="777"/>
      <c r="G700" s="906"/>
      <c r="H700" s="777"/>
      <c r="I700" s="777"/>
      <c r="J700" s="777"/>
      <c r="K700" s="777"/>
      <c r="L700" s="777"/>
      <c r="M700" s="906"/>
      <c r="N700" s="578"/>
      <c r="O700" s="578"/>
      <c r="P700" s="578"/>
      <c r="Q700" s="578"/>
      <c r="R700" s="578"/>
      <c r="S700" s="578"/>
      <c r="T700" s="578"/>
      <c r="U700" s="578"/>
      <c r="V700" s="578"/>
      <c r="W700" s="578"/>
      <c r="X700" s="578"/>
      <c r="Y700" s="578"/>
      <c r="Z700" s="578"/>
      <c r="AA700" s="578"/>
      <c r="AB700" s="578"/>
      <c r="AC700" s="578"/>
      <c r="AD700" s="777"/>
      <c r="AE700" s="578"/>
      <c r="AF700" s="578"/>
      <c r="AG700" s="578"/>
      <c r="AH700" s="907"/>
      <c r="AI700" s="121"/>
      <c r="AJ700" s="121"/>
      <c r="AK700" s="121"/>
      <c r="AL700" s="121"/>
      <c r="AM700" s="121"/>
      <c r="AN700" s="121"/>
    </row>
    <row r="701" spans="1:40" s="101" customFormat="1">
      <c r="A701" s="777"/>
      <c r="B701" s="777"/>
      <c r="C701" s="777"/>
      <c r="D701" s="777"/>
      <c r="E701" s="777"/>
      <c r="F701" s="777"/>
      <c r="G701" s="906"/>
      <c r="H701" s="777"/>
      <c r="I701" s="777"/>
      <c r="J701" s="777"/>
      <c r="K701" s="777"/>
      <c r="L701" s="777"/>
      <c r="M701" s="906"/>
      <c r="N701" s="578"/>
      <c r="O701" s="578"/>
      <c r="P701" s="578"/>
      <c r="Q701" s="578"/>
      <c r="R701" s="578"/>
      <c r="S701" s="578"/>
      <c r="T701" s="578"/>
      <c r="U701" s="578"/>
      <c r="V701" s="578"/>
      <c r="W701" s="578"/>
      <c r="X701" s="578"/>
      <c r="Y701" s="578"/>
      <c r="Z701" s="578"/>
      <c r="AA701" s="578"/>
      <c r="AB701" s="578"/>
      <c r="AC701" s="578"/>
      <c r="AD701" s="777"/>
      <c r="AE701" s="578"/>
      <c r="AF701" s="578"/>
      <c r="AG701" s="578"/>
      <c r="AH701" s="907"/>
      <c r="AI701" s="121"/>
      <c r="AJ701" s="121"/>
      <c r="AK701" s="121"/>
      <c r="AL701" s="121"/>
      <c r="AM701" s="121"/>
      <c r="AN701" s="121"/>
    </row>
    <row r="702" spans="1:40" s="101" customFormat="1">
      <c r="A702" s="777"/>
      <c r="B702" s="777"/>
      <c r="C702" s="777"/>
      <c r="D702" s="777"/>
      <c r="E702" s="777"/>
      <c r="F702" s="777"/>
      <c r="G702" s="906"/>
      <c r="H702" s="777"/>
      <c r="I702" s="777"/>
      <c r="J702" s="777"/>
      <c r="K702" s="777"/>
      <c r="L702" s="777"/>
      <c r="M702" s="906"/>
      <c r="N702" s="578"/>
      <c r="O702" s="578"/>
      <c r="P702" s="578"/>
      <c r="Q702" s="578"/>
      <c r="R702" s="578"/>
      <c r="S702" s="578"/>
      <c r="T702" s="578"/>
      <c r="U702" s="578"/>
      <c r="V702" s="578"/>
      <c r="W702" s="578"/>
      <c r="X702" s="578"/>
      <c r="Y702" s="578"/>
      <c r="Z702" s="578"/>
      <c r="AA702" s="578"/>
      <c r="AB702" s="578"/>
      <c r="AC702" s="578"/>
      <c r="AD702" s="777"/>
      <c r="AE702" s="578"/>
      <c r="AF702" s="578"/>
      <c r="AG702" s="578"/>
      <c r="AH702" s="907"/>
      <c r="AI702" s="121"/>
      <c r="AJ702" s="121"/>
      <c r="AK702" s="121"/>
      <c r="AL702" s="121"/>
      <c r="AM702" s="121"/>
      <c r="AN702" s="121"/>
    </row>
    <row r="703" spans="1:40" s="101" customFormat="1">
      <c r="A703" s="777"/>
      <c r="B703" s="777"/>
      <c r="C703" s="777"/>
      <c r="D703" s="777"/>
      <c r="E703" s="777"/>
      <c r="F703" s="777"/>
      <c r="G703" s="906"/>
      <c r="H703" s="777"/>
      <c r="I703" s="777"/>
      <c r="J703" s="777"/>
      <c r="K703" s="777"/>
      <c r="L703" s="777"/>
      <c r="M703" s="906"/>
      <c r="N703" s="578"/>
      <c r="O703" s="578"/>
      <c r="P703" s="578"/>
      <c r="Q703" s="578"/>
      <c r="R703" s="578"/>
      <c r="S703" s="578"/>
      <c r="T703" s="578"/>
      <c r="U703" s="578"/>
      <c r="V703" s="578"/>
      <c r="W703" s="578"/>
      <c r="X703" s="578"/>
      <c r="Y703" s="578"/>
      <c r="Z703" s="578"/>
      <c r="AA703" s="578"/>
      <c r="AB703" s="578"/>
      <c r="AC703" s="578"/>
      <c r="AD703" s="777"/>
      <c r="AE703" s="578"/>
      <c r="AF703" s="578"/>
      <c r="AG703" s="578"/>
      <c r="AH703" s="907"/>
      <c r="AI703" s="121"/>
      <c r="AJ703" s="121"/>
      <c r="AK703" s="121"/>
      <c r="AL703" s="121"/>
      <c r="AM703" s="121"/>
      <c r="AN703" s="121"/>
    </row>
    <row r="704" spans="1:40" s="101" customFormat="1">
      <c r="A704" s="777"/>
      <c r="B704" s="777"/>
      <c r="C704" s="777"/>
      <c r="D704" s="777"/>
      <c r="E704" s="777"/>
      <c r="F704" s="777"/>
      <c r="G704" s="906"/>
      <c r="H704" s="777"/>
      <c r="I704" s="777"/>
      <c r="J704" s="777"/>
      <c r="K704" s="777"/>
      <c r="L704" s="777"/>
      <c r="M704" s="906"/>
      <c r="N704" s="578"/>
      <c r="O704" s="578"/>
      <c r="P704" s="578"/>
      <c r="Q704" s="578"/>
      <c r="R704" s="578"/>
      <c r="S704" s="578"/>
      <c r="T704" s="578"/>
      <c r="U704" s="578"/>
      <c r="V704" s="578"/>
      <c r="W704" s="578"/>
      <c r="X704" s="578"/>
      <c r="Y704" s="578"/>
      <c r="Z704" s="578"/>
      <c r="AA704" s="578"/>
      <c r="AB704" s="578"/>
      <c r="AC704" s="578"/>
      <c r="AD704" s="777"/>
      <c r="AE704" s="578"/>
      <c r="AF704" s="578"/>
      <c r="AG704" s="578"/>
      <c r="AH704" s="907"/>
      <c r="AI704" s="121"/>
      <c r="AJ704" s="121"/>
      <c r="AK704" s="121"/>
      <c r="AL704" s="121"/>
      <c r="AM704" s="121"/>
      <c r="AN704" s="121"/>
    </row>
    <row r="705" spans="1:40" s="101" customFormat="1">
      <c r="A705" s="777"/>
      <c r="B705" s="777"/>
      <c r="C705" s="777"/>
      <c r="D705" s="777"/>
      <c r="E705" s="777"/>
      <c r="F705" s="777"/>
      <c r="G705" s="906"/>
      <c r="H705" s="777"/>
      <c r="I705" s="777"/>
      <c r="J705" s="777"/>
      <c r="K705" s="777"/>
      <c r="L705" s="777"/>
      <c r="M705" s="906"/>
      <c r="N705" s="578"/>
      <c r="O705" s="578"/>
      <c r="P705" s="578"/>
      <c r="Q705" s="578"/>
      <c r="R705" s="578"/>
      <c r="S705" s="578"/>
      <c r="T705" s="578"/>
      <c r="U705" s="578"/>
      <c r="V705" s="578"/>
      <c r="W705" s="578"/>
      <c r="X705" s="578"/>
      <c r="Y705" s="578"/>
      <c r="Z705" s="578"/>
      <c r="AA705" s="578"/>
      <c r="AB705" s="578"/>
      <c r="AC705" s="578"/>
      <c r="AD705" s="777"/>
      <c r="AE705" s="578"/>
      <c r="AF705" s="578"/>
      <c r="AG705" s="578"/>
      <c r="AH705" s="907"/>
      <c r="AI705" s="121"/>
      <c r="AJ705" s="121"/>
      <c r="AK705" s="121"/>
      <c r="AL705" s="121"/>
      <c r="AM705" s="121"/>
      <c r="AN705" s="121"/>
    </row>
    <row r="706" spans="1:40" s="101" customFormat="1">
      <c r="A706" s="777"/>
      <c r="B706" s="777"/>
      <c r="C706" s="777"/>
      <c r="D706" s="777"/>
      <c r="E706" s="777"/>
      <c r="F706" s="777"/>
      <c r="G706" s="906"/>
      <c r="H706" s="777"/>
      <c r="I706" s="777"/>
      <c r="J706" s="777"/>
      <c r="K706" s="777"/>
      <c r="L706" s="777"/>
      <c r="M706" s="906"/>
      <c r="N706" s="578"/>
      <c r="O706" s="578"/>
      <c r="P706" s="578"/>
      <c r="Q706" s="578"/>
      <c r="R706" s="578"/>
      <c r="S706" s="578"/>
      <c r="T706" s="578"/>
      <c r="U706" s="578"/>
      <c r="V706" s="578"/>
      <c r="W706" s="578"/>
      <c r="X706" s="578"/>
      <c r="Y706" s="578"/>
      <c r="Z706" s="578"/>
      <c r="AA706" s="578"/>
      <c r="AB706" s="578"/>
      <c r="AC706" s="578"/>
      <c r="AD706" s="777"/>
      <c r="AE706" s="578"/>
      <c r="AF706" s="578"/>
      <c r="AG706" s="578"/>
      <c r="AH706" s="907"/>
      <c r="AI706" s="121"/>
      <c r="AJ706" s="121"/>
      <c r="AK706" s="121"/>
      <c r="AL706" s="121"/>
      <c r="AM706" s="121"/>
      <c r="AN706" s="121"/>
    </row>
    <row r="707" spans="1:40" s="101" customFormat="1">
      <c r="A707" s="777"/>
      <c r="B707" s="777"/>
      <c r="C707" s="777"/>
      <c r="D707" s="777"/>
      <c r="E707" s="777"/>
      <c r="F707" s="777"/>
      <c r="G707" s="906"/>
      <c r="H707" s="777"/>
      <c r="I707" s="777"/>
      <c r="J707" s="777"/>
      <c r="K707" s="777"/>
      <c r="L707" s="777"/>
      <c r="M707" s="906"/>
      <c r="N707" s="578"/>
      <c r="O707" s="578"/>
      <c r="P707" s="578"/>
      <c r="Q707" s="578"/>
      <c r="R707" s="578"/>
      <c r="S707" s="578"/>
      <c r="T707" s="578"/>
      <c r="U707" s="578"/>
      <c r="V707" s="578"/>
      <c r="W707" s="578"/>
      <c r="X707" s="578"/>
      <c r="Y707" s="578"/>
      <c r="Z707" s="578"/>
      <c r="AA707" s="578"/>
      <c r="AB707" s="578"/>
      <c r="AC707" s="578"/>
      <c r="AD707" s="777"/>
      <c r="AE707" s="578"/>
      <c r="AF707" s="578"/>
      <c r="AG707" s="578"/>
      <c r="AH707" s="907"/>
      <c r="AI707" s="121"/>
      <c r="AJ707" s="121"/>
      <c r="AK707" s="121"/>
      <c r="AL707" s="121"/>
      <c r="AM707" s="121"/>
      <c r="AN707" s="121"/>
    </row>
    <row r="708" spans="1:40" s="101" customFormat="1">
      <c r="A708" s="777"/>
      <c r="B708" s="777"/>
      <c r="C708" s="777"/>
      <c r="D708" s="777"/>
      <c r="E708" s="777"/>
      <c r="F708" s="777"/>
      <c r="G708" s="906"/>
      <c r="H708" s="777"/>
      <c r="I708" s="777"/>
      <c r="J708" s="777"/>
      <c r="K708" s="777"/>
      <c r="L708" s="777"/>
      <c r="M708" s="906"/>
      <c r="N708" s="578"/>
      <c r="O708" s="578"/>
      <c r="P708" s="578"/>
      <c r="Q708" s="578"/>
      <c r="R708" s="578"/>
      <c r="S708" s="578"/>
      <c r="T708" s="578"/>
      <c r="U708" s="578"/>
      <c r="V708" s="578"/>
      <c r="W708" s="578"/>
      <c r="X708" s="578"/>
      <c r="Y708" s="578"/>
      <c r="Z708" s="578"/>
      <c r="AA708" s="578"/>
      <c r="AB708" s="578"/>
      <c r="AC708" s="578"/>
      <c r="AD708" s="777"/>
      <c r="AE708" s="578"/>
      <c r="AF708" s="578"/>
      <c r="AG708" s="578"/>
      <c r="AH708" s="907"/>
      <c r="AI708" s="121"/>
      <c r="AJ708" s="121"/>
      <c r="AK708" s="121"/>
      <c r="AL708" s="121"/>
      <c r="AM708" s="121"/>
      <c r="AN708" s="121"/>
    </row>
    <row r="709" spans="1:40" s="101" customFormat="1">
      <c r="A709" s="777"/>
      <c r="B709" s="777"/>
      <c r="C709" s="777"/>
      <c r="D709" s="777"/>
      <c r="E709" s="777"/>
      <c r="F709" s="777"/>
      <c r="G709" s="906"/>
      <c r="H709" s="777"/>
      <c r="I709" s="777"/>
      <c r="J709" s="777"/>
      <c r="K709" s="777"/>
      <c r="L709" s="777"/>
      <c r="M709" s="906"/>
      <c r="N709" s="578"/>
      <c r="O709" s="578"/>
      <c r="P709" s="578"/>
      <c r="Q709" s="578"/>
      <c r="R709" s="578"/>
      <c r="S709" s="578"/>
      <c r="T709" s="578"/>
      <c r="U709" s="578"/>
      <c r="V709" s="578"/>
      <c r="W709" s="578"/>
      <c r="X709" s="578"/>
      <c r="Y709" s="578"/>
      <c r="Z709" s="578"/>
      <c r="AA709" s="578"/>
      <c r="AB709" s="578"/>
      <c r="AC709" s="578"/>
      <c r="AD709" s="777"/>
      <c r="AE709" s="578"/>
      <c r="AF709" s="578"/>
      <c r="AG709" s="578"/>
      <c r="AH709" s="907"/>
      <c r="AI709" s="121"/>
      <c r="AJ709" s="121"/>
      <c r="AK709" s="121"/>
      <c r="AL709" s="121"/>
      <c r="AM709" s="121"/>
      <c r="AN709" s="121"/>
    </row>
    <row r="710" spans="1:40" s="101" customFormat="1">
      <c r="A710" s="777"/>
      <c r="B710" s="777"/>
      <c r="C710" s="777"/>
      <c r="D710" s="777"/>
      <c r="E710" s="777"/>
      <c r="F710" s="777"/>
      <c r="G710" s="906"/>
      <c r="H710" s="777"/>
      <c r="I710" s="777"/>
      <c r="J710" s="777"/>
      <c r="K710" s="777"/>
      <c r="L710" s="777"/>
      <c r="M710" s="906"/>
      <c r="N710" s="578"/>
      <c r="O710" s="578"/>
      <c r="P710" s="578"/>
      <c r="Q710" s="578"/>
      <c r="R710" s="578"/>
      <c r="S710" s="578"/>
      <c r="T710" s="578"/>
      <c r="U710" s="578"/>
      <c r="V710" s="578"/>
      <c r="W710" s="578"/>
      <c r="X710" s="578"/>
      <c r="Y710" s="578"/>
      <c r="Z710" s="578"/>
      <c r="AA710" s="578"/>
      <c r="AB710" s="578"/>
      <c r="AC710" s="578"/>
      <c r="AD710" s="777"/>
      <c r="AE710" s="578"/>
      <c r="AF710" s="578"/>
      <c r="AG710" s="578"/>
      <c r="AH710" s="907"/>
      <c r="AI710" s="121"/>
      <c r="AJ710" s="121"/>
      <c r="AK710" s="121"/>
      <c r="AL710" s="121"/>
      <c r="AM710" s="121"/>
      <c r="AN710" s="121"/>
    </row>
    <row r="711" spans="1:40" s="101" customFormat="1">
      <c r="A711" s="777"/>
      <c r="B711" s="777"/>
      <c r="C711" s="777"/>
      <c r="D711" s="777"/>
      <c r="E711" s="777"/>
      <c r="F711" s="777"/>
      <c r="G711" s="906"/>
      <c r="H711" s="777"/>
      <c r="I711" s="777"/>
      <c r="J711" s="777"/>
      <c r="K711" s="777"/>
      <c r="L711" s="777"/>
      <c r="M711" s="906"/>
      <c r="N711" s="578"/>
      <c r="O711" s="578"/>
      <c r="P711" s="578"/>
      <c r="Q711" s="578"/>
      <c r="R711" s="578"/>
      <c r="S711" s="578"/>
      <c r="T711" s="578"/>
      <c r="U711" s="578"/>
      <c r="V711" s="578"/>
      <c r="W711" s="578"/>
      <c r="X711" s="578"/>
      <c r="Y711" s="578"/>
      <c r="Z711" s="578"/>
      <c r="AA711" s="578"/>
      <c r="AB711" s="578"/>
      <c r="AC711" s="578"/>
      <c r="AD711" s="777"/>
      <c r="AE711" s="578"/>
      <c r="AF711" s="578"/>
      <c r="AG711" s="578"/>
      <c r="AH711" s="907"/>
      <c r="AI711" s="121"/>
      <c r="AJ711" s="121"/>
      <c r="AK711" s="121"/>
      <c r="AL711" s="121"/>
      <c r="AM711" s="121"/>
      <c r="AN711" s="121"/>
    </row>
    <row r="712" spans="1:40" s="101" customFormat="1">
      <c r="A712" s="777"/>
      <c r="B712" s="777"/>
      <c r="C712" s="777"/>
      <c r="D712" s="777"/>
      <c r="E712" s="777"/>
      <c r="F712" s="777"/>
      <c r="G712" s="906"/>
      <c r="H712" s="777"/>
      <c r="I712" s="777"/>
      <c r="J712" s="777"/>
      <c r="K712" s="777"/>
      <c r="L712" s="777"/>
      <c r="M712" s="906"/>
      <c r="N712" s="578"/>
      <c r="O712" s="578"/>
      <c r="P712" s="578"/>
      <c r="Q712" s="578"/>
      <c r="R712" s="578"/>
      <c r="S712" s="578"/>
      <c r="T712" s="578"/>
      <c r="U712" s="578"/>
      <c r="V712" s="578"/>
      <c r="W712" s="578"/>
      <c r="X712" s="578"/>
      <c r="Y712" s="578"/>
      <c r="Z712" s="578"/>
      <c r="AA712" s="578"/>
      <c r="AB712" s="578"/>
      <c r="AC712" s="578"/>
      <c r="AD712" s="777"/>
      <c r="AE712" s="578"/>
      <c r="AF712" s="578"/>
      <c r="AG712" s="578"/>
      <c r="AH712" s="907"/>
      <c r="AI712" s="121"/>
      <c r="AJ712" s="121"/>
      <c r="AK712" s="121"/>
      <c r="AL712" s="121"/>
      <c r="AM712" s="121"/>
      <c r="AN712" s="121"/>
    </row>
    <row r="713" spans="1:40" s="101" customFormat="1">
      <c r="A713" s="777"/>
      <c r="B713" s="777"/>
      <c r="C713" s="777"/>
      <c r="D713" s="777"/>
      <c r="E713" s="777"/>
      <c r="F713" s="777"/>
      <c r="G713" s="906"/>
      <c r="H713" s="777"/>
      <c r="I713" s="777"/>
      <c r="J713" s="777"/>
      <c r="K713" s="777"/>
      <c r="L713" s="777"/>
      <c r="M713" s="906"/>
      <c r="N713" s="578"/>
      <c r="O713" s="578"/>
      <c r="P713" s="578"/>
      <c r="Q713" s="578"/>
      <c r="R713" s="578"/>
      <c r="S713" s="578"/>
      <c r="T713" s="578"/>
      <c r="U713" s="578"/>
      <c r="V713" s="578"/>
      <c r="W713" s="578"/>
      <c r="X713" s="578"/>
      <c r="Y713" s="578"/>
      <c r="Z713" s="578"/>
      <c r="AA713" s="578"/>
      <c r="AB713" s="578"/>
      <c r="AC713" s="578"/>
      <c r="AD713" s="777"/>
      <c r="AE713" s="578"/>
      <c r="AF713" s="578"/>
      <c r="AG713" s="578"/>
      <c r="AH713" s="907"/>
      <c r="AI713" s="121"/>
      <c r="AJ713" s="121"/>
      <c r="AK713" s="121"/>
      <c r="AL713" s="121"/>
      <c r="AM713" s="121"/>
      <c r="AN713" s="121"/>
    </row>
    <row r="714" spans="1:40" s="101" customFormat="1">
      <c r="A714" s="777"/>
      <c r="B714" s="777"/>
      <c r="C714" s="777"/>
      <c r="D714" s="777"/>
      <c r="E714" s="777"/>
      <c r="F714" s="777"/>
      <c r="G714" s="906"/>
      <c r="H714" s="777"/>
      <c r="I714" s="777"/>
      <c r="J714" s="777"/>
      <c r="K714" s="777"/>
      <c r="L714" s="777"/>
      <c r="M714" s="906"/>
      <c r="N714" s="578"/>
      <c r="O714" s="578"/>
      <c r="P714" s="578"/>
      <c r="Q714" s="578"/>
      <c r="R714" s="578"/>
      <c r="S714" s="578"/>
      <c r="T714" s="578"/>
      <c r="U714" s="578"/>
      <c r="V714" s="578"/>
      <c r="W714" s="578"/>
      <c r="X714" s="578"/>
      <c r="Y714" s="578"/>
      <c r="Z714" s="578"/>
      <c r="AA714" s="578"/>
      <c r="AB714" s="578"/>
      <c r="AC714" s="578"/>
      <c r="AD714" s="777"/>
      <c r="AE714" s="578"/>
      <c r="AF714" s="578"/>
      <c r="AG714" s="578"/>
      <c r="AH714" s="907"/>
      <c r="AI714" s="121"/>
      <c r="AJ714" s="121"/>
      <c r="AK714" s="121"/>
      <c r="AL714" s="121"/>
      <c r="AM714" s="121"/>
      <c r="AN714" s="121"/>
    </row>
    <row r="715" spans="1:40" s="101" customFormat="1">
      <c r="A715" s="777"/>
      <c r="B715" s="777"/>
      <c r="C715" s="777"/>
      <c r="D715" s="777"/>
      <c r="E715" s="777"/>
      <c r="F715" s="777"/>
      <c r="G715" s="906"/>
      <c r="H715" s="777"/>
      <c r="I715" s="777"/>
      <c r="J715" s="777"/>
      <c r="K715" s="777"/>
      <c r="L715" s="777"/>
      <c r="M715" s="906"/>
      <c r="N715" s="578"/>
      <c r="O715" s="578"/>
      <c r="P715" s="578"/>
      <c r="Q715" s="578"/>
      <c r="R715" s="578"/>
      <c r="S715" s="578"/>
      <c r="T715" s="578"/>
      <c r="U715" s="578"/>
      <c r="V715" s="578"/>
      <c r="W715" s="578"/>
      <c r="X715" s="578"/>
      <c r="Y715" s="578"/>
      <c r="Z715" s="578"/>
      <c r="AA715" s="578"/>
      <c r="AB715" s="578"/>
      <c r="AC715" s="578"/>
      <c r="AD715" s="777"/>
      <c r="AE715" s="578"/>
      <c r="AF715" s="578"/>
      <c r="AG715" s="578"/>
      <c r="AH715" s="907"/>
      <c r="AI715" s="121"/>
      <c r="AJ715" s="121"/>
      <c r="AK715" s="121"/>
      <c r="AL715" s="121"/>
      <c r="AM715" s="121"/>
      <c r="AN715" s="121"/>
    </row>
    <row r="716" spans="1:40" s="101" customFormat="1">
      <c r="A716" s="777"/>
      <c r="B716" s="777"/>
      <c r="C716" s="777"/>
      <c r="D716" s="777"/>
      <c r="E716" s="777"/>
      <c r="F716" s="777"/>
      <c r="G716" s="906"/>
      <c r="H716" s="777"/>
      <c r="I716" s="777"/>
      <c r="J716" s="777"/>
      <c r="K716" s="777"/>
      <c r="L716" s="777"/>
      <c r="M716" s="906"/>
      <c r="N716" s="578"/>
      <c r="O716" s="578"/>
      <c r="P716" s="578"/>
      <c r="Q716" s="578"/>
      <c r="R716" s="578"/>
      <c r="S716" s="578"/>
      <c r="T716" s="578"/>
      <c r="U716" s="578"/>
      <c r="V716" s="578"/>
      <c r="W716" s="578"/>
      <c r="X716" s="578"/>
      <c r="Y716" s="578"/>
      <c r="Z716" s="578"/>
      <c r="AA716" s="578"/>
      <c r="AB716" s="578"/>
      <c r="AC716" s="578"/>
      <c r="AD716" s="777"/>
      <c r="AE716" s="578"/>
      <c r="AF716" s="578"/>
      <c r="AG716" s="578"/>
      <c r="AH716" s="907"/>
      <c r="AI716" s="121"/>
      <c r="AJ716" s="121"/>
      <c r="AK716" s="121"/>
      <c r="AL716" s="121"/>
      <c r="AM716" s="121"/>
      <c r="AN716" s="121"/>
    </row>
    <row r="717" spans="1:40" s="101" customFormat="1">
      <c r="A717" s="777"/>
      <c r="B717" s="777"/>
      <c r="C717" s="777"/>
      <c r="D717" s="777"/>
      <c r="E717" s="777"/>
      <c r="F717" s="777"/>
      <c r="G717" s="906"/>
      <c r="H717" s="777"/>
      <c r="I717" s="777"/>
      <c r="J717" s="777"/>
      <c r="K717" s="777"/>
      <c r="L717" s="777"/>
      <c r="M717" s="906"/>
      <c r="N717" s="578"/>
      <c r="O717" s="578"/>
      <c r="P717" s="578"/>
      <c r="Q717" s="578"/>
      <c r="R717" s="578"/>
      <c r="S717" s="578"/>
      <c r="T717" s="578"/>
      <c r="U717" s="578"/>
      <c r="V717" s="578"/>
      <c r="W717" s="578"/>
      <c r="X717" s="578"/>
      <c r="Y717" s="578"/>
      <c r="Z717" s="578"/>
      <c r="AA717" s="578"/>
      <c r="AB717" s="578"/>
      <c r="AC717" s="578"/>
      <c r="AD717" s="777"/>
      <c r="AE717" s="578"/>
      <c r="AF717" s="578"/>
      <c r="AG717" s="578"/>
      <c r="AH717" s="907"/>
      <c r="AI717" s="121"/>
      <c r="AJ717" s="121"/>
      <c r="AK717" s="121"/>
      <c r="AL717" s="121"/>
      <c r="AM717" s="121"/>
      <c r="AN717" s="121"/>
    </row>
    <row r="718" spans="1:40" s="101" customFormat="1">
      <c r="A718" s="777"/>
      <c r="B718" s="777"/>
      <c r="C718" s="777"/>
      <c r="D718" s="777"/>
      <c r="E718" s="777"/>
      <c r="F718" s="777"/>
      <c r="G718" s="906"/>
      <c r="H718" s="777"/>
      <c r="I718" s="777"/>
      <c r="J718" s="777"/>
      <c r="K718" s="777"/>
      <c r="L718" s="777"/>
      <c r="M718" s="906"/>
      <c r="N718" s="578"/>
      <c r="O718" s="578"/>
      <c r="P718" s="578"/>
      <c r="Q718" s="578"/>
      <c r="R718" s="578"/>
      <c r="S718" s="578"/>
      <c r="T718" s="578"/>
      <c r="U718" s="578"/>
      <c r="V718" s="578"/>
      <c r="W718" s="578"/>
      <c r="X718" s="578"/>
      <c r="Y718" s="578"/>
      <c r="Z718" s="578"/>
      <c r="AA718" s="578"/>
      <c r="AB718" s="578"/>
      <c r="AC718" s="578"/>
      <c r="AD718" s="777"/>
      <c r="AE718" s="578"/>
      <c r="AF718" s="578"/>
      <c r="AG718" s="578"/>
      <c r="AH718" s="907"/>
      <c r="AI718" s="121"/>
      <c r="AJ718" s="121"/>
      <c r="AK718" s="121"/>
      <c r="AL718" s="121"/>
      <c r="AM718" s="121"/>
      <c r="AN718" s="121"/>
    </row>
    <row r="719" spans="1:40" s="101" customFormat="1">
      <c r="A719" s="777"/>
      <c r="B719" s="777"/>
      <c r="C719" s="777"/>
      <c r="D719" s="777"/>
      <c r="E719" s="777"/>
      <c r="F719" s="777"/>
      <c r="G719" s="906"/>
      <c r="H719" s="777"/>
      <c r="I719" s="777"/>
      <c r="J719" s="777"/>
      <c r="K719" s="777"/>
      <c r="L719" s="777"/>
      <c r="M719" s="906"/>
      <c r="N719" s="578"/>
      <c r="O719" s="578"/>
      <c r="P719" s="578"/>
      <c r="Q719" s="578"/>
      <c r="R719" s="578"/>
      <c r="S719" s="578"/>
      <c r="T719" s="578"/>
      <c r="U719" s="578"/>
      <c r="V719" s="578"/>
      <c r="W719" s="578"/>
      <c r="X719" s="578"/>
      <c r="Y719" s="578"/>
      <c r="Z719" s="578"/>
      <c r="AA719" s="578"/>
      <c r="AB719" s="578"/>
      <c r="AC719" s="578"/>
      <c r="AD719" s="777"/>
      <c r="AE719" s="578"/>
      <c r="AF719" s="578"/>
      <c r="AG719" s="578"/>
      <c r="AH719" s="907"/>
      <c r="AI719" s="121"/>
      <c r="AJ719" s="121"/>
      <c r="AK719" s="121"/>
      <c r="AL719" s="121"/>
      <c r="AM719" s="121"/>
      <c r="AN719" s="121"/>
    </row>
    <row r="720" spans="1:40" s="101" customFormat="1">
      <c r="A720" s="777"/>
      <c r="B720" s="777"/>
      <c r="C720" s="777"/>
      <c r="D720" s="777"/>
      <c r="E720" s="777"/>
      <c r="F720" s="777"/>
      <c r="G720" s="906"/>
      <c r="H720" s="777"/>
      <c r="I720" s="777"/>
      <c r="J720" s="777"/>
      <c r="K720" s="777"/>
      <c r="L720" s="777"/>
      <c r="M720" s="906"/>
      <c r="N720" s="578"/>
      <c r="O720" s="578"/>
      <c r="P720" s="578"/>
      <c r="Q720" s="578"/>
      <c r="R720" s="578"/>
      <c r="S720" s="578"/>
      <c r="T720" s="578"/>
      <c r="U720" s="578"/>
      <c r="V720" s="578"/>
      <c r="W720" s="578"/>
      <c r="X720" s="578"/>
      <c r="Y720" s="578"/>
      <c r="Z720" s="578"/>
      <c r="AA720" s="578"/>
      <c r="AB720" s="578"/>
      <c r="AC720" s="578"/>
      <c r="AD720" s="777"/>
      <c r="AE720" s="578"/>
      <c r="AF720" s="578"/>
      <c r="AG720" s="578"/>
      <c r="AH720" s="907"/>
      <c r="AI720" s="121"/>
      <c r="AJ720" s="121"/>
      <c r="AK720" s="121"/>
      <c r="AL720" s="121"/>
      <c r="AM720" s="121"/>
      <c r="AN720" s="121"/>
    </row>
    <row r="721" spans="1:40" s="101" customFormat="1">
      <c r="A721" s="777"/>
      <c r="B721" s="777"/>
      <c r="C721" s="777"/>
      <c r="D721" s="777"/>
      <c r="E721" s="777"/>
      <c r="F721" s="777"/>
      <c r="G721" s="906"/>
      <c r="H721" s="777"/>
      <c r="I721" s="777"/>
      <c r="J721" s="777"/>
      <c r="K721" s="777"/>
      <c r="L721" s="777"/>
      <c r="M721" s="906"/>
      <c r="N721" s="578"/>
      <c r="O721" s="578"/>
      <c r="P721" s="578"/>
      <c r="Q721" s="578"/>
      <c r="R721" s="578"/>
      <c r="S721" s="578"/>
      <c r="T721" s="578"/>
      <c r="U721" s="578"/>
      <c r="V721" s="578"/>
      <c r="W721" s="578"/>
      <c r="X721" s="578"/>
      <c r="Y721" s="578"/>
      <c r="Z721" s="578"/>
      <c r="AA721" s="578"/>
      <c r="AB721" s="578"/>
      <c r="AC721" s="578"/>
      <c r="AD721" s="777"/>
      <c r="AE721" s="578"/>
      <c r="AF721" s="578"/>
      <c r="AG721" s="578"/>
      <c r="AH721" s="907"/>
      <c r="AI721" s="121"/>
      <c r="AJ721" s="121"/>
      <c r="AK721" s="121"/>
      <c r="AL721" s="121"/>
      <c r="AM721" s="121"/>
      <c r="AN721" s="121"/>
    </row>
    <row r="722" spans="1:40" s="101" customFormat="1">
      <c r="A722" s="777"/>
      <c r="B722" s="777"/>
      <c r="C722" s="777"/>
      <c r="D722" s="777"/>
      <c r="E722" s="777"/>
      <c r="F722" s="777"/>
      <c r="G722" s="906"/>
      <c r="H722" s="777"/>
      <c r="I722" s="777"/>
      <c r="J722" s="777"/>
      <c r="K722" s="777"/>
      <c r="L722" s="777"/>
      <c r="M722" s="906"/>
      <c r="N722" s="578"/>
      <c r="O722" s="578"/>
      <c r="P722" s="578"/>
      <c r="Q722" s="578"/>
      <c r="R722" s="578"/>
      <c r="S722" s="578"/>
      <c r="T722" s="578"/>
      <c r="U722" s="578"/>
      <c r="V722" s="578"/>
      <c r="W722" s="578"/>
      <c r="X722" s="578"/>
      <c r="Y722" s="578"/>
      <c r="Z722" s="578"/>
      <c r="AA722" s="578"/>
      <c r="AB722" s="578"/>
      <c r="AC722" s="578"/>
      <c r="AD722" s="777"/>
      <c r="AE722" s="578"/>
      <c r="AF722" s="578"/>
      <c r="AG722" s="578"/>
      <c r="AH722" s="907"/>
      <c r="AI722" s="121"/>
      <c r="AJ722" s="121"/>
      <c r="AK722" s="121"/>
      <c r="AL722" s="121"/>
      <c r="AM722" s="121"/>
      <c r="AN722" s="121"/>
    </row>
    <row r="723" spans="1:40" s="101" customFormat="1">
      <c r="A723" s="777"/>
      <c r="B723" s="777"/>
      <c r="C723" s="777"/>
      <c r="D723" s="777"/>
      <c r="E723" s="777"/>
      <c r="F723" s="777"/>
      <c r="G723" s="906"/>
      <c r="H723" s="777"/>
      <c r="I723" s="777"/>
      <c r="J723" s="777"/>
      <c r="K723" s="777"/>
      <c r="L723" s="777"/>
      <c r="M723" s="906"/>
      <c r="N723" s="578"/>
      <c r="O723" s="578"/>
      <c r="P723" s="578"/>
      <c r="Q723" s="578"/>
      <c r="R723" s="578"/>
      <c r="S723" s="578"/>
      <c r="T723" s="578"/>
      <c r="U723" s="578"/>
      <c r="V723" s="578"/>
      <c r="W723" s="578"/>
      <c r="X723" s="578"/>
      <c r="Y723" s="578"/>
      <c r="Z723" s="578"/>
      <c r="AA723" s="578"/>
      <c r="AB723" s="578"/>
      <c r="AC723" s="578"/>
      <c r="AD723" s="777"/>
      <c r="AE723" s="578"/>
      <c r="AF723" s="578"/>
      <c r="AG723" s="578"/>
      <c r="AH723" s="907"/>
      <c r="AI723" s="121"/>
      <c r="AJ723" s="121"/>
      <c r="AK723" s="121"/>
      <c r="AL723" s="121"/>
      <c r="AM723" s="121"/>
      <c r="AN723" s="121"/>
    </row>
    <row r="724" spans="1:40" s="101" customFormat="1">
      <c r="A724" s="777"/>
      <c r="B724" s="777"/>
      <c r="C724" s="777"/>
      <c r="D724" s="777"/>
      <c r="E724" s="777"/>
      <c r="F724" s="777"/>
      <c r="G724" s="906"/>
      <c r="H724" s="777"/>
      <c r="I724" s="777"/>
      <c r="J724" s="777"/>
      <c r="K724" s="777"/>
      <c r="L724" s="777"/>
      <c r="M724" s="906"/>
      <c r="N724" s="578"/>
      <c r="O724" s="578"/>
      <c r="P724" s="578"/>
      <c r="Q724" s="578"/>
      <c r="R724" s="578"/>
      <c r="S724" s="578"/>
      <c r="T724" s="578"/>
      <c r="U724" s="578"/>
      <c r="V724" s="578"/>
      <c r="W724" s="578"/>
      <c r="X724" s="578"/>
      <c r="Y724" s="578"/>
      <c r="Z724" s="578"/>
      <c r="AA724" s="578"/>
      <c r="AB724" s="578"/>
      <c r="AC724" s="578"/>
      <c r="AD724" s="777"/>
      <c r="AE724" s="578"/>
      <c r="AF724" s="578"/>
      <c r="AG724" s="578"/>
      <c r="AH724" s="907"/>
      <c r="AI724" s="121"/>
      <c r="AJ724" s="121"/>
      <c r="AK724" s="121"/>
      <c r="AL724" s="121"/>
      <c r="AM724" s="121"/>
      <c r="AN724" s="121"/>
    </row>
    <row r="725" spans="1:40" s="101" customFormat="1">
      <c r="A725" s="777"/>
      <c r="B725" s="777"/>
      <c r="C725" s="777"/>
      <c r="D725" s="777"/>
      <c r="E725" s="777"/>
      <c r="F725" s="777"/>
      <c r="G725" s="906"/>
      <c r="H725" s="777"/>
      <c r="I725" s="777"/>
      <c r="J725" s="777"/>
      <c r="K725" s="777"/>
      <c r="L725" s="777"/>
      <c r="M725" s="906"/>
      <c r="N725" s="578"/>
      <c r="O725" s="578"/>
      <c r="P725" s="578"/>
      <c r="Q725" s="578"/>
      <c r="R725" s="578"/>
      <c r="S725" s="578"/>
      <c r="T725" s="578"/>
      <c r="U725" s="578"/>
      <c r="V725" s="578"/>
      <c r="W725" s="578"/>
      <c r="X725" s="578"/>
      <c r="Y725" s="578"/>
      <c r="Z725" s="578"/>
      <c r="AA725" s="578"/>
      <c r="AB725" s="578"/>
      <c r="AC725" s="578"/>
      <c r="AD725" s="777"/>
      <c r="AE725" s="578"/>
      <c r="AF725" s="578"/>
      <c r="AG725" s="578"/>
      <c r="AH725" s="907"/>
      <c r="AI725" s="121"/>
      <c r="AJ725" s="121"/>
      <c r="AK725" s="121"/>
      <c r="AL725" s="121"/>
      <c r="AM725" s="121"/>
      <c r="AN725" s="121"/>
    </row>
    <row r="726" spans="1:40" s="101" customFormat="1">
      <c r="A726" s="777"/>
      <c r="B726" s="777"/>
      <c r="C726" s="777"/>
      <c r="D726" s="777"/>
      <c r="E726" s="777"/>
      <c r="F726" s="777"/>
      <c r="G726" s="906"/>
      <c r="H726" s="777"/>
      <c r="I726" s="777"/>
      <c r="J726" s="777"/>
      <c r="K726" s="777"/>
      <c r="L726" s="777"/>
      <c r="M726" s="906"/>
      <c r="N726" s="578"/>
      <c r="O726" s="578"/>
      <c r="P726" s="578"/>
      <c r="Q726" s="578"/>
      <c r="R726" s="578"/>
      <c r="S726" s="578"/>
      <c r="T726" s="578"/>
      <c r="U726" s="578"/>
      <c r="V726" s="578"/>
      <c r="W726" s="578"/>
      <c r="X726" s="578"/>
      <c r="Y726" s="578"/>
      <c r="Z726" s="578"/>
      <c r="AA726" s="578"/>
      <c r="AB726" s="578"/>
      <c r="AC726" s="578"/>
      <c r="AD726" s="777"/>
      <c r="AE726" s="578"/>
      <c r="AF726" s="578"/>
      <c r="AG726" s="578"/>
      <c r="AH726" s="907"/>
      <c r="AI726" s="121"/>
      <c r="AJ726" s="121"/>
      <c r="AK726" s="121"/>
      <c r="AL726" s="121"/>
      <c r="AM726" s="121"/>
      <c r="AN726" s="121"/>
    </row>
    <row r="727" spans="1:40" s="101" customFormat="1">
      <c r="A727" s="777"/>
      <c r="B727" s="777"/>
      <c r="C727" s="777"/>
      <c r="D727" s="777"/>
      <c r="E727" s="777"/>
      <c r="F727" s="777"/>
      <c r="G727" s="906"/>
      <c r="H727" s="777"/>
      <c r="I727" s="777"/>
      <c r="J727" s="777"/>
      <c r="K727" s="777"/>
      <c r="L727" s="777"/>
      <c r="M727" s="906"/>
      <c r="N727" s="578"/>
      <c r="O727" s="578"/>
      <c r="P727" s="578"/>
      <c r="Q727" s="578"/>
      <c r="R727" s="578"/>
      <c r="S727" s="578"/>
      <c r="T727" s="578"/>
      <c r="U727" s="578"/>
      <c r="V727" s="578"/>
      <c r="W727" s="578"/>
      <c r="X727" s="578"/>
      <c r="Y727" s="578"/>
      <c r="Z727" s="578"/>
      <c r="AA727" s="578"/>
      <c r="AB727" s="578"/>
      <c r="AC727" s="578"/>
      <c r="AD727" s="777"/>
      <c r="AE727" s="578"/>
      <c r="AF727" s="578"/>
      <c r="AG727" s="578"/>
      <c r="AH727" s="907"/>
      <c r="AI727" s="121"/>
      <c r="AJ727" s="121"/>
      <c r="AK727" s="121"/>
      <c r="AL727" s="121"/>
      <c r="AM727" s="121"/>
      <c r="AN727" s="121"/>
    </row>
    <row r="728" spans="1:40" s="101" customFormat="1">
      <c r="A728" s="777"/>
      <c r="B728" s="777"/>
      <c r="C728" s="777"/>
      <c r="D728" s="777"/>
      <c r="E728" s="777"/>
      <c r="F728" s="777"/>
      <c r="G728" s="906"/>
      <c r="H728" s="777"/>
      <c r="I728" s="777"/>
      <c r="J728" s="777"/>
      <c r="K728" s="777"/>
      <c r="L728" s="777"/>
      <c r="M728" s="906"/>
      <c r="N728" s="578"/>
      <c r="O728" s="578"/>
      <c r="P728" s="578"/>
      <c r="Q728" s="578"/>
      <c r="R728" s="578"/>
      <c r="S728" s="578"/>
      <c r="T728" s="578"/>
      <c r="U728" s="578"/>
      <c r="V728" s="578"/>
      <c r="W728" s="578"/>
      <c r="X728" s="578"/>
      <c r="Y728" s="578"/>
      <c r="Z728" s="578"/>
      <c r="AA728" s="578"/>
      <c r="AB728" s="578"/>
      <c r="AC728" s="578"/>
      <c r="AD728" s="777"/>
      <c r="AE728" s="578"/>
      <c r="AF728" s="578"/>
      <c r="AG728" s="578"/>
      <c r="AH728" s="907"/>
      <c r="AI728" s="121"/>
      <c r="AJ728" s="121"/>
      <c r="AK728" s="121"/>
      <c r="AL728" s="121"/>
      <c r="AM728" s="121"/>
      <c r="AN728" s="121"/>
    </row>
    <row r="729" spans="1:40">
      <c r="AH729" s="917"/>
    </row>
    <row r="730" spans="1:40">
      <c r="AH730" s="917"/>
    </row>
    <row r="731" spans="1:40">
      <c r="AH731" s="917"/>
    </row>
    <row r="732" spans="1:40">
      <c r="AH732" s="917"/>
    </row>
    <row r="733" spans="1:40">
      <c r="AH733" s="917"/>
    </row>
    <row r="734" spans="1:40">
      <c r="AH734" s="917"/>
    </row>
    <row r="735" spans="1:40">
      <c r="AH735" s="917"/>
    </row>
    <row r="736" spans="1:40">
      <c r="AH736" s="917"/>
    </row>
    <row r="737" spans="34:34">
      <c r="AH737" s="917"/>
    </row>
    <row r="738" spans="34:34">
      <c r="AH738" s="917"/>
    </row>
    <row r="739" spans="34:34">
      <c r="AH739" s="917"/>
    </row>
    <row r="740" spans="34:34">
      <c r="AH740" s="917"/>
    </row>
    <row r="741" spans="34:34">
      <c r="AH741" s="917"/>
    </row>
    <row r="742" spans="34:34">
      <c r="AH742" s="917"/>
    </row>
    <row r="743" spans="34:34">
      <c r="AH743" s="917"/>
    </row>
    <row r="744" spans="34:34">
      <c r="AH744" s="917"/>
    </row>
    <row r="745" spans="34:34">
      <c r="AH745" s="917"/>
    </row>
    <row r="746" spans="34:34">
      <c r="AH746" s="917"/>
    </row>
    <row r="747" spans="34:34">
      <c r="AH747" s="917"/>
    </row>
    <row r="748" spans="34:34">
      <c r="AH748" s="917"/>
    </row>
    <row r="749" spans="34:34">
      <c r="AH749" s="917"/>
    </row>
    <row r="750" spans="34:34">
      <c r="AH750" s="917"/>
    </row>
    <row r="751" spans="34:34">
      <c r="AH751" s="917"/>
    </row>
    <row r="752" spans="34:34">
      <c r="AH752" s="917"/>
    </row>
    <row r="753" spans="34:34">
      <c r="AH753" s="917"/>
    </row>
    <row r="754" spans="34:34">
      <c r="AH754" s="917"/>
    </row>
    <row r="755" spans="34:34">
      <c r="AH755" s="917"/>
    </row>
    <row r="756" spans="34:34">
      <c r="AH756" s="917"/>
    </row>
    <row r="757" spans="34:34">
      <c r="AH757" s="917"/>
    </row>
    <row r="758" spans="34:34">
      <c r="AH758" s="917"/>
    </row>
    <row r="759" spans="34:34">
      <c r="AH759" s="917"/>
    </row>
    <row r="760" spans="34:34">
      <c r="AH760" s="917"/>
    </row>
    <row r="761" spans="34:34">
      <c r="AH761" s="917"/>
    </row>
    <row r="762" spans="34:34">
      <c r="AH762" s="917"/>
    </row>
    <row r="763" spans="34:34">
      <c r="AH763" s="917"/>
    </row>
    <row r="764" spans="34:34">
      <c r="AH764" s="917"/>
    </row>
    <row r="765" spans="34:34">
      <c r="AH765" s="917"/>
    </row>
    <row r="766" spans="34:34">
      <c r="AH766" s="917"/>
    </row>
    <row r="767" spans="34:34">
      <c r="AH767" s="917"/>
    </row>
    <row r="768" spans="34:34">
      <c r="AH768" s="917"/>
    </row>
    <row r="769" spans="34:34">
      <c r="AH769" s="917"/>
    </row>
    <row r="770" spans="34:34">
      <c r="AH770" s="917"/>
    </row>
    <row r="771" spans="34:34">
      <c r="AH771" s="917"/>
    </row>
    <row r="772" spans="34:34">
      <c r="AH772" s="917"/>
    </row>
    <row r="773" spans="34:34">
      <c r="AH773" s="917"/>
    </row>
    <row r="774" spans="34:34">
      <c r="AH774" s="917"/>
    </row>
    <row r="775" spans="34:34">
      <c r="AH775" s="917"/>
    </row>
    <row r="776" spans="34:34">
      <c r="AH776" s="917"/>
    </row>
    <row r="777" spans="34:34">
      <c r="AH777" s="917"/>
    </row>
    <row r="778" spans="34:34">
      <c r="AH778" s="917"/>
    </row>
    <row r="779" spans="34:34">
      <c r="AH779" s="917"/>
    </row>
    <row r="780" spans="34:34">
      <c r="AH780" s="917"/>
    </row>
    <row r="781" spans="34:34">
      <c r="AH781" s="917"/>
    </row>
    <row r="782" spans="34:34">
      <c r="AH782" s="917"/>
    </row>
    <row r="783" spans="34:34">
      <c r="AH783" s="917"/>
    </row>
    <row r="784" spans="34:34">
      <c r="AH784" s="917"/>
    </row>
    <row r="785" spans="34:34">
      <c r="AH785" s="917"/>
    </row>
    <row r="786" spans="34:34">
      <c r="AH786" s="917"/>
    </row>
    <row r="787" spans="34:34">
      <c r="AH787" s="917"/>
    </row>
    <row r="788" spans="34:34">
      <c r="AH788" s="917"/>
    </row>
    <row r="789" spans="34:34">
      <c r="AH789" s="917"/>
    </row>
    <row r="790" spans="34:34">
      <c r="AH790" s="917"/>
    </row>
    <row r="791" spans="34:34">
      <c r="AH791" s="917"/>
    </row>
    <row r="792" spans="34:34">
      <c r="AH792" s="917"/>
    </row>
    <row r="793" spans="34:34">
      <c r="AH793" s="917"/>
    </row>
    <row r="794" spans="34:34">
      <c r="AH794" s="917"/>
    </row>
    <row r="795" spans="34:34">
      <c r="AH795" s="917"/>
    </row>
    <row r="796" spans="34:34">
      <c r="AH796" s="917"/>
    </row>
    <row r="797" spans="34:34">
      <c r="AH797" s="917"/>
    </row>
    <row r="798" spans="34:34">
      <c r="AH798" s="917"/>
    </row>
    <row r="799" spans="34:34">
      <c r="AH799" s="917"/>
    </row>
    <row r="800" spans="34:34">
      <c r="AH800" s="917"/>
    </row>
    <row r="801" spans="34:34">
      <c r="AH801" s="917"/>
    </row>
    <row r="802" spans="34:34">
      <c r="AH802" s="917"/>
    </row>
    <row r="803" spans="34:34">
      <c r="AH803" s="917"/>
    </row>
    <row r="804" spans="34:34">
      <c r="AH804" s="917"/>
    </row>
    <row r="805" spans="34:34">
      <c r="AH805" s="917"/>
    </row>
    <row r="806" spans="34:34">
      <c r="AH806" s="917"/>
    </row>
    <row r="807" spans="34:34">
      <c r="AH807" s="917"/>
    </row>
    <row r="808" spans="34:34">
      <c r="AH808" s="917"/>
    </row>
    <row r="809" spans="34:34">
      <c r="AH809" s="917"/>
    </row>
    <row r="810" spans="34:34">
      <c r="AH810" s="917"/>
    </row>
    <row r="811" spans="34:34">
      <c r="AH811" s="917"/>
    </row>
    <row r="812" spans="34:34">
      <c r="AH812" s="917"/>
    </row>
    <row r="813" spans="34:34">
      <c r="AH813" s="917"/>
    </row>
    <row r="814" spans="34:34">
      <c r="AH814" s="917"/>
    </row>
    <row r="815" spans="34:34">
      <c r="AH815" s="917"/>
    </row>
    <row r="816" spans="34:34">
      <c r="AH816" s="917"/>
    </row>
    <row r="817" spans="34:34">
      <c r="AH817" s="917"/>
    </row>
    <row r="818" spans="34:34">
      <c r="AH818" s="917"/>
    </row>
    <row r="819" spans="34:34">
      <c r="AH819" s="917"/>
    </row>
    <row r="820" spans="34:34">
      <c r="AH820" s="917"/>
    </row>
    <row r="821" spans="34:34">
      <c r="AH821" s="917"/>
    </row>
    <row r="822" spans="34:34">
      <c r="AH822" s="917"/>
    </row>
    <row r="823" spans="34:34">
      <c r="AH823" s="917"/>
    </row>
    <row r="824" spans="34:34">
      <c r="AH824" s="917"/>
    </row>
    <row r="825" spans="34:34">
      <c r="AH825" s="917"/>
    </row>
    <row r="826" spans="34:34">
      <c r="AH826" s="917"/>
    </row>
    <row r="827" spans="34:34">
      <c r="AH827" s="917"/>
    </row>
    <row r="828" spans="34:34">
      <c r="AH828" s="917"/>
    </row>
    <row r="829" spans="34:34">
      <c r="AH829" s="917"/>
    </row>
    <row r="830" spans="34:34">
      <c r="AH830" s="917"/>
    </row>
    <row r="831" spans="34:34">
      <c r="AH831" s="917"/>
    </row>
    <row r="832" spans="34:34">
      <c r="AH832" s="917"/>
    </row>
    <row r="833" spans="34:34">
      <c r="AH833" s="917"/>
    </row>
    <row r="834" spans="34:34">
      <c r="AH834" s="917"/>
    </row>
    <row r="835" spans="34:34">
      <c r="AH835" s="917"/>
    </row>
    <row r="836" spans="34:34">
      <c r="AH836" s="917"/>
    </row>
    <row r="837" spans="34:34">
      <c r="AH837" s="917"/>
    </row>
    <row r="838" spans="34:34">
      <c r="AH838" s="917"/>
    </row>
    <row r="839" spans="34:34">
      <c r="AH839" s="917"/>
    </row>
    <row r="840" spans="34:34">
      <c r="AH840" s="917"/>
    </row>
    <row r="841" spans="34:34">
      <c r="AH841" s="917"/>
    </row>
    <row r="842" spans="34:34">
      <c r="AH842" s="917"/>
    </row>
    <row r="843" spans="34:34">
      <c r="AH843" s="917"/>
    </row>
    <row r="844" spans="34:34">
      <c r="AH844" s="917"/>
    </row>
    <row r="845" spans="34:34">
      <c r="AH845" s="917"/>
    </row>
    <row r="846" spans="34:34">
      <c r="AH846" s="917"/>
    </row>
    <row r="847" spans="34:34">
      <c r="AH847" s="917"/>
    </row>
    <row r="848" spans="34:34">
      <c r="AH848" s="917"/>
    </row>
    <row r="849" spans="34:34">
      <c r="AH849" s="917"/>
    </row>
    <row r="850" spans="34:34">
      <c r="AH850" s="917"/>
    </row>
    <row r="851" spans="34:34">
      <c r="AH851" s="917"/>
    </row>
    <row r="852" spans="34:34">
      <c r="AH852" s="917"/>
    </row>
    <row r="853" spans="34:34">
      <c r="AH853" s="917"/>
    </row>
    <row r="854" spans="34:34">
      <c r="AH854" s="917"/>
    </row>
    <row r="855" spans="34:34">
      <c r="AH855" s="917"/>
    </row>
    <row r="856" spans="34:34">
      <c r="AH856" s="917"/>
    </row>
    <row r="857" spans="34:34">
      <c r="AH857" s="917"/>
    </row>
    <row r="858" spans="34:34">
      <c r="AH858" s="917"/>
    </row>
    <row r="859" spans="34:34">
      <c r="AH859" s="917"/>
    </row>
    <row r="860" spans="34:34">
      <c r="AH860" s="917"/>
    </row>
    <row r="861" spans="34:34">
      <c r="AH861" s="917"/>
    </row>
    <row r="862" spans="34:34">
      <c r="AH862" s="917"/>
    </row>
    <row r="863" spans="34:34">
      <c r="AH863" s="917"/>
    </row>
    <row r="864" spans="34:34">
      <c r="AH864" s="917"/>
    </row>
    <row r="865" spans="34:34">
      <c r="AH865" s="917"/>
    </row>
    <row r="866" spans="34:34">
      <c r="AH866" s="917"/>
    </row>
    <row r="867" spans="34:34">
      <c r="AH867" s="917"/>
    </row>
    <row r="868" spans="34:34">
      <c r="AH868" s="917"/>
    </row>
    <row r="869" spans="34:34">
      <c r="AH869" s="917"/>
    </row>
    <row r="870" spans="34:34">
      <c r="AH870" s="917"/>
    </row>
    <row r="871" spans="34:34">
      <c r="AH871" s="917"/>
    </row>
    <row r="872" spans="34:34">
      <c r="AH872" s="917"/>
    </row>
    <row r="873" spans="34:34">
      <c r="AH873" s="917"/>
    </row>
    <row r="874" spans="34:34">
      <c r="AH874" s="917"/>
    </row>
    <row r="875" spans="34:34">
      <c r="AH875" s="917"/>
    </row>
    <row r="876" spans="34:34">
      <c r="AH876" s="917"/>
    </row>
    <row r="877" spans="34:34">
      <c r="AH877" s="917"/>
    </row>
    <row r="878" spans="34:34">
      <c r="AH878" s="917"/>
    </row>
    <row r="879" spans="34:34">
      <c r="AH879" s="917"/>
    </row>
    <row r="880" spans="34:34">
      <c r="AH880" s="917"/>
    </row>
    <row r="881" spans="34:34">
      <c r="AH881" s="917"/>
    </row>
    <row r="882" spans="34:34">
      <c r="AH882" s="917"/>
    </row>
    <row r="883" spans="34:34">
      <c r="AH883" s="917"/>
    </row>
    <row r="884" spans="34:34">
      <c r="AH884" s="917"/>
    </row>
    <row r="885" spans="34:34">
      <c r="AH885" s="917"/>
    </row>
    <row r="886" spans="34:34">
      <c r="AH886" s="917"/>
    </row>
    <row r="887" spans="34:34">
      <c r="AH887" s="917"/>
    </row>
    <row r="888" spans="34:34">
      <c r="AH888" s="917"/>
    </row>
    <row r="889" spans="34:34">
      <c r="AH889" s="917"/>
    </row>
    <row r="890" spans="34:34">
      <c r="AH890" s="917"/>
    </row>
    <row r="891" spans="34:34">
      <c r="AH891" s="917"/>
    </row>
    <row r="892" spans="34:34">
      <c r="AH892" s="917"/>
    </row>
    <row r="893" spans="34:34">
      <c r="AH893" s="917"/>
    </row>
    <row r="894" spans="34:34">
      <c r="AH894" s="917"/>
    </row>
    <row r="895" spans="34:34">
      <c r="AH895" s="917"/>
    </row>
    <row r="896" spans="34:34">
      <c r="AH896" s="917"/>
    </row>
    <row r="897" spans="34:34">
      <c r="AH897" s="917"/>
    </row>
    <row r="898" spans="34:34">
      <c r="AH898" s="917"/>
    </row>
    <row r="899" spans="34:34">
      <c r="AH899" s="917"/>
    </row>
    <row r="900" spans="34:34">
      <c r="AH900" s="917"/>
    </row>
    <row r="901" spans="34:34">
      <c r="AH901" s="917"/>
    </row>
    <row r="902" spans="34:34">
      <c r="AH902" s="917"/>
    </row>
    <row r="903" spans="34:34">
      <c r="AH903" s="917"/>
    </row>
    <row r="904" spans="34:34">
      <c r="AH904" s="917"/>
    </row>
    <row r="905" spans="34:34">
      <c r="AH905" s="917"/>
    </row>
    <row r="906" spans="34:34">
      <c r="AH906" s="917"/>
    </row>
    <row r="907" spans="34:34">
      <c r="AH907" s="917"/>
    </row>
    <row r="908" spans="34:34">
      <c r="AH908" s="917"/>
    </row>
    <row r="909" spans="34:34">
      <c r="AH909" s="917"/>
    </row>
    <row r="910" spans="34:34">
      <c r="AH910" s="917"/>
    </row>
    <row r="911" spans="34:34">
      <c r="AH911" s="917"/>
    </row>
    <row r="912" spans="34:34">
      <c r="AH912" s="917"/>
    </row>
    <row r="913" spans="34:34">
      <c r="AH913" s="917"/>
    </row>
    <row r="914" spans="34:34">
      <c r="AH914" s="917"/>
    </row>
    <row r="915" spans="34:34">
      <c r="AH915" s="917"/>
    </row>
    <row r="916" spans="34:34">
      <c r="AH916" s="917"/>
    </row>
    <row r="917" spans="34:34">
      <c r="AH917" s="917"/>
    </row>
    <row r="918" spans="34:34">
      <c r="AH918" s="917"/>
    </row>
    <row r="919" spans="34:34">
      <c r="AH919" s="917"/>
    </row>
    <row r="920" spans="34:34">
      <c r="AH920" s="917"/>
    </row>
    <row r="921" spans="34:34">
      <c r="AH921" s="917"/>
    </row>
    <row r="922" spans="34:34">
      <c r="AH922" s="917"/>
    </row>
    <row r="923" spans="34:34">
      <c r="AH923" s="917"/>
    </row>
    <row r="924" spans="34:34">
      <c r="AH924" s="917"/>
    </row>
    <row r="925" spans="34:34">
      <c r="AH925" s="917"/>
    </row>
    <row r="926" spans="34:34">
      <c r="AH926" s="917"/>
    </row>
    <row r="927" spans="34:34">
      <c r="AH927" s="917"/>
    </row>
    <row r="928" spans="34:34">
      <c r="AH928" s="917"/>
    </row>
    <row r="929" spans="34:34">
      <c r="AH929" s="917"/>
    </row>
    <row r="930" spans="34:34">
      <c r="AH930" s="917"/>
    </row>
    <row r="931" spans="34:34">
      <c r="AH931" s="917"/>
    </row>
    <row r="932" spans="34:34">
      <c r="AH932" s="917"/>
    </row>
    <row r="933" spans="34:34">
      <c r="AH933" s="917"/>
    </row>
    <row r="934" spans="34:34">
      <c r="AH934" s="917"/>
    </row>
    <row r="935" spans="34:34">
      <c r="AH935" s="917"/>
    </row>
    <row r="936" spans="34:34">
      <c r="AH936" s="917"/>
    </row>
    <row r="937" spans="34:34">
      <c r="AH937" s="917"/>
    </row>
    <row r="938" spans="34:34">
      <c r="AH938" s="917"/>
    </row>
    <row r="939" spans="34:34">
      <c r="AH939" s="917"/>
    </row>
    <row r="940" spans="34:34">
      <c r="AH940" s="917"/>
    </row>
    <row r="941" spans="34:34">
      <c r="AH941" s="917"/>
    </row>
    <row r="942" spans="34:34">
      <c r="AH942" s="917"/>
    </row>
    <row r="943" spans="34:34">
      <c r="AH943" s="917"/>
    </row>
    <row r="944" spans="34:34">
      <c r="AH944" s="917"/>
    </row>
    <row r="945" spans="34:34">
      <c r="AH945" s="917"/>
    </row>
    <row r="946" spans="34:34">
      <c r="AH946" s="917"/>
    </row>
    <row r="947" spans="34:34">
      <c r="AH947" s="917"/>
    </row>
    <row r="948" spans="34:34">
      <c r="AH948" s="917"/>
    </row>
    <row r="949" spans="34:34">
      <c r="AH949" s="917"/>
    </row>
    <row r="950" spans="34:34">
      <c r="AH950" s="917"/>
    </row>
    <row r="951" spans="34:34">
      <c r="AH951" s="917"/>
    </row>
    <row r="952" spans="34:34">
      <c r="AH952" s="917"/>
    </row>
    <row r="953" spans="34:34">
      <c r="AH953" s="917"/>
    </row>
    <row r="954" spans="34:34">
      <c r="AH954" s="917"/>
    </row>
    <row r="955" spans="34:34">
      <c r="AH955" s="917"/>
    </row>
    <row r="956" spans="34:34">
      <c r="AH956" s="917"/>
    </row>
    <row r="957" spans="34:34">
      <c r="AH957" s="917"/>
    </row>
    <row r="958" spans="34:34">
      <c r="AH958" s="917"/>
    </row>
    <row r="959" spans="34:34">
      <c r="AH959" s="917"/>
    </row>
    <row r="960" spans="34:34">
      <c r="AH960" s="917"/>
    </row>
    <row r="961" spans="34:34">
      <c r="AH961" s="917"/>
    </row>
    <row r="962" spans="34:34">
      <c r="AH962" s="917"/>
    </row>
    <row r="963" spans="34:34">
      <c r="AH963" s="917"/>
    </row>
    <row r="964" spans="34:34">
      <c r="AH964" s="917"/>
    </row>
    <row r="965" spans="34:34">
      <c r="AH965" s="917"/>
    </row>
    <row r="966" spans="34:34">
      <c r="AH966" s="917"/>
    </row>
    <row r="967" spans="34:34">
      <c r="AH967" s="917"/>
    </row>
    <row r="968" spans="34:34">
      <c r="AH968" s="917"/>
    </row>
    <row r="969" spans="34:34">
      <c r="AH969" s="917"/>
    </row>
    <row r="970" spans="34:34">
      <c r="AH970" s="917"/>
    </row>
    <row r="971" spans="34:34">
      <c r="AH971" s="917"/>
    </row>
    <row r="972" spans="34:34">
      <c r="AH972" s="917"/>
    </row>
    <row r="973" spans="34:34">
      <c r="AH973" s="917"/>
    </row>
    <row r="974" spans="34:34">
      <c r="AH974" s="917"/>
    </row>
    <row r="975" spans="34:34">
      <c r="AH975" s="917"/>
    </row>
    <row r="976" spans="34:34">
      <c r="AH976" s="917"/>
    </row>
    <row r="977" spans="34:34">
      <c r="AH977" s="917"/>
    </row>
    <row r="978" spans="34:34">
      <c r="AH978" s="917"/>
    </row>
    <row r="979" spans="34:34">
      <c r="AH979" s="917"/>
    </row>
    <row r="980" spans="34:34">
      <c r="AH980" s="917"/>
    </row>
    <row r="981" spans="34:34">
      <c r="AH981" s="917"/>
    </row>
    <row r="982" spans="34:34">
      <c r="AH982" s="917"/>
    </row>
    <row r="983" spans="34:34">
      <c r="AH983" s="917"/>
    </row>
    <row r="984" spans="34:34">
      <c r="AH984" s="917"/>
    </row>
    <row r="985" spans="34:34">
      <c r="AH985" s="917"/>
    </row>
    <row r="986" spans="34:34">
      <c r="AH986" s="917"/>
    </row>
    <row r="987" spans="34:34">
      <c r="AH987" s="917"/>
    </row>
    <row r="988" spans="34:34">
      <c r="AH988" s="917"/>
    </row>
    <row r="989" spans="34:34">
      <c r="AH989" s="917"/>
    </row>
    <row r="990" spans="34:34">
      <c r="AH990" s="917"/>
    </row>
    <row r="991" spans="34:34">
      <c r="AH991" s="917"/>
    </row>
    <row r="992" spans="34:34">
      <c r="AH992" s="917"/>
    </row>
    <row r="993" spans="34:34">
      <c r="AH993" s="917"/>
    </row>
    <row r="994" spans="34:34">
      <c r="AH994" s="917"/>
    </row>
    <row r="995" spans="34:34">
      <c r="AH995" s="917"/>
    </row>
    <row r="996" spans="34:34">
      <c r="AH996" s="917"/>
    </row>
    <row r="997" spans="34:34">
      <c r="AH997" s="917"/>
    </row>
    <row r="998" spans="34:34">
      <c r="AH998" s="917"/>
    </row>
    <row r="999" spans="34:34">
      <c r="AH999" s="917"/>
    </row>
    <row r="1000" spans="34:34">
      <c r="AH1000" s="917"/>
    </row>
    <row r="1001" spans="34:34">
      <c r="AH1001" s="917"/>
    </row>
    <row r="1002" spans="34:34">
      <c r="AH1002" s="917"/>
    </row>
    <row r="1003" spans="34:34">
      <c r="AH1003" s="917"/>
    </row>
    <row r="1004" spans="34:34">
      <c r="AH1004" s="917"/>
    </row>
    <row r="1005" spans="34:34">
      <c r="AH1005" s="917"/>
    </row>
    <row r="1006" spans="34:34">
      <c r="AH1006" s="917"/>
    </row>
    <row r="1007" spans="34:34">
      <c r="AH1007" s="917"/>
    </row>
    <row r="1008" spans="34:34">
      <c r="AH1008" s="917"/>
    </row>
    <row r="1009" spans="34:34">
      <c r="AH1009" s="917"/>
    </row>
    <row r="1010" spans="34:34">
      <c r="AH1010" s="917"/>
    </row>
    <row r="1011" spans="34:34">
      <c r="AH1011" s="917"/>
    </row>
    <row r="1012" spans="34:34">
      <c r="AH1012" s="917"/>
    </row>
    <row r="1013" spans="34:34">
      <c r="AH1013" s="917"/>
    </row>
    <row r="1014" spans="34:34">
      <c r="AH1014" s="917"/>
    </row>
    <row r="1015" spans="34:34">
      <c r="AH1015" s="917"/>
    </row>
    <row r="1016" spans="34:34">
      <c r="AH1016" s="917"/>
    </row>
    <row r="1017" spans="34:34">
      <c r="AH1017" s="917"/>
    </row>
    <row r="1018" spans="34:34">
      <c r="AH1018" s="917"/>
    </row>
    <row r="1019" spans="34:34">
      <c r="AH1019" s="917"/>
    </row>
    <row r="1020" spans="34:34">
      <c r="AH1020" s="917"/>
    </row>
    <row r="1021" spans="34:34">
      <c r="AH1021" s="917"/>
    </row>
    <row r="1022" spans="34:34">
      <c r="AH1022" s="917"/>
    </row>
    <row r="1023" spans="34:34">
      <c r="AH1023" s="917"/>
    </row>
    <row r="1024" spans="34:34">
      <c r="AH1024" s="917"/>
    </row>
    <row r="1025" spans="34:34">
      <c r="AH1025" s="917"/>
    </row>
    <row r="1026" spans="34:34">
      <c r="AH1026" s="917"/>
    </row>
    <row r="1027" spans="34:34">
      <c r="AH1027" s="917"/>
    </row>
    <row r="1028" spans="34:34">
      <c r="AH1028" s="917"/>
    </row>
    <row r="1029" spans="34:34">
      <c r="AH1029" s="917"/>
    </row>
    <row r="1030" spans="34:34">
      <c r="AH1030" s="917"/>
    </row>
    <row r="1031" spans="34:34">
      <c r="AH1031" s="917"/>
    </row>
    <row r="1032" spans="34:34">
      <c r="AH1032" s="917"/>
    </row>
    <row r="1033" spans="34:34">
      <c r="AH1033" s="917"/>
    </row>
    <row r="1034" spans="34:34">
      <c r="AH1034" s="917"/>
    </row>
    <row r="1035" spans="34:34">
      <c r="AH1035" s="917"/>
    </row>
    <row r="1036" spans="34:34">
      <c r="AH1036" s="917"/>
    </row>
    <row r="1037" spans="34:34">
      <c r="AH1037" s="917"/>
    </row>
    <row r="1038" spans="34:34">
      <c r="AH1038" s="917"/>
    </row>
    <row r="1039" spans="34:34">
      <c r="AH1039" s="917"/>
    </row>
    <row r="1040" spans="34:34">
      <c r="AH1040" s="917"/>
    </row>
    <row r="1041" spans="34:34">
      <c r="AH1041" s="917"/>
    </row>
    <row r="1042" spans="34:34">
      <c r="AH1042" s="917"/>
    </row>
    <row r="1043" spans="34:34">
      <c r="AH1043" s="917"/>
    </row>
    <row r="1044" spans="34:34">
      <c r="AH1044" s="917"/>
    </row>
    <row r="1045" spans="34:34">
      <c r="AH1045" s="917"/>
    </row>
    <row r="1046" spans="34:34">
      <c r="AH1046" s="917"/>
    </row>
    <row r="1047" spans="34:34">
      <c r="AH1047" s="917"/>
    </row>
    <row r="1048" spans="34:34">
      <c r="AH1048" s="917"/>
    </row>
    <row r="1049" spans="34:34">
      <c r="AH1049" s="917"/>
    </row>
    <row r="1050" spans="34:34">
      <c r="AH1050" s="917"/>
    </row>
    <row r="1051" spans="34:34">
      <c r="AH1051" s="917"/>
    </row>
    <row r="1052" spans="34:34">
      <c r="AH1052" s="917"/>
    </row>
    <row r="1053" spans="34:34">
      <c r="AH1053" s="917"/>
    </row>
    <row r="1054" spans="34:34">
      <c r="AH1054" s="917"/>
    </row>
    <row r="1055" spans="34:34">
      <c r="AH1055" s="917"/>
    </row>
    <row r="1056" spans="34:34">
      <c r="AH1056" s="917"/>
    </row>
    <row r="1057" spans="34:34">
      <c r="AH1057" s="917"/>
    </row>
    <row r="1058" spans="34:34">
      <c r="AH1058" s="917"/>
    </row>
    <row r="1059" spans="34:34">
      <c r="AH1059" s="917"/>
    </row>
    <row r="1060" spans="34:34">
      <c r="AH1060" s="917"/>
    </row>
    <row r="1061" spans="34:34">
      <c r="AH1061" s="917"/>
    </row>
    <row r="1062" spans="34:34">
      <c r="AH1062" s="917"/>
    </row>
    <row r="1063" spans="34:34">
      <c r="AH1063" s="917"/>
    </row>
    <row r="1064" spans="34:34">
      <c r="AH1064" s="917"/>
    </row>
    <row r="1065" spans="34:34">
      <c r="AH1065" s="917"/>
    </row>
    <row r="1066" spans="34:34">
      <c r="AH1066" s="917"/>
    </row>
    <row r="1067" spans="34:34">
      <c r="AH1067" s="917"/>
    </row>
    <row r="1068" spans="34:34">
      <c r="AH1068" s="917"/>
    </row>
    <row r="1069" spans="34:34">
      <c r="AH1069" s="917"/>
    </row>
    <row r="1070" spans="34:34">
      <c r="AH1070" s="917"/>
    </row>
    <row r="1071" spans="34:34">
      <c r="AH1071" s="917"/>
    </row>
    <row r="1072" spans="34:34">
      <c r="AH1072" s="917"/>
    </row>
    <row r="1073" spans="34:34">
      <c r="AH1073" s="917"/>
    </row>
    <row r="1074" spans="34:34">
      <c r="AH1074" s="917"/>
    </row>
    <row r="1075" spans="34:34">
      <c r="AH1075" s="917"/>
    </row>
    <row r="1076" spans="34:34">
      <c r="AH1076" s="917"/>
    </row>
    <row r="1077" spans="34:34">
      <c r="AH1077" s="917"/>
    </row>
    <row r="1078" spans="34:34">
      <c r="AH1078" s="917"/>
    </row>
    <row r="1079" spans="34:34">
      <c r="AH1079" s="917"/>
    </row>
    <row r="1080" spans="34:34">
      <c r="AH1080" s="917"/>
    </row>
    <row r="1081" spans="34:34">
      <c r="AH1081" s="917"/>
    </row>
    <row r="1082" spans="34:34">
      <c r="AH1082" s="917"/>
    </row>
    <row r="1083" spans="34:34">
      <c r="AH1083" s="917"/>
    </row>
    <row r="1084" spans="34:34">
      <c r="AH1084" s="917"/>
    </row>
    <row r="1085" spans="34:34">
      <c r="AH1085" s="917"/>
    </row>
    <row r="1086" spans="34:34">
      <c r="AH1086" s="917"/>
    </row>
    <row r="1087" spans="34:34">
      <c r="AH1087" s="917"/>
    </row>
    <row r="1088" spans="34:34">
      <c r="AH1088" s="917"/>
    </row>
    <row r="1089" spans="34:34">
      <c r="AH1089" s="917"/>
    </row>
    <row r="1090" spans="34:34">
      <c r="AH1090" s="917"/>
    </row>
    <row r="1091" spans="34:34">
      <c r="AH1091" s="917"/>
    </row>
    <row r="1092" spans="34:34">
      <c r="AH1092" s="917"/>
    </row>
    <row r="1093" spans="34:34">
      <c r="AH1093" s="917"/>
    </row>
    <row r="1094" spans="34:34">
      <c r="AH1094" s="917"/>
    </row>
    <row r="1095" spans="34:34">
      <c r="AH1095" s="917"/>
    </row>
    <row r="1096" spans="34:34">
      <c r="AH1096" s="917"/>
    </row>
    <row r="1097" spans="34:34">
      <c r="AH1097" s="917"/>
    </row>
    <row r="1098" spans="34:34">
      <c r="AH1098" s="917"/>
    </row>
    <row r="1099" spans="34:34">
      <c r="AH1099" s="917"/>
    </row>
    <row r="1100" spans="34:34">
      <c r="AH1100" s="917"/>
    </row>
    <row r="1101" spans="34:34">
      <c r="AH1101" s="917"/>
    </row>
    <row r="1102" spans="34:34">
      <c r="AH1102" s="917"/>
    </row>
    <row r="1103" spans="34:34">
      <c r="AH1103" s="917"/>
    </row>
    <row r="1104" spans="34:34">
      <c r="AH1104" s="917"/>
    </row>
    <row r="1105" spans="34:34">
      <c r="AH1105" s="917"/>
    </row>
    <row r="1106" spans="34:34">
      <c r="AH1106" s="917"/>
    </row>
    <row r="1107" spans="34:34">
      <c r="AH1107" s="917"/>
    </row>
    <row r="1108" spans="34:34">
      <c r="AH1108" s="917"/>
    </row>
    <row r="1109" spans="34:34">
      <c r="AH1109" s="917"/>
    </row>
    <row r="1110" spans="34:34">
      <c r="AH1110" s="917"/>
    </row>
    <row r="1111" spans="34:34">
      <c r="AH1111" s="917"/>
    </row>
    <row r="1112" spans="34:34">
      <c r="AH1112" s="917"/>
    </row>
    <row r="1113" spans="34:34">
      <c r="AH1113" s="917"/>
    </row>
    <row r="1114" spans="34:34">
      <c r="AH1114" s="917"/>
    </row>
    <row r="1115" spans="34:34">
      <c r="AH1115" s="917"/>
    </row>
    <row r="1116" spans="34:34">
      <c r="AH1116" s="917"/>
    </row>
    <row r="1117" spans="34:34">
      <c r="AH1117" s="917"/>
    </row>
    <row r="1118" spans="34:34">
      <c r="AH1118" s="917"/>
    </row>
    <row r="1119" spans="34:34">
      <c r="AH1119" s="917"/>
    </row>
    <row r="1120" spans="34:34">
      <c r="AH1120" s="917"/>
    </row>
    <row r="1121" spans="34:34">
      <c r="AH1121" s="917"/>
    </row>
    <row r="1122" spans="34:34">
      <c r="AH1122" s="917"/>
    </row>
    <row r="1123" spans="34:34">
      <c r="AH1123" s="917"/>
    </row>
    <row r="1124" spans="34:34">
      <c r="AH1124" s="917"/>
    </row>
    <row r="1125" spans="34:34">
      <c r="AH1125" s="917"/>
    </row>
    <row r="1126" spans="34:34">
      <c r="AH1126" s="917"/>
    </row>
    <row r="1127" spans="34:34">
      <c r="AH1127" s="917"/>
    </row>
    <row r="1128" spans="34:34">
      <c r="AH1128" s="917"/>
    </row>
    <row r="1129" spans="34:34">
      <c r="AH1129" s="917"/>
    </row>
    <row r="1130" spans="34:34">
      <c r="AH1130" s="917"/>
    </row>
    <row r="1131" spans="34:34">
      <c r="AH1131" s="917"/>
    </row>
    <row r="1132" spans="34:34">
      <c r="AH1132" s="917"/>
    </row>
    <row r="1133" spans="34:34">
      <c r="AH1133" s="917"/>
    </row>
    <row r="1134" spans="34:34">
      <c r="AH1134" s="917"/>
    </row>
    <row r="1135" spans="34:34">
      <c r="AH1135" s="917"/>
    </row>
    <row r="1136" spans="34:34">
      <c r="AH1136" s="917"/>
    </row>
    <row r="1137" spans="34:34">
      <c r="AH1137" s="917"/>
    </row>
    <row r="1138" spans="34:34">
      <c r="AH1138" s="917"/>
    </row>
    <row r="1139" spans="34:34">
      <c r="AH1139" s="917"/>
    </row>
    <row r="1140" spans="34:34">
      <c r="AH1140" s="917"/>
    </row>
    <row r="1141" spans="34:34">
      <c r="AH1141" s="917"/>
    </row>
    <row r="1142" spans="34:34">
      <c r="AH1142" s="917"/>
    </row>
    <row r="1143" spans="34:34">
      <c r="AH1143" s="917"/>
    </row>
    <row r="1144" spans="34:34">
      <c r="AH1144" s="917"/>
    </row>
    <row r="1145" spans="34:34">
      <c r="AH1145" s="917"/>
    </row>
    <row r="1146" spans="34:34">
      <c r="AH1146" s="917"/>
    </row>
    <row r="1147" spans="34:34">
      <c r="AH1147" s="917"/>
    </row>
    <row r="1148" spans="34:34">
      <c r="AH1148" s="917"/>
    </row>
    <row r="1149" spans="34:34">
      <c r="AH1149" s="917"/>
    </row>
    <row r="1150" spans="34:34">
      <c r="AH1150" s="917"/>
    </row>
    <row r="1151" spans="34:34">
      <c r="AH1151" s="917"/>
    </row>
    <row r="1152" spans="34:34">
      <c r="AH1152" s="917"/>
    </row>
    <row r="1153" spans="34:34">
      <c r="AH1153" s="917"/>
    </row>
    <row r="1154" spans="34:34">
      <c r="AH1154" s="917"/>
    </row>
    <row r="1155" spans="34:34">
      <c r="AH1155" s="917"/>
    </row>
    <row r="1156" spans="34:34">
      <c r="AH1156" s="917"/>
    </row>
    <row r="1157" spans="34:34">
      <c r="AH1157" s="917"/>
    </row>
    <row r="1158" spans="34:34">
      <c r="AH1158" s="917"/>
    </row>
    <row r="1159" spans="34:34">
      <c r="AH1159" s="917"/>
    </row>
    <row r="1160" spans="34:34">
      <c r="AH1160" s="917"/>
    </row>
    <row r="1161" spans="34:34">
      <c r="AH1161" s="917"/>
    </row>
    <row r="1162" spans="34:34">
      <c r="AH1162" s="917"/>
    </row>
    <row r="1163" spans="34:34">
      <c r="AH1163" s="917"/>
    </row>
    <row r="1164" spans="34:34">
      <c r="AH1164" s="917"/>
    </row>
    <row r="1165" spans="34:34">
      <c r="AH1165" s="917"/>
    </row>
    <row r="1166" spans="34:34">
      <c r="AH1166" s="917"/>
    </row>
    <row r="1167" spans="34:34">
      <c r="AH1167" s="917"/>
    </row>
    <row r="1168" spans="34:34">
      <c r="AH1168" s="917"/>
    </row>
    <row r="1169" spans="34:34">
      <c r="AH1169" s="917"/>
    </row>
    <row r="1170" spans="34:34">
      <c r="AH1170" s="917"/>
    </row>
    <row r="1171" spans="34:34">
      <c r="AH1171" s="917"/>
    </row>
    <row r="1172" spans="34:34">
      <c r="AH1172" s="917"/>
    </row>
    <row r="1173" spans="34:34">
      <c r="AH1173" s="917"/>
    </row>
    <row r="1174" spans="34:34">
      <c r="AH1174" s="917"/>
    </row>
    <row r="1175" spans="34:34">
      <c r="AH1175" s="917"/>
    </row>
    <row r="1176" spans="34:34">
      <c r="AH1176" s="917"/>
    </row>
    <row r="1177" spans="34:34">
      <c r="AH1177" s="917"/>
    </row>
    <row r="1178" spans="34:34">
      <c r="AH1178" s="917"/>
    </row>
    <row r="1179" spans="34:34">
      <c r="AH1179" s="917"/>
    </row>
    <row r="1180" spans="34:34">
      <c r="AH1180" s="917"/>
    </row>
    <row r="1181" spans="34:34">
      <c r="AH1181" s="917"/>
    </row>
    <row r="1182" spans="34:34">
      <c r="AH1182" s="917"/>
    </row>
    <row r="1183" spans="34:34">
      <c r="AH1183" s="917"/>
    </row>
    <row r="1184" spans="34:34">
      <c r="AH1184" s="917"/>
    </row>
    <row r="1185" spans="34:34">
      <c r="AH1185" s="917"/>
    </row>
    <row r="1186" spans="34:34">
      <c r="AH1186" s="917"/>
    </row>
    <row r="1187" spans="34:34">
      <c r="AH1187" s="917"/>
    </row>
    <row r="1188" spans="34:34">
      <c r="AH1188" s="917"/>
    </row>
    <row r="1189" spans="34:34">
      <c r="AH1189" s="917"/>
    </row>
    <row r="1190" spans="34:34">
      <c r="AH1190" s="917"/>
    </row>
    <row r="1191" spans="34:34">
      <c r="AH1191" s="917"/>
    </row>
    <row r="1192" spans="34:34">
      <c r="AH1192" s="917"/>
    </row>
    <row r="1193" spans="34:34">
      <c r="AH1193" s="917"/>
    </row>
    <row r="1194" spans="34:34">
      <c r="AH1194" s="917"/>
    </row>
    <row r="1195" spans="34:34">
      <c r="AH1195" s="917"/>
    </row>
    <row r="1196" spans="34:34">
      <c r="AH1196" s="917"/>
    </row>
    <row r="1197" spans="34:34">
      <c r="AH1197" s="917"/>
    </row>
    <row r="1198" spans="34:34">
      <c r="AH1198" s="917"/>
    </row>
    <row r="1199" spans="34:34">
      <c r="AH1199" s="917"/>
    </row>
    <row r="1200" spans="34:34">
      <c r="AH1200" s="917"/>
    </row>
    <row r="1201" spans="34:34">
      <c r="AH1201" s="917"/>
    </row>
    <row r="1202" spans="34:34">
      <c r="AH1202" s="917"/>
    </row>
    <row r="1203" spans="34:34">
      <c r="AH1203" s="917"/>
    </row>
    <row r="1204" spans="34:34">
      <c r="AH1204" s="917"/>
    </row>
    <row r="1205" spans="34:34">
      <c r="AH1205" s="917"/>
    </row>
    <row r="1206" spans="34:34">
      <c r="AH1206" s="917"/>
    </row>
    <row r="1207" spans="34:34">
      <c r="AH1207" s="917"/>
    </row>
    <row r="1208" spans="34:34">
      <c r="AH1208" s="917"/>
    </row>
    <row r="1209" spans="34:34">
      <c r="AH1209" s="917"/>
    </row>
    <row r="1210" spans="34:34">
      <c r="AH1210" s="917"/>
    </row>
    <row r="1211" spans="34:34">
      <c r="AH1211" s="917"/>
    </row>
    <row r="1212" spans="34:34">
      <c r="AH1212" s="917"/>
    </row>
    <row r="1213" spans="34:34">
      <c r="AH1213" s="917"/>
    </row>
    <row r="1214" spans="34:34">
      <c r="AH1214" s="917"/>
    </row>
    <row r="1215" spans="34:34">
      <c r="AH1215" s="917"/>
    </row>
    <row r="1216" spans="34:34">
      <c r="AH1216" s="917"/>
    </row>
    <row r="1217" spans="34:34">
      <c r="AH1217" s="917"/>
    </row>
    <row r="1218" spans="34:34">
      <c r="AH1218" s="917"/>
    </row>
    <row r="1219" spans="34:34">
      <c r="AH1219" s="917"/>
    </row>
    <row r="1220" spans="34:34">
      <c r="AH1220" s="917"/>
    </row>
    <row r="1221" spans="34:34">
      <c r="AH1221" s="917"/>
    </row>
    <row r="1222" spans="34:34">
      <c r="AH1222" s="917"/>
    </row>
    <row r="1223" spans="34:34">
      <c r="AH1223" s="917"/>
    </row>
    <row r="1224" spans="34:34">
      <c r="AH1224" s="917"/>
    </row>
    <row r="1225" spans="34:34">
      <c r="AH1225" s="917"/>
    </row>
    <row r="1226" spans="34:34">
      <c r="AH1226" s="917"/>
    </row>
    <row r="1227" spans="34:34">
      <c r="AH1227" s="917"/>
    </row>
    <row r="1228" spans="34:34">
      <c r="AH1228" s="917"/>
    </row>
    <row r="1229" spans="34:34">
      <c r="AH1229" s="917"/>
    </row>
    <row r="1230" spans="34:34">
      <c r="AH1230" s="917"/>
    </row>
    <row r="1231" spans="34:34">
      <c r="AH1231" s="917"/>
    </row>
    <row r="1232" spans="34:34">
      <c r="AH1232" s="917"/>
    </row>
    <row r="1233" spans="34:34">
      <c r="AH1233" s="917"/>
    </row>
    <row r="1234" spans="34:34">
      <c r="AH1234" s="917"/>
    </row>
    <row r="1235" spans="34:34">
      <c r="AH1235" s="917"/>
    </row>
    <row r="1236" spans="34:34">
      <c r="AH1236" s="917"/>
    </row>
    <row r="1237" spans="34:34">
      <c r="AH1237" s="917"/>
    </row>
    <row r="1238" spans="34:34">
      <c r="AH1238" s="917"/>
    </row>
    <row r="1239" spans="34:34">
      <c r="AH1239" s="917"/>
    </row>
    <row r="1240" spans="34:34">
      <c r="AH1240" s="917"/>
    </row>
    <row r="1241" spans="34:34">
      <c r="AH1241" s="917"/>
    </row>
  </sheetData>
  <sheetProtection algorithmName="SHA-512" hashValue="sm7I72Q1D10kxeizbl3jbBesJf77N8OBOe0wpB3o9mAyjjwnbhB7zgaho3zpnLuksJYw41QHSqXbIqmxZ7z2PA==" saltValue="yAcoaVY4dnbICNfWZWDQKg==" spinCount="100000" sheet="1" objects="1" scenarios="1"/>
  <autoFilter ref="A4:AH97" xr:uid="{00000000-0009-0000-0000-00000100000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100">
    <mergeCell ref="A81:A82"/>
    <mergeCell ref="B81:B82"/>
    <mergeCell ref="C81:C82"/>
    <mergeCell ref="D81:D82"/>
    <mergeCell ref="A83:A86"/>
    <mergeCell ref="B83:B86"/>
    <mergeCell ref="C83:C86"/>
    <mergeCell ref="D83:D86"/>
    <mergeCell ref="A89:A90"/>
    <mergeCell ref="C89:C90"/>
    <mergeCell ref="D89:D90"/>
    <mergeCell ref="A93:A95"/>
    <mergeCell ref="C93:C95"/>
    <mergeCell ref="D93:D95"/>
    <mergeCell ref="C73:C75"/>
    <mergeCell ref="D74:D76"/>
    <mergeCell ref="A59:A60"/>
    <mergeCell ref="B59:B60"/>
    <mergeCell ref="C59:C60"/>
    <mergeCell ref="D59:D60"/>
    <mergeCell ref="A61:A64"/>
    <mergeCell ref="B61:B64"/>
    <mergeCell ref="C61:C64"/>
    <mergeCell ref="D62:D64"/>
    <mergeCell ref="A65:A66"/>
    <mergeCell ref="B65:B66"/>
    <mergeCell ref="C65:C66"/>
    <mergeCell ref="D65:D66"/>
    <mergeCell ref="C70:C72"/>
    <mergeCell ref="A54:A58"/>
    <mergeCell ref="B54:B58"/>
    <mergeCell ref="C54:C58"/>
    <mergeCell ref="D54:D55"/>
    <mergeCell ref="D56:D58"/>
    <mergeCell ref="D36:D38"/>
    <mergeCell ref="A49:A53"/>
    <mergeCell ref="B49:B53"/>
    <mergeCell ref="C49:C53"/>
    <mergeCell ref="D49:D51"/>
    <mergeCell ref="D52:D53"/>
    <mergeCell ref="A33:A34"/>
    <mergeCell ref="B33:B34"/>
    <mergeCell ref="C33:C34"/>
    <mergeCell ref="A36:A38"/>
    <mergeCell ref="B36:B38"/>
    <mergeCell ref="C36:C38"/>
    <mergeCell ref="A39:A48"/>
    <mergeCell ref="B39:B48"/>
    <mergeCell ref="C39:C48"/>
    <mergeCell ref="D40:D41"/>
    <mergeCell ref="D44:D45"/>
    <mergeCell ref="D46:D47"/>
    <mergeCell ref="A18:A22"/>
    <mergeCell ref="B18:B22"/>
    <mergeCell ref="C18:C22"/>
    <mergeCell ref="D18:D22"/>
    <mergeCell ref="A23:A32"/>
    <mergeCell ref="B23:B32"/>
    <mergeCell ref="C23:C32"/>
    <mergeCell ref="D23:D24"/>
    <mergeCell ref="D25:D26"/>
    <mergeCell ref="D27:D28"/>
    <mergeCell ref="D29:D30"/>
    <mergeCell ref="AF4:AF6"/>
    <mergeCell ref="AG4:AG6"/>
    <mergeCell ref="AH4:AH6"/>
    <mergeCell ref="A5:A6"/>
    <mergeCell ref="B5:B6"/>
    <mergeCell ref="O5:Q5"/>
    <mergeCell ref="R5:T5"/>
    <mergeCell ref="U5:W5"/>
    <mergeCell ref="X5:Z5"/>
    <mergeCell ref="AA4:AA6"/>
    <mergeCell ref="AB4:AB6"/>
    <mergeCell ref="AC4:AC6"/>
    <mergeCell ref="AD4:AD6"/>
    <mergeCell ref="A7:A14"/>
    <mergeCell ref="B7:B14"/>
    <mergeCell ref="C7:C14"/>
    <mergeCell ref="AH7:AH14"/>
    <mergeCell ref="A15:A17"/>
    <mergeCell ref="B15:B17"/>
    <mergeCell ref="C15:C17"/>
    <mergeCell ref="D15:D16"/>
    <mergeCell ref="AC3:AH3"/>
    <mergeCell ref="A4:B4"/>
    <mergeCell ref="C4:C6"/>
    <mergeCell ref="D4:D6"/>
    <mergeCell ref="E4:E6"/>
    <mergeCell ref="F4:F6"/>
    <mergeCell ref="G4:G6"/>
    <mergeCell ref="H4:H6"/>
    <mergeCell ref="I4:I6"/>
    <mergeCell ref="J4:J6"/>
    <mergeCell ref="K4:K6"/>
    <mergeCell ref="L4:L6"/>
    <mergeCell ref="M4:M6"/>
    <mergeCell ref="N4:N6"/>
    <mergeCell ref="O4:Z4"/>
    <mergeCell ref="AE4:AE6"/>
  </mergeCells>
  <printOptions horizontalCentered="1" verticalCentered="1"/>
  <pageMargins left="0" right="0" top="0.19685039370078741" bottom="0.19685039370078741" header="0.31496062992125984" footer="0.31496062992125984"/>
  <pageSetup scale="65" fitToWidth="4"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D9B870D0-533B-4460-A0FF-BC1EB52E51B3}">
          <x14:formula1>
            <xm:f>'C:\Users\rareyes\Desktop\POA\2022\[Planilla Plan Operativo Anual 2022 - DPCG (CG) - Entrega.xlsx]Hoja1'!#REF!</xm:f>
          </x14:formula1>
          <xm:sqref>A67:B76 AG67:AG76 J67:M76 H67:H76 G67:G73</xm:sqref>
        </x14:dataValidation>
        <x14:dataValidation type="list" allowBlank="1" showInputMessage="1" showErrorMessage="1" xr:uid="{199655CB-B9B5-4C91-B2EC-050219ED7CEE}">
          <x14:formula1>
            <xm:f>'P:\2-Gerencia de Planificacion y Presupuesto\3- GERENCIA PLANIFICACION Y PRESUPUESTOS\PLANES OPERATIVOS 2022-EDENORTE\12. DPCG\[12. Plan Operativo Anula 2022-Dirección de Planificiación y Control.xlsx]Hoja1'!#REF!</xm:f>
          </x14:formula1>
          <xm:sqref>H7:H48 B98:B320 A15:B15 A39:B39 A35:B36 A33:B33 A23:B23 A18:B18 A7:B7 A98:A1241 M7:M53 M98:M1239 J50:J51 J53:J64 L53 L49:L51 G23:G25 G7:G17 G42:G53 G27:G40 K51:K66 G56:G64 A49:B65 J7:L48</xm:sqref>
        </x14:dataValidation>
        <x14:dataValidation type="list" allowBlank="1" showInputMessage="1" showErrorMessage="1" xr:uid="{24D44A6F-0BBE-45BA-8CE8-22E9E2784557}">
          <x14:formula1>
            <xm:f>'C:\Users\EtavarezM\Desktop\DOCUMENTO PARA REVISAR\1- PROCESOS y CALIDAD\POA PROYECION 2022\[P-Planilla Plan Operativo Anual 2022 - DPCG Rev.3.xlsx]Hoja1'!#REF!</xm:f>
          </x14:formula1>
          <xm:sqref>L52 K49:K50 J49 J52 H49:H53 AG49:AG64 L54:M64 H59:H66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4B42A-FC51-4BDB-A9BD-188B9F606764}">
  <sheetPr codeName="Hoja13" filterMode="1">
    <pageSetUpPr fitToPage="1"/>
  </sheetPr>
  <dimension ref="A1:AH88"/>
  <sheetViews>
    <sheetView showGridLines="0" topLeftCell="K3" zoomScale="50" zoomScaleNormal="50" zoomScaleSheetLayoutView="40" zoomScalePageLayoutView="30" workbookViewId="0">
      <selection activeCell="N2" sqref="N2:N3"/>
    </sheetView>
  </sheetViews>
  <sheetFormatPr baseColWidth="10" defaultColWidth="11.42578125" defaultRowHeight="15" outlineLevelCol="1"/>
  <cols>
    <col min="1" max="1" width="46.42578125" bestFit="1" customWidth="1"/>
    <col min="2" max="2" width="50.85546875" customWidth="1"/>
    <col min="3" max="4" width="45.7109375" customWidth="1"/>
    <col min="5" max="5" width="45.7109375" customWidth="1" outlineLevel="1"/>
    <col min="6" max="6" width="60.7109375" customWidth="1" outlineLevel="1"/>
    <col min="7" max="7" width="21.5703125" customWidth="1" outlineLevel="1"/>
    <col min="8" max="8" width="60.7109375" customWidth="1" outlineLevel="1"/>
    <col min="9" max="9" width="50.7109375" customWidth="1" outlineLevel="1"/>
    <col min="10" max="10" width="28.28515625" customWidth="1" outlineLevel="1"/>
    <col min="11" max="11" width="23" customWidth="1" outlineLevel="1"/>
    <col min="12" max="12" width="26.5703125" customWidth="1" outlineLevel="1"/>
    <col min="13" max="13" width="23" customWidth="1" outlineLevel="1"/>
    <col min="14" max="14" width="23" customWidth="1"/>
    <col min="15" max="15" width="15.28515625" customWidth="1"/>
    <col min="16" max="16" width="14.7109375" customWidth="1"/>
    <col min="17" max="17" width="12.7109375" customWidth="1"/>
    <col min="18" max="18" width="13" customWidth="1"/>
    <col min="19" max="19" width="13.7109375" customWidth="1"/>
    <col min="20" max="20" width="13.28515625" customWidth="1"/>
    <col min="21" max="21" width="13.42578125" customWidth="1"/>
    <col min="22" max="22" width="11" customWidth="1"/>
    <col min="23" max="23" width="12.140625" customWidth="1"/>
    <col min="24" max="24" width="10.42578125" customWidth="1"/>
    <col min="25" max="25" width="11" customWidth="1"/>
    <col min="26" max="26" width="10.42578125" customWidth="1"/>
    <col min="27" max="27" width="24.42578125" hidden="1" customWidth="1"/>
    <col min="28" max="28" width="28.28515625" hidden="1" customWidth="1"/>
    <col min="29" max="34" width="40.7109375" customWidth="1"/>
  </cols>
  <sheetData>
    <row r="1" spans="1:34" ht="39.950000000000003" customHeight="1">
      <c r="A1" s="904"/>
      <c r="B1" s="904"/>
      <c r="C1" s="904"/>
      <c r="D1" s="904"/>
      <c r="E1" s="904"/>
      <c r="F1" s="904"/>
      <c r="G1" s="918"/>
      <c r="H1" s="904"/>
      <c r="I1" s="904"/>
      <c r="J1" s="904"/>
      <c r="K1" s="904"/>
      <c r="L1" s="904"/>
      <c r="M1" s="904"/>
      <c r="N1" s="904"/>
      <c r="O1" s="904"/>
      <c r="P1" s="904"/>
      <c r="Q1" s="904"/>
      <c r="R1" s="904"/>
      <c r="S1" s="904"/>
      <c r="T1" s="904"/>
      <c r="U1" s="904"/>
      <c r="V1" s="904"/>
      <c r="W1" s="904"/>
      <c r="X1" s="904"/>
      <c r="Y1" s="904"/>
      <c r="Z1" s="904"/>
      <c r="AA1" s="904"/>
      <c r="AB1" s="904"/>
      <c r="AC1" s="904"/>
      <c r="AD1" s="904"/>
      <c r="AE1" s="904"/>
      <c r="AF1" s="904"/>
      <c r="AG1" s="904"/>
      <c r="AH1" s="919"/>
    </row>
    <row r="2" spans="1:34" ht="39.950000000000003" customHeight="1">
      <c r="A2" s="904"/>
      <c r="B2" s="1585" t="s">
        <v>2197</v>
      </c>
      <c r="C2" s="1586"/>
      <c r="D2" s="904"/>
      <c r="E2" s="904"/>
      <c r="F2" s="904"/>
      <c r="G2" s="918"/>
      <c r="H2" s="904"/>
      <c r="I2" s="904"/>
      <c r="J2" s="904"/>
      <c r="K2" s="904"/>
      <c r="L2" s="904"/>
      <c r="M2" s="904"/>
      <c r="N2" s="920"/>
      <c r="O2" s="904"/>
      <c r="P2" s="904"/>
      <c r="Q2" s="904"/>
      <c r="R2" s="904"/>
      <c r="S2" s="904"/>
      <c r="T2" s="904"/>
      <c r="U2" s="904"/>
      <c r="V2" s="904"/>
      <c r="W2" s="904"/>
      <c r="X2" s="904"/>
      <c r="Y2" s="904"/>
      <c r="Z2" s="904"/>
      <c r="AA2" s="904"/>
      <c r="AB2" s="904"/>
      <c r="AC2" s="904"/>
      <c r="AD2" s="904"/>
      <c r="AE2" s="904"/>
      <c r="AF2" s="904"/>
      <c r="AG2" s="904"/>
      <c r="AH2" s="919"/>
    </row>
    <row r="3" spans="1:34" ht="39.950000000000003" customHeight="1">
      <c r="A3" s="921"/>
      <c r="B3" s="1586"/>
      <c r="C3" s="1586"/>
      <c r="D3" s="921"/>
      <c r="E3" s="921"/>
      <c r="F3" s="922"/>
      <c r="G3" s="922"/>
      <c r="H3" s="922"/>
      <c r="I3" s="922"/>
      <c r="J3" s="922"/>
      <c r="K3" s="922"/>
      <c r="L3" s="922"/>
      <c r="M3" s="922"/>
      <c r="N3" s="923"/>
      <c r="O3" s="922"/>
      <c r="P3" s="922"/>
      <c r="Q3" s="922"/>
      <c r="R3" s="922"/>
      <c r="S3" s="922"/>
      <c r="T3" s="922"/>
      <c r="U3" s="922"/>
      <c r="V3" s="922"/>
      <c r="W3" s="922"/>
      <c r="X3" s="922"/>
      <c r="Y3" s="922"/>
      <c r="Z3" s="922"/>
      <c r="AA3" s="922"/>
      <c r="AB3" s="922"/>
      <c r="AC3" s="1587"/>
      <c r="AD3" s="1587"/>
      <c r="AE3" s="1587"/>
      <c r="AF3" s="1587"/>
      <c r="AG3" s="1587"/>
      <c r="AH3" s="1587"/>
    </row>
    <row r="4" spans="1:34" s="925" customFormat="1" ht="27" customHeight="1">
      <c r="A4" s="1584" t="s">
        <v>1</v>
      </c>
      <c r="B4" s="1584"/>
      <c r="C4" s="1584" t="s">
        <v>2</v>
      </c>
      <c r="D4" s="1584" t="s">
        <v>3</v>
      </c>
      <c r="E4" s="1584" t="s">
        <v>4</v>
      </c>
      <c r="F4" s="1584" t="s">
        <v>5</v>
      </c>
      <c r="G4" s="1584" t="s">
        <v>6</v>
      </c>
      <c r="H4" s="1584" t="s">
        <v>18</v>
      </c>
      <c r="I4" s="1584" t="s">
        <v>19</v>
      </c>
      <c r="J4" s="1584" t="s">
        <v>20</v>
      </c>
      <c r="K4" s="1584" t="s">
        <v>7</v>
      </c>
      <c r="L4" s="1584" t="s">
        <v>21</v>
      </c>
      <c r="M4" s="1584" t="s">
        <v>22</v>
      </c>
      <c r="N4" s="1584" t="s">
        <v>8</v>
      </c>
      <c r="O4" s="924" t="s">
        <v>9</v>
      </c>
      <c r="P4" s="924"/>
      <c r="Q4" s="924"/>
      <c r="R4" s="924"/>
      <c r="S4" s="924"/>
      <c r="T4" s="924"/>
      <c r="U4" s="924"/>
      <c r="V4" s="924"/>
      <c r="W4" s="924"/>
      <c r="X4" s="924"/>
      <c r="Y4" s="924"/>
      <c r="Z4" s="924"/>
      <c r="AA4" s="1578" t="s">
        <v>514</v>
      </c>
      <c r="AB4" s="1578" t="s">
        <v>515</v>
      </c>
      <c r="AC4" s="1578" t="s">
        <v>10</v>
      </c>
      <c r="AD4" s="1578" t="s">
        <v>520</v>
      </c>
      <c r="AE4" s="1578" t="s">
        <v>11</v>
      </c>
      <c r="AF4" s="1578" t="s">
        <v>12</v>
      </c>
      <c r="AG4" s="1578" t="s">
        <v>13</v>
      </c>
      <c r="AH4" s="1578" t="s">
        <v>14</v>
      </c>
    </row>
    <row r="5" spans="1:34" s="925" customFormat="1" ht="33" customHeight="1">
      <c r="A5" s="1584"/>
      <c r="B5" s="1584"/>
      <c r="C5" s="1584"/>
      <c r="D5" s="1584"/>
      <c r="E5" s="1584"/>
      <c r="F5" s="1584"/>
      <c r="G5" s="1584"/>
      <c r="H5" s="1584"/>
      <c r="I5" s="1584"/>
      <c r="J5" s="1584"/>
      <c r="K5" s="1584"/>
      <c r="L5" s="1584"/>
      <c r="M5" s="1584"/>
      <c r="N5" s="1584"/>
      <c r="O5" s="924" t="s">
        <v>2198</v>
      </c>
      <c r="P5" s="924"/>
      <c r="Q5" s="924"/>
      <c r="R5" s="924" t="s">
        <v>2199</v>
      </c>
      <c r="S5" s="924"/>
      <c r="T5" s="924"/>
      <c r="U5" s="924" t="s">
        <v>2200</v>
      </c>
      <c r="V5" s="924"/>
      <c r="W5" s="924"/>
      <c r="X5" s="1581" t="s">
        <v>2201</v>
      </c>
      <c r="Y5" s="1582"/>
      <c r="Z5" s="1583"/>
      <c r="AA5" s="1579"/>
      <c r="AB5" s="1579"/>
      <c r="AC5" s="1579"/>
      <c r="AD5" s="1579"/>
      <c r="AE5" s="1579"/>
      <c r="AF5" s="1579"/>
      <c r="AG5" s="1579"/>
      <c r="AH5" s="1579"/>
    </row>
    <row r="6" spans="1:34" ht="36" customHeight="1">
      <c r="A6" s="926" t="s">
        <v>15</v>
      </c>
      <c r="B6" s="926" t="s">
        <v>16</v>
      </c>
      <c r="C6" s="1584"/>
      <c r="D6" s="1584"/>
      <c r="E6" s="1584"/>
      <c r="F6" s="1584"/>
      <c r="G6" s="1584"/>
      <c r="H6" s="1584"/>
      <c r="I6" s="1584"/>
      <c r="J6" s="1584"/>
      <c r="K6" s="1584"/>
      <c r="L6" s="1584"/>
      <c r="M6" s="1584"/>
      <c r="N6" s="1584"/>
      <c r="O6" s="927">
        <v>44562</v>
      </c>
      <c r="P6" s="927">
        <v>44593</v>
      </c>
      <c r="Q6" s="927">
        <v>44621</v>
      </c>
      <c r="R6" s="927">
        <v>44652</v>
      </c>
      <c r="S6" s="927">
        <v>44682</v>
      </c>
      <c r="T6" s="927">
        <v>44713</v>
      </c>
      <c r="U6" s="927">
        <v>44743</v>
      </c>
      <c r="V6" s="927">
        <v>44774</v>
      </c>
      <c r="W6" s="927">
        <v>44805</v>
      </c>
      <c r="X6" s="927">
        <v>44835</v>
      </c>
      <c r="Y6" s="927">
        <v>44866</v>
      </c>
      <c r="Z6" s="927">
        <v>44896</v>
      </c>
      <c r="AA6" s="1580"/>
      <c r="AB6" s="1580"/>
      <c r="AC6" s="1580"/>
      <c r="AD6" s="1580"/>
      <c r="AE6" s="1580"/>
      <c r="AF6" s="1580"/>
      <c r="AG6" s="1580"/>
      <c r="AH6" s="1580"/>
    </row>
    <row r="7" spans="1:34" ht="93">
      <c r="A7" s="928" t="s">
        <v>26</v>
      </c>
      <c r="B7" s="854" t="s">
        <v>126</v>
      </c>
      <c r="C7" s="854" t="s">
        <v>2202</v>
      </c>
      <c r="D7" s="894" t="s">
        <v>2203</v>
      </c>
      <c r="E7" s="856"/>
      <c r="F7" s="856" t="s">
        <v>2204</v>
      </c>
      <c r="G7" s="929">
        <v>3</v>
      </c>
      <c r="H7" s="856" t="s">
        <v>28</v>
      </c>
      <c r="I7" s="856" t="s">
        <v>2205</v>
      </c>
      <c r="J7" s="856" t="s">
        <v>29</v>
      </c>
      <c r="K7" s="856" t="s">
        <v>30</v>
      </c>
      <c r="L7" s="856" t="s">
        <v>31</v>
      </c>
      <c r="M7" s="856" t="s">
        <v>40</v>
      </c>
      <c r="N7" s="930">
        <f>IF($K7="Porciento",SUBTOTAL(1,$O7:$Z7),SUBTOTAL(9,$O7:$Z7))</f>
        <v>12</v>
      </c>
      <c r="O7" s="931">
        <v>1</v>
      </c>
      <c r="P7" s="931">
        <v>1</v>
      </c>
      <c r="Q7" s="931">
        <v>1</v>
      </c>
      <c r="R7" s="931">
        <v>1</v>
      </c>
      <c r="S7" s="931">
        <v>1</v>
      </c>
      <c r="T7" s="931">
        <v>1</v>
      </c>
      <c r="U7" s="931">
        <v>1</v>
      </c>
      <c r="V7" s="931">
        <v>1</v>
      </c>
      <c r="W7" s="931">
        <v>1</v>
      </c>
      <c r="X7" s="931">
        <v>1</v>
      </c>
      <c r="Y7" s="931">
        <v>1</v>
      </c>
      <c r="Z7" s="931">
        <v>1</v>
      </c>
      <c r="AA7" s="665" t="e">
        <f>IF(K7="Más es más", MIN(#REF!/#REF!,1),MIN(#REF!/#REF!,1))</f>
        <v>#REF!</v>
      </c>
      <c r="AB7" s="665" t="e">
        <f>+AA7*G7/VLOOKUP(AD7,$AD$80:$AF$84,3)</f>
        <v>#REF!</v>
      </c>
      <c r="AC7" s="932" t="s">
        <v>2206</v>
      </c>
      <c r="AD7" s="884" t="s">
        <v>2207</v>
      </c>
      <c r="AE7" s="884" t="s">
        <v>2207</v>
      </c>
      <c r="AF7" s="890" t="s">
        <v>2208</v>
      </c>
      <c r="AG7" s="856"/>
      <c r="AH7" s="933">
        <v>0</v>
      </c>
    </row>
    <row r="8" spans="1:34" ht="116.25">
      <c r="A8" s="934" t="s">
        <v>26</v>
      </c>
      <c r="B8" s="879" t="s">
        <v>126</v>
      </c>
      <c r="C8" s="879" t="s">
        <v>2202</v>
      </c>
      <c r="D8" s="876" t="s">
        <v>2209</v>
      </c>
      <c r="E8" s="876"/>
      <c r="F8" s="876" t="s">
        <v>2210</v>
      </c>
      <c r="G8" s="885">
        <v>2</v>
      </c>
      <c r="H8" s="876" t="s">
        <v>49</v>
      </c>
      <c r="I8" s="876" t="s">
        <v>2211</v>
      </c>
      <c r="J8" s="876" t="s">
        <v>29</v>
      </c>
      <c r="K8" s="876" t="s">
        <v>38</v>
      </c>
      <c r="L8" s="876" t="s">
        <v>31</v>
      </c>
      <c r="M8" s="876" t="s">
        <v>40</v>
      </c>
      <c r="N8" s="935">
        <f t="shared" ref="N8:N71" si="0">IF($K8="Porciento",SUBTOTAL(1,$O8:$Z8),SUBTOTAL(9,$O8:$Z8))</f>
        <v>7</v>
      </c>
      <c r="O8" s="936">
        <v>1</v>
      </c>
      <c r="P8" s="936">
        <v>1</v>
      </c>
      <c r="Q8" s="936">
        <v>1</v>
      </c>
      <c r="R8" s="936">
        <v>1</v>
      </c>
      <c r="S8" s="936">
        <v>1</v>
      </c>
      <c r="T8" s="936">
        <v>1</v>
      </c>
      <c r="U8" s="936">
        <v>1</v>
      </c>
      <c r="V8" s="936"/>
      <c r="W8" s="936"/>
      <c r="X8" s="936"/>
      <c r="Y8" s="936"/>
      <c r="Z8" s="936"/>
      <c r="AA8" s="665" t="e">
        <f>IF(K8="Menos es más", MIN(#REF!/#REF!,1),MIN(#REF!/#REF!,1))</f>
        <v>#REF!</v>
      </c>
      <c r="AB8" s="665" t="e">
        <f>+AA8*G8/VLOOKUP(AD8,$AD$80:$AF$84,3)</f>
        <v>#REF!</v>
      </c>
      <c r="AC8" s="937" t="s">
        <v>2212</v>
      </c>
      <c r="AD8" s="864" t="s">
        <v>2207</v>
      </c>
      <c r="AE8" s="864" t="s">
        <v>2207</v>
      </c>
      <c r="AF8" s="885" t="s">
        <v>2208</v>
      </c>
      <c r="AG8" s="876"/>
      <c r="AH8" s="938">
        <v>0</v>
      </c>
    </row>
    <row r="9" spans="1:34" ht="93">
      <c r="A9" s="934" t="s">
        <v>26</v>
      </c>
      <c r="B9" s="879" t="s">
        <v>126</v>
      </c>
      <c r="C9" s="879" t="s">
        <v>2202</v>
      </c>
      <c r="D9" s="939" t="s">
        <v>2213</v>
      </c>
      <c r="E9" s="876"/>
      <c r="F9" s="881" t="s">
        <v>2214</v>
      </c>
      <c r="G9" s="940">
        <v>2</v>
      </c>
      <c r="H9" s="876" t="s">
        <v>28</v>
      </c>
      <c r="I9" s="876" t="s">
        <v>1722</v>
      </c>
      <c r="J9" s="876" t="s">
        <v>29</v>
      </c>
      <c r="K9" s="876" t="s">
        <v>30</v>
      </c>
      <c r="L9" s="876" t="s">
        <v>39</v>
      </c>
      <c r="M9" s="876" t="s">
        <v>40</v>
      </c>
      <c r="N9" s="935">
        <f t="shared" si="0"/>
        <v>24</v>
      </c>
      <c r="O9" s="936">
        <v>2</v>
      </c>
      <c r="P9" s="936">
        <v>2</v>
      </c>
      <c r="Q9" s="936">
        <v>2</v>
      </c>
      <c r="R9" s="936">
        <v>2</v>
      </c>
      <c r="S9" s="936">
        <v>2</v>
      </c>
      <c r="T9" s="936">
        <v>2</v>
      </c>
      <c r="U9" s="936">
        <v>2</v>
      </c>
      <c r="V9" s="936">
        <v>2</v>
      </c>
      <c r="W9" s="936">
        <v>2</v>
      </c>
      <c r="X9" s="936">
        <v>2</v>
      </c>
      <c r="Y9" s="936">
        <v>2</v>
      </c>
      <c r="Z9" s="936">
        <v>2</v>
      </c>
      <c r="AA9" s="665" t="e">
        <f>IF(K9="Más es más", MIN(#REF!/#REF!,1),MIN(#REF!/#REF!,1))</f>
        <v>#REF!</v>
      </c>
      <c r="AB9" s="665" t="e">
        <f>+AA9*G9/VLOOKUP(AD9,$AD$80:$AF$84,3)</f>
        <v>#REF!</v>
      </c>
      <c r="AC9" s="937" t="s">
        <v>2215</v>
      </c>
      <c r="AD9" s="864" t="s">
        <v>2207</v>
      </c>
      <c r="AE9" s="864" t="s">
        <v>2207</v>
      </c>
      <c r="AF9" s="885" t="s">
        <v>2208</v>
      </c>
      <c r="AG9" s="876"/>
      <c r="AH9" s="938">
        <v>0</v>
      </c>
    </row>
    <row r="10" spans="1:34" ht="93" hidden="1">
      <c r="A10" s="934" t="s">
        <v>26</v>
      </c>
      <c r="B10" s="879" t="s">
        <v>126</v>
      </c>
      <c r="C10" s="879" t="s">
        <v>2202</v>
      </c>
      <c r="D10" s="876" t="s">
        <v>2216</v>
      </c>
      <c r="E10" s="876"/>
      <c r="F10" s="876" t="s">
        <v>2217</v>
      </c>
      <c r="G10" s="940">
        <v>2</v>
      </c>
      <c r="H10" s="876" t="s">
        <v>28</v>
      </c>
      <c r="I10" s="876" t="s">
        <v>2218</v>
      </c>
      <c r="J10" s="876" t="s">
        <v>29</v>
      </c>
      <c r="K10" s="876" t="s">
        <v>30</v>
      </c>
      <c r="L10" s="876" t="s">
        <v>31</v>
      </c>
      <c r="M10" s="876" t="s">
        <v>40</v>
      </c>
      <c r="N10" s="935">
        <f t="shared" si="0"/>
        <v>0</v>
      </c>
      <c r="O10" s="936"/>
      <c r="P10" s="936">
        <v>1</v>
      </c>
      <c r="Q10" s="936">
        <v>2</v>
      </c>
      <c r="R10" s="936">
        <v>2</v>
      </c>
      <c r="S10" s="936">
        <v>1</v>
      </c>
      <c r="T10" s="936"/>
      <c r="U10" s="936">
        <v>2</v>
      </c>
      <c r="V10" s="936"/>
      <c r="W10" s="936"/>
      <c r="X10" s="936"/>
      <c r="Y10" s="936"/>
      <c r="Z10" s="936"/>
      <c r="AA10" s="665"/>
      <c r="AB10" s="665"/>
      <c r="AC10" s="937" t="s">
        <v>2219</v>
      </c>
      <c r="AD10" s="864" t="s">
        <v>2207</v>
      </c>
      <c r="AE10" s="864" t="s">
        <v>2207</v>
      </c>
      <c r="AF10" s="885" t="s">
        <v>2208</v>
      </c>
      <c r="AG10" s="876"/>
      <c r="AH10" s="938">
        <v>0</v>
      </c>
    </row>
    <row r="11" spans="1:34" ht="116.25" hidden="1">
      <c r="A11" s="934" t="s">
        <v>26</v>
      </c>
      <c r="B11" s="941" t="s">
        <v>120</v>
      </c>
      <c r="C11" s="879" t="s">
        <v>2220</v>
      </c>
      <c r="D11" s="876" t="s">
        <v>2221</v>
      </c>
      <c r="E11" s="876"/>
      <c r="F11" s="876" t="s">
        <v>2222</v>
      </c>
      <c r="G11" s="885">
        <v>2</v>
      </c>
      <c r="H11" s="876" t="s">
        <v>28</v>
      </c>
      <c r="I11" s="876" t="s">
        <v>1439</v>
      </c>
      <c r="J11" s="876" t="s">
        <v>29</v>
      </c>
      <c r="K11" s="876" t="s">
        <v>38</v>
      </c>
      <c r="L11" s="876" t="s">
        <v>31</v>
      </c>
      <c r="M11" s="876" t="s">
        <v>40</v>
      </c>
      <c r="N11" s="935">
        <f t="shared" si="0"/>
        <v>0</v>
      </c>
      <c r="O11" s="936"/>
      <c r="P11" s="936">
        <v>1</v>
      </c>
      <c r="Q11" s="936">
        <v>1</v>
      </c>
      <c r="R11" s="936"/>
      <c r="S11" s="936"/>
      <c r="T11" s="936"/>
      <c r="U11" s="936">
        <v>1</v>
      </c>
      <c r="V11" s="936"/>
      <c r="W11" s="936"/>
      <c r="X11" s="936"/>
      <c r="Y11" s="936"/>
      <c r="Z11" s="936"/>
      <c r="AA11" s="665"/>
      <c r="AB11" s="665"/>
      <c r="AC11" s="937" t="s">
        <v>2223</v>
      </c>
      <c r="AD11" s="864" t="s">
        <v>2207</v>
      </c>
      <c r="AE11" s="864" t="s">
        <v>2207</v>
      </c>
      <c r="AF11" s="885" t="s">
        <v>2208</v>
      </c>
      <c r="AG11" s="876"/>
      <c r="AH11" s="938">
        <v>0</v>
      </c>
    </row>
    <row r="12" spans="1:34" ht="110.25" hidden="1" customHeight="1">
      <c r="A12" s="934" t="s">
        <v>26</v>
      </c>
      <c r="B12" s="941" t="s">
        <v>2224</v>
      </c>
      <c r="C12" s="879" t="s">
        <v>2225</v>
      </c>
      <c r="D12" s="881" t="s">
        <v>2226</v>
      </c>
      <c r="E12" s="876"/>
      <c r="F12" s="876" t="s">
        <v>2227</v>
      </c>
      <c r="G12" s="885">
        <v>3</v>
      </c>
      <c r="H12" s="876" t="s">
        <v>28</v>
      </c>
      <c r="I12" s="876" t="s">
        <v>2228</v>
      </c>
      <c r="J12" s="876" t="s">
        <v>29</v>
      </c>
      <c r="K12" s="876" t="s">
        <v>30</v>
      </c>
      <c r="L12" s="876" t="s">
        <v>39</v>
      </c>
      <c r="M12" s="876" t="s">
        <v>40</v>
      </c>
      <c r="N12" s="935">
        <f t="shared" si="0"/>
        <v>0</v>
      </c>
      <c r="O12" s="936"/>
      <c r="P12" s="936"/>
      <c r="Q12" s="936"/>
      <c r="R12" s="936"/>
      <c r="S12" s="936"/>
      <c r="T12" s="936"/>
      <c r="U12" s="936"/>
      <c r="V12" s="936"/>
      <c r="W12" s="936"/>
      <c r="X12" s="936">
        <v>2</v>
      </c>
      <c r="Y12" s="936"/>
      <c r="Z12" s="936"/>
      <c r="AA12" s="665"/>
      <c r="AB12" s="665"/>
      <c r="AC12" s="937" t="s">
        <v>2229</v>
      </c>
      <c r="AD12" s="864" t="s">
        <v>2207</v>
      </c>
      <c r="AE12" s="864" t="s">
        <v>2207</v>
      </c>
      <c r="AF12" s="885" t="s">
        <v>2208</v>
      </c>
      <c r="AG12" s="876"/>
      <c r="AH12" s="938">
        <v>0</v>
      </c>
    </row>
    <row r="13" spans="1:34" ht="93">
      <c r="A13" s="934" t="s">
        <v>62</v>
      </c>
      <c r="B13" s="879" t="s">
        <v>104</v>
      </c>
      <c r="C13" s="879" t="s">
        <v>2202</v>
      </c>
      <c r="D13" s="876" t="s">
        <v>2230</v>
      </c>
      <c r="E13" s="876"/>
      <c r="F13" s="876" t="s">
        <v>2231</v>
      </c>
      <c r="G13" s="942">
        <v>1</v>
      </c>
      <c r="H13" s="876" t="s">
        <v>44</v>
      </c>
      <c r="I13" s="876" t="s">
        <v>2232</v>
      </c>
      <c r="J13" s="876" t="s">
        <v>29</v>
      </c>
      <c r="K13" s="876" t="s">
        <v>30</v>
      </c>
      <c r="L13" s="876" t="s">
        <v>39</v>
      </c>
      <c r="M13" s="876" t="s">
        <v>40</v>
      </c>
      <c r="N13" s="935">
        <f t="shared" si="0"/>
        <v>12</v>
      </c>
      <c r="O13" s="936">
        <v>1</v>
      </c>
      <c r="P13" s="936">
        <v>1</v>
      </c>
      <c r="Q13" s="936">
        <v>1</v>
      </c>
      <c r="R13" s="936">
        <v>1</v>
      </c>
      <c r="S13" s="936">
        <v>1</v>
      </c>
      <c r="T13" s="936">
        <v>1</v>
      </c>
      <c r="U13" s="936">
        <v>1</v>
      </c>
      <c r="V13" s="936">
        <v>1</v>
      </c>
      <c r="W13" s="936">
        <v>1</v>
      </c>
      <c r="X13" s="936">
        <v>1</v>
      </c>
      <c r="Y13" s="936">
        <v>1</v>
      </c>
      <c r="Z13" s="936">
        <v>1</v>
      </c>
      <c r="AA13" s="665" t="e">
        <f>IF(K13="Más es más", MIN(#REF!/#REF!,1),MIN(#REF!/#REF!,1))</f>
        <v>#REF!</v>
      </c>
      <c r="AB13" s="665" t="e">
        <f>+AA13*G13/VLOOKUP(AD13,$AD$80:$AF$84,3)</f>
        <v>#REF!</v>
      </c>
      <c r="AC13" s="937" t="s">
        <v>2233</v>
      </c>
      <c r="AD13" s="864" t="s">
        <v>2207</v>
      </c>
      <c r="AE13" s="864" t="s">
        <v>2207</v>
      </c>
      <c r="AF13" s="885" t="s">
        <v>2208</v>
      </c>
      <c r="AG13" s="876"/>
      <c r="AH13" s="938">
        <v>0</v>
      </c>
    </row>
    <row r="14" spans="1:34" ht="93">
      <c r="A14" s="934" t="s">
        <v>62</v>
      </c>
      <c r="B14" s="879" t="s">
        <v>104</v>
      </c>
      <c r="C14" s="879" t="s">
        <v>2202</v>
      </c>
      <c r="D14" s="876" t="s">
        <v>2234</v>
      </c>
      <c r="E14" s="876"/>
      <c r="F14" s="876" t="s">
        <v>2235</v>
      </c>
      <c r="G14" s="942">
        <v>1</v>
      </c>
      <c r="H14" s="876" t="s">
        <v>44</v>
      </c>
      <c r="I14" s="876" t="s">
        <v>2232</v>
      </c>
      <c r="J14" s="876" t="s">
        <v>29</v>
      </c>
      <c r="K14" s="876" t="s">
        <v>30</v>
      </c>
      <c r="L14" s="876" t="s">
        <v>39</v>
      </c>
      <c r="M14" s="876" t="s">
        <v>40</v>
      </c>
      <c r="N14" s="935">
        <f t="shared" si="0"/>
        <v>12</v>
      </c>
      <c r="O14" s="936">
        <v>1</v>
      </c>
      <c r="P14" s="936">
        <v>1</v>
      </c>
      <c r="Q14" s="936">
        <v>1</v>
      </c>
      <c r="R14" s="936">
        <v>1</v>
      </c>
      <c r="S14" s="936">
        <v>1</v>
      </c>
      <c r="T14" s="936">
        <v>1</v>
      </c>
      <c r="U14" s="936">
        <v>1</v>
      </c>
      <c r="V14" s="936">
        <v>1</v>
      </c>
      <c r="W14" s="936">
        <v>1</v>
      </c>
      <c r="X14" s="936">
        <v>1</v>
      </c>
      <c r="Y14" s="936">
        <v>1</v>
      </c>
      <c r="Z14" s="936">
        <v>1</v>
      </c>
      <c r="AA14" s="665" t="e">
        <f>IF(K14="Más es más", MIN(#REF!/#REF!,1),MIN(#REF!/#REF!,1))</f>
        <v>#REF!</v>
      </c>
      <c r="AB14" s="665" t="e">
        <f>+AA14*G14/VLOOKUP(AD14,$AD$80:$AF$84,3)</f>
        <v>#REF!</v>
      </c>
      <c r="AC14" s="937" t="s">
        <v>2233</v>
      </c>
      <c r="AD14" s="864" t="s">
        <v>2207</v>
      </c>
      <c r="AE14" s="864" t="s">
        <v>2207</v>
      </c>
      <c r="AF14" s="885" t="s">
        <v>2208</v>
      </c>
      <c r="AG14" s="876"/>
      <c r="AH14" s="938">
        <v>0</v>
      </c>
    </row>
    <row r="15" spans="1:34" ht="93" hidden="1">
      <c r="A15" s="934" t="s">
        <v>62</v>
      </c>
      <c r="B15" s="879" t="s">
        <v>104</v>
      </c>
      <c r="C15" s="879" t="s">
        <v>2202</v>
      </c>
      <c r="D15" s="1576" t="s">
        <v>2236</v>
      </c>
      <c r="E15" s="940" t="s">
        <v>2237</v>
      </c>
      <c r="F15" s="876" t="s">
        <v>2238</v>
      </c>
      <c r="G15" s="940">
        <v>1</v>
      </c>
      <c r="H15" s="876" t="s">
        <v>44</v>
      </c>
      <c r="I15" s="876" t="s">
        <v>2232</v>
      </c>
      <c r="J15" s="876" t="s">
        <v>29</v>
      </c>
      <c r="K15" s="876" t="s">
        <v>30</v>
      </c>
      <c r="L15" s="876" t="s">
        <v>39</v>
      </c>
      <c r="M15" s="876" t="s">
        <v>40</v>
      </c>
      <c r="N15" s="935">
        <f t="shared" si="0"/>
        <v>0</v>
      </c>
      <c r="O15" s="936"/>
      <c r="P15" s="936"/>
      <c r="Q15" s="936">
        <v>1</v>
      </c>
      <c r="R15" s="936"/>
      <c r="S15" s="936"/>
      <c r="T15" s="936">
        <v>1</v>
      </c>
      <c r="U15" s="936"/>
      <c r="V15" s="936"/>
      <c r="W15" s="936">
        <v>1</v>
      </c>
      <c r="X15" s="936"/>
      <c r="Y15" s="936"/>
      <c r="Z15" s="936">
        <v>1</v>
      </c>
      <c r="AA15" s="665"/>
      <c r="AB15" s="665"/>
      <c r="AC15" s="937" t="s">
        <v>2233</v>
      </c>
      <c r="AD15" s="864" t="s">
        <v>2207</v>
      </c>
      <c r="AE15" s="864" t="s">
        <v>2207</v>
      </c>
      <c r="AF15" s="885" t="s">
        <v>2208</v>
      </c>
      <c r="AG15" s="876"/>
      <c r="AH15" s="938">
        <v>0</v>
      </c>
    </row>
    <row r="16" spans="1:34" ht="93" hidden="1">
      <c r="A16" s="934" t="s">
        <v>62</v>
      </c>
      <c r="B16" s="879" t="s">
        <v>104</v>
      </c>
      <c r="C16" s="879" t="s">
        <v>2202</v>
      </c>
      <c r="D16" s="1577"/>
      <c r="E16" s="940" t="s">
        <v>2239</v>
      </c>
      <c r="F16" s="876" t="s">
        <v>2240</v>
      </c>
      <c r="G16" s="940">
        <v>1</v>
      </c>
      <c r="H16" s="876" t="s">
        <v>44</v>
      </c>
      <c r="I16" s="876" t="s">
        <v>2232</v>
      </c>
      <c r="J16" s="876" t="s">
        <v>29</v>
      </c>
      <c r="K16" s="876" t="s">
        <v>30</v>
      </c>
      <c r="L16" s="876" t="s">
        <v>39</v>
      </c>
      <c r="M16" s="876" t="s">
        <v>40</v>
      </c>
      <c r="N16" s="935">
        <f t="shared" si="0"/>
        <v>0</v>
      </c>
      <c r="O16" s="936"/>
      <c r="P16" s="936"/>
      <c r="Q16" s="936">
        <v>1</v>
      </c>
      <c r="R16" s="936"/>
      <c r="S16" s="936"/>
      <c r="T16" s="936">
        <v>1</v>
      </c>
      <c r="U16" s="936"/>
      <c r="V16" s="936"/>
      <c r="W16" s="936">
        <v>1</v>
      </c>
      <c r="X16" s="936"/>
      <c r="Y16" s="936"/>
      <c r="Z16" s="936">
        <v>1</v>
      </c>
      <c r="AA16" s="665"/>
      <c r="AB16" s="665"/>
      <c r="AC16" s="937" t="s">
        <v>2233</v>
      </c>
      <c r="AD16" s="864" t="s">
        <v>2207</v>
      </c>
      <c r="AE16" s="864" t="s">
        <v>2207</v>
      </c>
      <c r="AF16" s="885" t="s">
        <v>2208</v>
      </c>
      <c r="AG16" s="876"/>
      <c r="AH16" s="938">
        <v>0</v>
      </c>
    </row>
    <row r="17" spans="1:34" ht="81.75" hidden="1" customHeight="1">
      <c r="A17" s="934" t="s">
        <v>26</v>
      </c>
      <c r="B17" s="879" t="s">
        <v>116</v>
      </c>
      <c r="C17" s="879" t="s">
        <v>2202</v>
      </c>
      <c r="D17" s="876" t="s">
        <v>2241</v>
      </c>
      <c r="E17" s="876"/>
      <c r="F17" s="876" t="s">
        <v>2242</v>
      </c>
      <c r="G17" s="942">
        <v>1</v>
      </c>
      <c r="H17" s="876" t="s">
        <v>28</v>
      </c>
      <c r="I17" s="876" t="s">
        <v>2243</v>
      </c>
      <c r="J17" s="876" t="s">
        <v>29</v>
      </c>
      <c r="K17" s="876" t="s">
        <v>30</v>
      </c>
      <c r="L17" s="876" t="s">
        <v>31</v>
      </c>
      <c r="M17" s="876" t="s">
        <v>40</v>
      </c>
      <c r="N17" s="935">
        <f t="shared" si="0"/>
        <v>0</v>
      </c>
      <c r="O17" s="936"/>
      <c r="P17" s="936"/>
      <c r="Q17" s="936"/>
      <c r="R17" s="936"/>
      <c r="S17" s="936"/>
      <c r="T17" s="936"/>
      <c r="U17" s="936"/>
      <c r="V17" s="936"/>
      <c r="W17" s="936">
        <v>1</v>
      </c>
      <c r="X17" s="936"/>
      <c r="Y17" s="936"/>
      <c r="Z17" s="936"/>
      <c r="AA17" s="665"/>
      <c r="AB17" s="665"/>
      <c r="AC17" s="937" t="s">
        <v>184</v>
      </c>
      <c r="AD17" s="864" t="s">
        <v>2207</v>
      </c>
      <c r="AE17" s="864" t="s">
        <v>2207</v>
      </c>
      <c r="AF17" s="885" t="s">
        <v>2208</v>
      </c>
      <c r="AG17" s="876"/>
      <c r="AH17" s="938">
        <v>0</v>
      </c>
    </row>
    <row r="18" spans="1:34" ht="116.25" hidden="1">
      <c r="A18" s="934" t="s">
        <v>26</v>
      </c>
      <c r="B18" s="879" t="s">
        <v>120</v>
      </c>
      <c r="C18" s="879" t="s">
        <v>2244</v>
      </c>
      <c r="D18" s="876" t="s">
        <v>2245</v>
      </c>
      <c r="E18" s="876"/>
      <c r="F18" s="876" t="s">
        <v>2246</v>
      </c>
      <c r="G18" s="885">
        <v>1</v>
      </c>
      <c r="H18" s="876" t="s">
        <v>28</v>
      </c>
      <c r="I18" s="876" t="s">
        <v>1722</v>
      </c>
      <c r="J18" s="876" t="s">
        <v>29</v>
      </c>
      <c r="K18" s="876" t="s">
        <v>30</v>
      </c>
      <c r="L18" s="876" t="s">
        <v>39</v>
      </c>
      <c r="M18" s="876" t="s">
        <v>40</v>
      </c>
      <c r="N18" s="935">
        <f t="shared" si="0"/>
        <v>0</v>
      </c>
      <c r="O18" s="936"/>
      <c r="P18" s="936"/>
      <c r="Q18" s="936"/>
      <c r="R18" s="936"/>
      <c r="S18" s="936"/>
      <c r="T18" s="936"/>
      <c r="U18" s="936"/>
      <c r="V18" s="936"/>
      <c r="W18" s="936">
        <v>0</v>
      </c>
      <c r="X18" s="936">
        <v>1</v>
      </c>
      <c r="Y18" s="936">
        <v>1</v>
      </c>
      <c r="Z18" s="936">
        <v>1</v>
      </c>
      <c r="AA18" s="665"/>
      <c r="AB18" s="665"/>
      <c r="AC18" s="937" t="s">
        <v>184</v>
      </c>
      <c r="AD18" s="864" t="s">
        <v>2207</v>
      </c>
      <c r="AE18" s="864" t="s">
        <v>2207</v>
      </c>
      <c r="AF18" s="885" t="s">
        <v>2208</v>
      </c>
      <c r="AG18" s="876"/>
      <c r="AH18" s="938">
        <v>0</v>
      </c>
    </row>
    <row r="19" spans="1:34" ht="116.25">
      <c r="A19" s="934" t="s">
        <v>57</v>
      </c>
      <c r="B19" s="879" t="s">
        <v>93</v>
      </c>
      <c r="C19" s="879" t="s">
        <v>2202</v>
      </c>
      <c r="D19" s="876" t="s">
        <v>2247</v>
      </c>
      <c r="E19" s="876"/>
      <c r="F19" s="876" t="s">
        <v>2248</v>
      </c>
      <c r="G19" s="885">
        <v>3</v>
      </c>
      <c r="H19" s="876" t="s">
        <v>88</v>
      </c>
      <c r="I19" s="876" t="s">
        <v>2249</v>
      </c>
      <c r="J19" s="876" t="s">
        <v>29</v>
      </c>
      <c r="K19" s="876" t="s">
        <v>30</v>
      </c>
      <c r="L19" s="876" t="s">
        <v>31</v>
      </c>
      <c r="M19" s="876" t="s">
        <v>40</v>
      </c>
      <c r="N19" s="935">
        <f t="shared" si="0"/>
        <v>148</v>
      </c>
      <c r="O19" s="936">
        <v>14</v>
      </c>
      <c r="P19" s="936">
        <v>16</v>
      </c>
      <c r="Q19" s="936">
        <v>16</v>
      </c>
      <c r="R19" s="936">
        <v>16</v>
      </c>
      <c r="S19" s="936">
        <v>16</v>
      </c>
      <c r="T19" s="936">
        <v>10</v>
      </c>
      <c r="U19" s="936">
        <v>10</v>
      </c>
      <c r="V19" s="936">
        <v>10</v>
      </c>
      <c r="W19" s="936">
        <v>10</v>
      </c>
      <c r="X19" s="936">
        <v>10</v>
      </c>
      <c r="Y19" s="936">
        <v>10</v>
      </c>
      <c r="Z19" s="936">
        <v>10</v>
      </c>
      <c r="AA19" s="665" t="e">
        <f>IF(K19="Más es más", MIN(#REF!/#REF!,1),MIN(#REF!/#REF!,1))</f>
        <v>#REF!</v>
      </c>
      <c r="AB19" s="665" t="e">
        <f>+AA19*G19/VLOOKUP(AD19,$AD$80:$AF$84,3)</f>
        <v>#REF!</v>
      </c>
      <c r="AC19" s="937" t="s">
        <v>2250</v>
      </c>
      <c r="AD19" s="864" t="s">
        <v>2207</v>
      </c>
      <c r="AE19" s="864" t="s">
        <v>2207</v>
      </c>
      <c r="AF19" s="885" t="s">
        <v>2208</v>
      </c>
      <c r="AG19" s="876"/>
      <c r="AH19" s="938">
        <v>0</v>
      </c>
    </row>
    <row r="20" spans="1:34" ht="139.5">
      <c r="A20" s="934" t="s">
        <v>52</v>
      </c>
      <c r="B20" s="879" t="s">
        <v>93</v>
      </c>
      <c r="C20" s="879" t="s">
        <v>2202</v>
      </c>
      <c r="D20" s="876" t="s">
        <v>2251</v>
      </c>
      <c r="E20" s="876"/>
      <c r="F20" s="876" t="s">
        <v>2252</v>
      </c>
      <c r="G20" s="885">
        <v>2</v>
      </c>
      <c r="H20" s="876" t="s">
        <v>88</v>
      </c>
      <c r="I20" s="876" t="s">
        <v>2253</v>
      </c>
      <c r="J20" s="876" t="s">
        <v>29</v>
      </c>
      <c r="K20" s="876" t="s">
        <v>30</v>
      </c>
      <c r="L20" s="876" t="s">
        <v>31</v>
      </c>
      <c r="M20" s="876" t="s">
        <v>40</v>
      </c>
      <c r="N20" s="935">
        <f t="shared" si="0"/>
        <v>20</v>
      </c>
      <c r="O20" s="936">
        <v>1</v>
      </c>
      <c r="P20" s="936">
        <v>3</v>
      </c>
      <c r="Q20" s="936">
        <v>2</v>
      </c>
      <c r="R20" s="936">
        <v>3</v>
      </c>
      <c r="S20" s="936">
        <v>2</v>
      </c>
      <c r="T20" s="936">
        <v>2</v>
      </c>
      <c r="U20" s="936">
        <v>2</v>
      </c>
      <c r="V20" s="936">
        <v>1</v>
      </c>
      <c r="W20" s="936">
        <v>1</v>
      </c>
      <c r="X20" s="936">
        <v>1</v>
      </c>
      <c r="Y20" s="936">
        <v>1</v>
      </c>
      <c r="Z20" s="936">
        <v>1</v>
      </c>
      <c r="AA20" s="665" t="e">
        <f>IF(K20="Más es más", MIN(#REF!/#REF!,1),MIN(#REF!/#REF!,1))</f>
        <v>#REF!</v>
      </c>
      <c r="AB20" s="665" t="e">
        <f>+AA20*G20/VLOOKUP(AD20,$AD$80:$AF$84,3)</f>
        <v>#REF!</v>
      </c>
      <c r="AC20" s="937" t="s">
        <v>2254</v>
      </c>
      <c r="AD20" s="864" t="s">
        <v>2207</v>
      </c>
      <c r="AE20" s="864" t="s">
        <v>2207</v>
      </c>
      <c r="AF20" s="885" t="s">
        <v>2208</v>
      </c>
      <c r="AG20" s="881"/>
      <c r="AH20" s="938">
        <v>0</v>
      </c>
    </row>
    <row r="21" spans="1:34" ht="69.75">
      <c r="A21" s="934" t="s">
        <v>57</v>
      </c>
      <c r="B21" s="879" t="s">
        <v>93</v>
      </c>
      <c r="C21" s="879" t="s">
        <v>2202</v>
      </c>
      <c r="D21" s="876" t="s">
        <v>2255</v>
      </c>
      <c r="E21" s="876"/>
      <c r="F21" s="876" t="s">
        <v>2256</v>
      </c>
      <c r="G21" s="885">
        <v>3</v>
      </c>
      <c r="H21" s="876" t="s">
        <v>88</v>
      </c>
      <c r="I21" s="876" t="s">
        <v>425</v>
      </c>
      <c r="J21" s="876" t="s">
        <v>29</v>
      </c>
      <c r="K21" s="876" t="s">
        <v>30</v>
      </c>
      <c r="L21" s="876" t="s">
        <v>31</v>
      </c>
      <c r="M21" s="876" t="s">
        <v>40</v>
      </c>
      <c r="N21" s="935">
        <f t="shared" si="0"/>
        <v>34</v>
      </c>
      <c r="O21" s="936">
        <v>4</v>
      </c>
      <c r="P21" s="936">
        <v>4</v>
      </c>
      <c r="Q21" s="936">
        <v>4</v>
      </c>
      <c r="R21" s="936">
        <v>4</v>
      </c>
      <c r="S21" s="936">
        <v>3</v>
      </c>
      <c r="T21" s="936">
        <v>3</v>
      </c>
      <c r="U21" s="936">
        <v>2</v>
      </c>
      <c r="V21" s="936">
        <v>2</v>
      </c>
      <c r="W21" s="936">
        <v>2</v>
      </c>
      <c r="X21" s="936">
        <v>2</v>
      </c>
      <c r="Y21" s="936">
        <v>2</v>
      </c>
      <c r="Z21" s="936">
        <v>2</v>
      </c>
      <c r="AA21" s="665" t="e">
        <f>IF(K21="Más es más", MIN(#REF!/#REF!,1),MIN(#REF!/#REF!,1))</f>
        <v>#REF!</v>
      </c>
      <c r="AB21" s="665" t="e">
        <f>+AA21*G21/VLOOKUP(AD21,$AD$80:$AF$84,3)</f>
        <v>#REF!</v>
      </c>
      <c r="AC21" s="937" t="s">
        <v>2255</v>
      </c>
      <c r="AD21" s="864" t="s">
        <v>2207</v>
      </c>
      <c r="AE21" s="864" t="s">
        <v>2207</v>
      </c>
      <c r="AF21" s="885" t="s">
        <v>2208</v>
      </c>
      <c r="AG21" s="876"/>
      <c r="AH21" s="938">
        <v>0</v>
      </c>
    </row>
    <row r="22" spans="1:34" ht="93" hidden="1">
      <c r="A22" s="934" t="s">
        <v>47</v>
      </c>
      <c r="B22" s="879" t="s">
        <v>2257</v>
      </c>
      <c r="C22" s="879" t="s">
        <v>2258</v>
      </c>
      <c r="D22" s="876" t="s">
        <v>2259</v>
      </c>
      <c r="E22" s="876"/>
      <c r="F22" s="876" t="s">
        <v>2260</v>
      </c>
      <c r="G22" s="885">
        <v>2</v>
      </c>
      <c r="H22" s="876" t="s">
        <v>88</v>
      </c>
      <c r="I22" s="876" t="s">
        <v>2261</v>
      </c>
      <c r="J22" s="876" t="s">
        <v>29</v>
      </c>
      <c r="K22" s="876" t="s">
        <v>30</v>
      </c>
      <c r="L22" s="876" t="s">
        <v>31</v>
      </c>
      <c r="M22" s="876" t="s">
        <v>40</v>
      </c>
      <c r="N22" s="935">
        <f t="shared" si="0"/>
        <v>0</v>
      </c>
      <c r="O22" s="936"/>
      <c r="P22" s="936"/>
      <c r="Q22" s="936">
        <v>1</v>
      </c>
      <c r="R22" s="936"/>
      <c r="S22" s="936">
        <v>1</v>
      </c>
      <c r="T22" s="936">
        <v>1</v>
      </c>
      <c r="U22" s="936">
        <v>1</v>
      </c>
      <c r="V22" s="936">
        <v>1</v>
      </c>
      <c r="W22" s="936"/>
      <c r="X22" s="936"/>
      <c r="Y22" s="936">
        <v>1</v>
      </c>
      <c r="Z22" s="936"/>
      <c r="AA22" s="665"/>
      <c r="AB22" s="665"/>
      <c r="AC22" s="937" t="s">
        <v>184</v>
      </c>
      <c r="AD22" s="864" t="s">
        <v>2207</v>
      </c>
      <c r="AE22" s="864" t="s">
        <v>2207</v>
      </c>
      <c r="AF22" s="885" t="s">
        <v>2208</v>
      </c>
      <c r="AG22" s="876"/>
      <c r="AH22" s="938">
        <v>0</v>
      </c>
    </row>
    <row r="23" spans="1:34" ht="116.25" hidden="1">
      <c r="A23" s="934" t="s">
        <v>57</v>
      </c>
      <c r="B23" s="879" t="s">
        <v>120</v>
      </c>
      <c r="C23" s="879" t="s">
        <v>2262</v>
      </c>
      <c r="D23" s="876" t="s">
        <v>2263</v>
      </c>
      <c r="E23" s="876"/>
      <c r="F23" s="876" t="s">
        <v>2264</v>
      </c>
      <c r="G23" s="885">
        <v>2</v>
      </c>
      <c r="H23" s="876" t="s">
        <v>28</v>
      </c>
      <c r="I23" s="876" t="s">
        <v>2265</v>
      </c>
      <c r="J23" s="876" t="s">
        <v>29</v>
      </c>
      <c r="K23" s="876" t="s">
        <v>30</v>
      </c>
      <c r="L23" s="881" t="s">
        <v>39</v>
      </c>
      <c r="M23" s="876" t="s">
        <v>40</v>
      </c>
      <c r="N23" s="935">
        <f t="shared" si="0"/>
        <v>0</v>
      </c>
      <c r="O23" s="936"/>
      <c r="P23" s="936"/>
      <c r="Q23" s="936"/>
      <c r="R23" s="936"/>
      <c r="S23" s="936">
        <v>1</v>
      </c>
      <c r="T23" s="936"/>
      <c r="U23" s="936"/>
      <c r="V23" s="936">
        <v>1</v>
      </c>
      <c r="W23" s="936"/>
      <c r="X23" s="936"/>
      <c r="Y23" s="936"/>
      <c r="Z23" s="936"/>
      <c r="AA23" s="665"/>
      <c r="AB23" s="665"/>
      <c r="AC23" s="943" t="s">
        <v>2266</v>
      </c>
      <c r="AD23" s="864" t="s">
        <v>2207</v>
      </c>
      <c r="AE23" s="864" t="s">
        <v>2207</v>
      </c>
      <c r="AF23" s="885" t="s">
        <v>2208</v>
      </c>
      <c r="AG23" s="876"/>
      <c r="AH23" s="938">
        <v>0</v>
      </c>
    </row>
    <row r="24" spans="1:34" ht="93">
      <c r="A24" s="934" t="s">
        <v>57</v>
      </c>
      <c r="B24" s="879" t="s">
        <v>93</v>
      </c>
      <c r="C24" s="879" t="s">
        <v>2258</v>
      </c>
      <c r="D24" s="876" t="s">
        <v>2267</v>
      </c>
      <c r="E24" s="876"/>
      <c r="F24" s="876" t="s">
        <v>2268</v>
      </c>
      <c r="G24" s="940">
        <v>2</v>
      </c>
      <c r="H24" s="876" t="s">
        <v>88</v>
      </c>
      <c r="I24" s="876" t="s">
        <v>2269</v>
      </c>
      <c r="J24" s="876" t="s">
        <v>37</v>
      </c>
      <c r="K24" s="876" t="s">
        <v>38</v>
      </c>
      <c r="L24" s="876" t="s">
        <v>39</v>
      </c>
      <c r="M24" s="876" t="s">
        <v>40</v>
      </c>
      <c r="N24" s="935">
        <f t="shared" si="0"/>
        <v>60</v>
      </c>
      <c r="O24" s="936">
        <v>5</v>
      </c>
      <c r="P24" s="936">
        <v>5</v>
      </c>
      <c r="Q24" s="936">
        <v>5</v>
      </c>
      <c r="R24" s="936">
        <v>5</v>
      </c>
      <c r="S24" s="936">
        <v>5</v>
      </c>
      <c r="T24" s="936">
        <v>5</v>
      </c>
      <c r="U24" s="936">
        <v>5</v>
      </c>
      <c r="V24" s="936">
        <v>5</v>
      </c>
      <c r="W24" s="936">
        <v>5</v>
      </c>
      <c r="X24" s="936">
        <v>5</v>
      </c>
      <c r="Y24" s="936">
        <v>5</v>
      </c>
      <c r="Z24" s="936">
        <v>5</v>
      </c>
      <c r="AA24" s="665" t="e">
        <f>IF(K24="Menos es más", MIN(#REF!/#REF!,1),MIN(#REF!/#REF!,1))</f>
        <v>#REF!</v>
      </c>
      <c r="AB24" s="665" t="e">
        <f>+AA24*G24/VLOOKUP(AD24,$AD$80:$AF$84,3)</f>
        <v>#REF!</v>
      </c>
      <c r="AC24" s="937" t="s">
        <v>184</v>
      </c>
      <c r="AD24" s="864" t="s">
        <v>2207</v>
      </c>
      <c r="AE24" s="864" t="s">
        <v>2207</v>
      </c>
      <c r="AF24" s="885" t="s">
        <v>2208</v>
      </c>
      <c r="AG24" s="876"/>
      <c r="AH24" s="938">
        <v>0</v>
      </c>
    </row>
    <row r="25" spans="1:34" ht="116.25">
      <c r="A25" s="934" t="s">
        <v>57</v>
      </c>
      <c r="B25" s="879" t="s">
        <v>93</v>
      </c>
      <c r="C25" s="879" t="s">
        <v>2258</v>
      </c>
      <c r="D25" s="876" t="s">
        <v>2270</v>
      </c>
      <c r="E25" s="876"/>
      <c r="F25" s="876" t="s">
        <v>2271</v>
      </c>
      <c r="G25" s="940">
        <v>2</v>
      </c>
      <c r="H25" s="876" t="s">
        <v>88</v>
      </c>
      <c r="I25" s="876" t="s">
        <v>2272</v>
      </c>
      <c r="J25" s="876" t="s">
        <v>29</v>
      </c>
      <c r="K25" s="876" t="s">
        <v>30</v>
      </c>
      <c r="L25" s="876" t="s">
        <v>31</v>
      </c>
      <c r="M25" s="876" t="s">
        <v>40</v>
      </c>
      <c r="N25" s="935">
        <f t="shared" si="0"/>
        <v>36</v>
      </c>
      <c r="O25" s="936">
        <v>3</v>
      </c>
      <c r="P25" s="936">
        <v>3</v>
      </c>
      <c r="Q25" s="936">
        <v>3</v>
      </c>
      <c r="R25" s="936">
        <v>3</v>
      </c>
      <c r="S25" s="936">
        <v>3</v>
      </c>
      <c r="T25" s="936">
        <v>3</v>
      </c>
      <c r="U25" s="936">
        <v>3</v>
      </c>
      <c r="V25" s="936">
        <v>3</v>
      </c>
      <c r="W25" s="936">
        <v>3</v>
      </c>
      <c r="X25" s="936">
        <v>3</v>
      </c>
      <c r="Y25" s="936">
        <v>3</v>
      </c>
      <c r="Z25" s="936">
        <v>3</v>
      </c>
      <c r="AA25" s="665" t="e">
        <f>IF(K25="Más es más", MIN(#REF!/#REF!,1),MIN(#REF!/#REF!,1))</f>
        <v>#REF!</v>
      </c>
      <c r="AB25" s="665" t="e">
        <f>+AA25*G25/VLOOKUP(AD25,$AD$80:$AF$84,3)</f>
        <v>#REF!</v>
      </c>
      <c r="AC25" s="937" t="s">
        <v>184</v>
      </c>
      <c r="AD25" s="864" t="s">
        <v>2207</v>
      </c>
      <c r="AE25" s="864" t="s">
        <v>2207</v>
      </c>
      <c r="AF25" s="885" t="s">
        <v>2208</v>
      </c>
      <c r="AG25" s="876"/>
      <c r="AH25" s="938">
        <v>0</v>
      </c>
    </row>
    <row r="26" spans="1:34" ht="93">
      <c r="A26" s="934" t="s">
        <v>62</v>
      </c>
      <c r="B26" s="879" t="s">
        <v>126</v>
      </c>
      <c r="C26" s="879" t="s">
        <v>2258</v>
      </c>
      <c r="D26" s="876" t="s">
        <v>2273</v>
      </c>
      <c r="E26" s="876"/>
      <c r="F26" s="876" t="s">
        <v>2274</v>
      </c>
      <c r="G26" s="885">
        <v>1</v>
      </c>
      <c r="H26" s="876" t="s">
        <v>88</v>
      </c>
      <c r="I26" s="876" t="s">
        <v>1722</v>
      </c>
      <c r="J26" s="876" t="s">
        <v>29</v>
      </c>
      <c r="K26" s="876" t="s">
        <v>30</v>
      </c>
      <c r="L26" s="876" t="s">
        <v>39</v>
      </c>
      <c r="M26" s="876" t="s">
        <v>40</v>
      </c>
      <c r="N26" s="935">
        <f t="shared" si="0"/>
        <v>8</v>
      </c>
      <c r="O26" s="936">
        <v>1</v>
      </c>
      <c r="P26" s="936">
        <v>1</v>
      </c>
      <c r="Q26" s="936">
        <v>1</v>
      </c>
      <c r="R26" s="936">
        <v>1</v>
      </c>
      <c r="S26" s="936">
        <v>1</v>
      </c>
      <c r="T26" s="936">
        <v>1</v>
      </c>
      <c r="U26" s="936">
        <v>1</v>
      </c>
      <c r="V26" s="936">
        <v>1</v>
      </c>
      <c r="W26" s="936"/>
      <c r="X26" s="936"/>
      <c r="Y26" s="936"/>
      <c r="Z26" s="936"/>
      <c r="AA26" s="665" t="e">
        <f>IF(K26="Más es más", MIN(#REF!/#REF!,1),MIN(#REF!/#REF!,1))</f>
        <v>#REF!</v>
      </c>
      <c r="AB26" s="665" t="e">
        <f>+AA26*G26/VLOOKUP(AD26,$AD$80:$AF$84,3)</f>
        <v>#REF!</v>
      </c>
      <c r="AC26" s="937" t="s">
        <v>184</v>
      </c>
      <c r="AD26" s="864" t="s">
        <v>2207</v>
      </c>
      <c r="AE26" s="864" t="s">
        <v>2207</v>
      </c>
      <c r="AF26" s="885" t="s">
        <v>2208</v>
      </c>
      <c r="AG26" s="876"/>
      <c r="AH26" s="938">
        <v>0</v>
      </c>
    </row>
    <row r="27" spans="1:34" ht="139.5">
      <c r="A27" s="934" t="s">
        <v>47</v>
      </c>
      <c r="B27" s="879" t="s">
        <v>126</v>
      </c>
      <c r="C27" s="879" t="s">
        <v>2258</v>
      </c>
      <c r="D27" s="876" t="s">
        <v>2275</v>
      </c>
      <c r="E27" s="876"/>
      <c r="F27" s="876" t="s">
        <v>2276</v>
      </c>
      <c r="G27" s="885">
        <v>1</v>
      </c>
      <c r="H27" s="876" t="s">
        <v>68</v>
      </c>
      <c r="I27" s="876" t="s">
        <v>2277</v>
      </c>
      <c r="J27" s="876" t="s">
        <v>29</v>
      </c>
      <c r="K27" s="876" t="s">
        <v>30</v>
      </c>
      <c r="L27" s="876" t="s">
        <v>31</v>
      </c>
      <c r="M27" s="876" t="s">
        <v>40</v>
      </c>
      <c r="N27" s="935">
        <f t="shared" si="0"/>
        <v>24</v>
      </c>
      <c r="O27" s="936">
        <v>3</v>
      </c>
      <c r="P27" s="936">
        <v>3</v>
      </c>
      <c r="Q27" s="936">
        <v>3</v>
      </c>
      <c r="R27" s="936">
        <v>3</v>
      </c>
      <c r="S27" s="936">
        <v>3</v>
      </c>
      <c r="T27" s="936">
        <v>3</v>
      </c>
      <c r="U27" s="936">
        <v>3</v>
      </c>
      <c r="V27" s="936">
        <v>3</v>
      </c>
      <c r="W27" s="936"/>
      <c r="X27" s="936"/>
      <c r="Y27" s="936"/>
      <c r="Z27" s="936"/>
      <c r="AA27" s="665" t="e">
        <f>IF(K27="Más es más", MIN(#REF!/#REF!,1),MIN(#REF!/#REF!,1))</f>
        <v>#REF!</v>
      </c>
      <c r="AB27" s="665" t="e">
        <f>+AA27*G27/VLOOKUP(AD27,$AD$80:$AF$84,3)</f>
        <v>#REF!</v>
      </c>
      <c r="AC27" s="937" t="s">
        <v>2278</v>
      </c>
      <c r="AD27" s="864" t="s">
        <v>2207</v>
      </c>
      <c r="AE27" s="864" t="s">
        <v>2207</v>
      </c>
      <c r="AF27" s="885" t="s">
        <v>2208</v>
      </c>
      <c r="AG27" s="876"/>
      <c r="AH27" s="938">
        <v>0</v>
      </c>
    </row>
    <row r="28" spans="1:34" ht="116.25" hidden="1">
      <c r="A28" s="934" t="s">
        <v>47</v>
      </c>
      <c r="B28" s="879" t="s">
        <v>126</v>
      </c>
      <c r="C28" s="879" t="s">
        <v>2258</v>
      </c>
      <c r="D28" s="876" t="s">
        <v>2279</v>
      </c>
      <c r="E28" s="876"/>
      <c r="F28" s="876" t="s">
        <v>2280</v>
      </c>
      <c r="G28" s="940">
        <v>2</v>
      </c>
      <c r="H28" s="876" t="s">
        <v>68</v>
      </c>
      <c r="I28" s="876" t="s">
        <v>2281</v>
      </c>
      <c r="J28" s="876" t="s">
        <v>29</v>
      </c>
      <c r="K28" s="876" t="s">
        <v>30</v>
      </c>
      <c r="L28" s="876" t="s">
        <v>31</v>
      </c>
      <c r="M28" s="876" t="s">
        <v>40</v>
      </c>
      <c r="N28" s="935">
        <f t="shared" si="0"/>
        <v>0</v>
      </c>
      <c r="O28" s="936"/>
      <c r="P28" s="936"/>
      <c r="Q28" s="936"/>
      <c r="R28" s="936">
        <v>1</v>
      </c>
      <c r="S28" s="936"/>
      <c r="T28" s="936"/>
      <c r="U28" s="936"/>
      <c r="V28" s="936">
        <v>1</v>
      </c>
      <c r="W28" s="936">
        <v>1</v>
      </c>
      <c r="X28" s="936">
        <v>1</v>
      </c>
      <c r="Y28" s="936"/>
      <c r="Z28" s="936"/>
      <c r="AA28" s="665"/>
      <c r="AB28" s="665"/>
      <c r="AC28" s="937" t="s">
        <v>2282</v>
      </c>
      <c r="AD28" s="864" t="s">
        <v>2207</v>
      </c>
      <c r="AE28" s="864" t="s">
        <v>2207</v>
      </c>
      <c r="AF28" s="885" t="s">
        <v>2208</v>
      </c>
      <c r="AG28" s="876"/>
      <c r="AH28" s="938">
        <v>0</v>
      </c>
    </row>
    <row r="29" spans="1:34" s="921" customFormat="1" ht="116.25" hidden="1">
      <c r="A29" s="934" t="s">
        <v>26</v>
      </c>
      <c r="B29" s="879" t="s">
        <v>120</v>
      </c>
      <c r="C29" s="879" t="s">
        <v>2244</v>
      </c>
      <c r="D29" s="876" t="s">
        <v>2283</v>
      </c>
      <c r="E29" s="876"/>
      <c r="F29" s="876" t="s">
        <v>2264</v>
      </c>
      <c r="G29" s="885">
        <v>2</v>
      </c>
      <c r="H29" s="876" t="s">
        <v>28</v>
      </c>
      <c r="I29" s="876" t="s">
        <v>2265</v>
      </c>
      <c r="J29" s="876" t="s">
        <v>29</v>
      </c>
      <c r="K29" s="876" t="s">
        <v>30</v>
      </c>
      <c r="L29" s="876" t="s">
        <v>31</v>
      </c>
      <c r="M29" s="876" t="s">
        <v>40</v>
      </c>
      <c r="N29" s="935">
        <f t="shared" si="0"/>
        <v>0</v>
      </c>
      <c r="O29" s="936"/>
      <c r="P29" s="936"/>
      <c r="Q29" s="936"/>
      <c r="R29" s="936"/>
      <c r="S29" s="936"/>
      <c r="T29" s="936"/>
      <c r="U29" s="936"/>
      <c r="V29" s="936"/>
      <c r="W29" s="936"/>
      <c r="X29" s="936">
        <v>1</v>
      </c>
      <c r="Y29" s="936">
        <v>1</v>
      </c>
      <c r="Z29" s="936">
        <v>1</v>
      </c>
      <c r="AA29" s="665"/>
      <c r="AB29" s="665"/>
      <c r="AC29" s="937" t="s">
        <v>2266</v>
      </c>
      <c r="AD29" s="864" t="s">
        <v>2207</v>
      </c>
      <c r="AE29" s="864" t="s">
        <v>2207</v>
      </c>
      <c r="AF29" s="885" t="s">
        <v>2208</v>
      </c>
      <c r="AG29" s="876"/>
      <c r="AH29" s="938">
        <v>0</v>
      </c>
    </row>
    <row r="30" spans="1:34" s="921" customFormat="1" ht="93">
      <c r="A30" s="934" t="s">
        <v>26</v>
      </c>
      <c r="B30" s="879" t="s">
        <v>93</v>
      </c>
      <c r="C30" s="879" t="s">
        <v>2258</v>
      </c>
      <c r="D30" s="876" t="s">
        <v>2284</v>
      </c>
      <c r="E30" s="876"/>
      <c r="F30" s="876" t="s">
        <v>2285</v>
      </c>
      <c r="G30" s="885">
        <v>2</v>
      </c>
      <c r="H30" s="876" t="s">
        <v>91</v>
      </c>
      <c r="I30" s="876" t="s">
        <v>2286</v>
      </c>
      <c r="J30" s="876" t="s">
        <v>29</v>
      </c>
      <c r="K30" s="876" t="s">
        <v>30</v>
      </c>
      <c r="L30" s="876" t="s">
        <v>31</v>
      </c>
      <c r="M30" s="876" t="s">
        <v>40</v>
      </c>
      <c r="N30" s="935">
        <f t="shared" si="0"/>
        <v>1</v>
      </c>
      <c r="O30" s="936">
        <v>1</v>
      </c>
      <c r="P30" s="936"/>
      <c r="Q30" s="936"/>
      <c r="R30" s="936"/>
      <c r="S30" s="936"/>
      <c r="T30" s="936"/>
      <c r="U30" s="936"/>
      <c r="V30" s="936"/>
      <c r="W30" s="936"/>
      <c r="X30" s="936"/>
      <c r="Y30" s="936"/>
      <c r="Z30" s="936"/>
      <c r="AA30" s="665" t="e">
        <f>IF(K30="Más es más", MIN(#REF!/#REF!,1),MIN(#REF!/#REF!,1))</f>
        <v>#REF!</v>
      </c>
      <c r="AB30" s="665" t="e">
        <f t="shared" ref="AB30:AB39" si="1">+AA30*G30/VLOOKUP(AD30,$AD$80:$AF$85,3)</f>
        <v>#REF!</v>
      </c>
      <c r="AC30" s="937" t="s">
        <v>184</v>
      </c>
      <c r="AD30" s="864" t="s">
        <v>151</v>
      </c>
      <c r="AE30" s="864" t="s">
        <v>151</v>
      </c>
      <c r="AF30" s="885" t="s">
        <v>2287</v>
      </c>
      <c r="AG30" s="876"/>
      <c r="AH30" s="938">
        <v>0</v>
      </c>
    </row>
    <row r="31" spans="1:34" s="921" customFormat="1" ht="139.5">
      <c r="A31" s="934" t="s">
        <v>47</v>
      </c>
      <c r="B31" s="879" t="s">
        <v>112</v>
      </c>
      <c r="C31" s="879" t="s">
        <v>2258</v>
      </c>
      <c r="D31" s="876" t="s">
        <v>2288</v>
      </c>
      <c r="E31" s="876"/>
      <c r="F31" s="876" t="s">
        <v>2289</v>
      </c>
      <c r="G31" s="885">
        <v>2</v>
      </c>
      <c r="H31" s="876" t="s">
        <v>91</v>
      </c>
      <c r="I31" s="876" t="s">
        <v>2290</v>
      </c>
      <c r="J31" s="876" t="s">
        <v>29</v>
      </c>
      <c r="K31" s="876" t="s">
        <v>30</v>
      </c>
      <c r="L31" s="876" t="s">
        <v>31</v>
      </c>
      <c r="M31" s="876" t="s">
        <v>40</v>
      </c>
      <c r="N31" s="935">
        <f t="shared" si="0"/>
        <v>4</v>
      </c>
      <c r="O31" s="936">
        <v>2</v>
      </c>
      <c r="P31" s="936">
        <v>1</v>
      </c>
      <c r="Q31" s="936">
        <v>1</v>
      </c>
      <c r="R31" s="936"/>
      <c r="S31" s="936"/>
      <c r="T31" s="936"/>
      <c r="U31" s="936"/>
      <c r="V31" s="936"/>
      <c r="W31" s="936"/>
      <c r="X31" s="936"/>
      <c r="Y31" s="936"/>
      <c r="Z31" s="936"/>
      <c r="AA31" s="665" t="e">
        <f>IF(K31="Más es más", MIN(#REF!/#REF!,1),MIN(#REF!/#REF!,1))</f>
        <v>#REF!</v>
      </c>
      <c r="AB31" s="665" t="e">
        <f t="shared" si="1"/>
        <v>#REF!</v>
      </c>
      <c r="AC31" s="937" t="s">
        <v>184</v>
      </c>
      <c r="AD31" s="864" t="s">
        <v>151</v>
      </c>
      <c r="AE31" s="864" t="s">
        <v>151</v>
      </c>
      <c r="AF31" s="885" t="s">
        <v>2287</v>
      </c>
      <c r="AG31" s="876"/>
      <c r="AH31" s="938">
        <v>0</v>
      </c>
    </row>
    <row r="32" spans="1:34" s="921" customFormat="1" ht="162.75">
      <c r="A32" s="934" t="s">
        <v>47</v>
      </c>
      <c r="B32" s="879" t="s">
        <v>122</v>
      </c>
      <c r="C32" s="879" t="s">
        <v>2258</v>
      </c>
      <c r="D32" s="876" t="s">
        <v>2291</v>
      </c>
      <c r="E32" s="876"/>
      <c r="F32" s="876" t="s">
        <v>2292</v>
      </c>
      <c r="G32" s="885">
        <v>2</v>
      </c>
      <c r="H32" s="876" t="s">
        <v>91</v>
      </c>
      <c r="I32" s="876" t="s">
        <v>2290</v>
      </c>
      <c r="J32" s="876" t="s">
        <v>29</v>
      </c>
      <c r="K32" s="876" t="s">
        <v>30</v>
      </c>
      <c r="L32" s="876" t="s">
        <v>31</v>
      </c>
      <c r="M32" s="876" t="s">
        <v>40</v>
      </c>
      <c r="N32" s="935">
        <f t="shared" si="0"/>
        <v>19</v>
      </c>
      <c r="O32" s="936">
        <v>3</v>
      </c>
      <c r="P32" s="936">
        <v>3</v>
      </c>
      <c r="Q32" s="936">
        <v>4</v>
      </c>
      <c r="R32" s="936">
        <v>3</v>
      </c>
      <c r="S32" s="936">
        <v>3</v>
      </c>
      <c r="T32" s="936"/>
      <c r="U32" s="936">
        <v>1</v>
      </c>
      <c r="V32" s="936">
        <v>1</v>
      </c>
      <c r="W32" s="936">
        <v>1</v>
      </c>
      <c r="X32" s="936"/>
      <c r="Y32" s="936"/>
      <c r="Z32" s="936"/>
      <c r="AA32" s="665" t="e">
        <f>IF(K32="Más es más", MIN(#REF!/#REF!,1),MIN(#REF!/#REF!,1))</f>
        <v>#REF!</v>
      </c>
      <c r="AB32" s="665" t="e">
        <f t="shared" si="1"/>
        <v>#REF!</v>
      </c>
      <c r="AC32" s="937" t="s">
        <v>184</v>
      </c>
      <c r="AD32" s="864" t="s">
        <v>151</v>
      </c>
      <c r="AE32" s="864" t="s">
        <v>151</v>
      </c>
      <c r="AF32" s="885" t="s">
        <v>2287</v>
      </c>
      <c r="AG32" s="876"/>
      <c r="AH32" s="938">
        <v>0</v>
      </c>
    </row>
    <row r="33" spans="1:34" s="921" customFormat="1" ht="69.75">
      <c r="A33" s="934" t="s">
        <v>42</v>
      </c>
      <c r="B33" s="879" t="s">
        <v>93</v>
      </c>
      <c r="C33" s="879" t="s">
        <v>2258</v>
      </c>
      <c r="D33" s="876" t="s">
        <v>2293</v>
      </c>
      <c r="E33" s="876"/>
      <c r="F33" s="876" t="s">
        <v>2294</v>
      </c>
      <c r="G33" s="885">
        <v>1</v>
      </c>
      <c r="H33" s="876" t="s">
        <v>28</v>
      </c>
      <c r="I33" s="876" t="s">
        <v>2295</v>
      </c>
      <c r="J33" s="876" t="s">
        <v>29</v>
      </c>
      <c r="K33" s="876" t="s">
        <v>30</v>
      </c>
      <c r="L33" s="876" t="s">
        <v>31</v>
      </c>
      <c r="M33" s="876" t="s">
        <v>40</v>
      </c>
      <c r="N33" s="935">
        <f t="shared" si="0"/>
        <v>318</v>
      </c>
      <c r="O33" s="936">
        <v>50</v>
      </c>
      <c r="P33" s="936">
        <v>50</v>
      </c>
      <c r="Q33" s="936">
        <v>70</v>
      </c>
      <c r="R33" s="936">
        <v>78</v>
      </c>
      <c r="S33" s="936">
        <v>70</v>
      </c>
      <c r="T33" s="936"/>
      <c r="U33" s="936"/>
      <c r="V33" s="936"/>
      <c r="W33" s="936"/>
      <c r="X33" s="936"/>
      <c r="Y33" s="936"/>
      <c r="Z33" s="936"/>
      <c r="AA33" s="665" t="e">
        <f>IF(K33="Más es más", MIN(#REF!/#REF!,1),MIN(#REF!/#REF!,1))</f>
        <v>#REF!</v>
      </c>
      <c r="AB33" s="665" t="e">
        <f t="shared" si="1"/>
        <v>#REF!</v>
      </c>
      <c r="AC33" s="937" t="s">
        <v>184</v>
      </c>
      <c r="AD33" s="864" t="s">
        <v>151</v>
      </c>
      <c r="AE33" s="864" t="s">
        <v>151</v>
      </c>
      <c r="AF33" s="885" t="s">
        <v>2287</v>
      </c>
      <c r="AG33" s="876"/>
      <c r="AH33" s="938">
        <v>0</v>
      </c>
    </row>
    <row r="34" spans="1:34" s="921" customFormat="1" ht="69.75">
      <c r="A34" s="934" t="s">
        <v>42</v>
      </c>
      <c r="B34" s="879" t="s">
        <v>93</v>
      </c>
      <c r="C34" s="879" t="s">
        <v>2258</v>
      </c>
      <c r="D34" s="876" t="s">
        <v>2296</v>
      </c>
      <c r="E34" s="876"/>
      <c r="F34" s="876" t="s">
        <v>2297</v>
      </c>
      <c r="G34" s="885">
        <v>1</v>
      </c>
      <c r="H34" s="876" t="s">
        <v>28</v>
      </c>
      <c r="I34" s="876" t="s">
        <v>2298</v>
      </c>
      <c r="J34" s="876" t="s">
        <v>29</v>
      </c>
      <c r="K34" s="876" t="s">
        <v>30</v>
      </c>
      <c r="L34" s="876" t="s">
        <v>31</v>
      </c>
      <c r="M34" s="876" t="s">
        <v>40</v>
      </c>
      <c r="N34" s="935">
        <f t="shared" si="0"/>
        <v>1339</v>
      </c>
      <c r="O34" s="936">
        <v>250</v>
      </c>
      <c r="P34" s="936">
        <v>200</v>
      </c>
      <c r="Q34" s="936">
        <v>300</v>
      </c>
      <c r="R34" s="936">
        <v>300</v>
      </c>
      <c r="S34" s="936">
        <v>250</v>
      </c>
      <c r="T34" s="936">
        <v>39</v>
      </c>
      <c r="U34" s="936"/>
      <c r="V34" s="936"/>
      <c r="W34" s="936"/>
      <c r="X34" s="936"/>
      <c r="Y34" s="936"/>
      <c r="Z34" s="936"/>
      <c r="AA34" s="665" t="e">
        <f>IF(K34="Más es más", MIN(#REF!/#REF!,1),MIN(#REF!/#REF!,1))</f>
        <v>#REF!</v>
      </c>
      <c r="AB34" s="665" t="e">
        <f t="shared" si="1"/>
        <v>#REF!</v>
      </c>
      <c r="AC34" s="937" t="s">
        <v>184</v>
      </c>
      <c r="AD34" s="864" t="s">
        <v>151</v>
      </c>
      <c r="AE34" s="864" t="s">
        <v>151</v>
      </c>
      <c r="AF34" s="885" t="s">
        <v>2287</v>
      </c>
      <c r="AG34" s="876"/>
      <c r="AH34" s="938">
        <v>0</v>
      </c>
    </row>
    <row r="35" spans="1:34" s="921" customFormat="1" ht="69.75">
      <c r="A35" s="934" t="s">
        <v>42</v>
      </c>
      <c r="B35" s="879" t="s">
        <v>93</v>
      </c>
      <c r="C35" s="879" t="s">
        <v>2258</v>
      </c>
      <c r="D35" s="881" t="s">
        <v>2299</v>
      </c>
      <c r="E35" s="881"/>
      <c r="F35" s="881" t="s">
        <v>2300</v>
      </c>
      <c r="G35" s="940">
        <v>1</v>
      </c>
      <c r="H35" s="881" t="s">
        <v>28</v>
      </c>
      <c r="I35" s="881" t="s">
        <v>2301</v>
      </c>
      <c r="J35" s="881" t="s">
        <v>55</v>
      </c>
      <c r="K35" s="881" t="s">
        <v>30</v>
      </c>
      <c r="L35" s="881" t="s">
        <v>31</v>
      </c>
      <c r="M35" s="881" t="s">
        <v>40</v>
      </c>
      <c r="N35" s="935">
        <f t="shared" si="0"/>
        <v>54.384999999999998</v>
      </c>
      <c r="O35" s="936">
        <v>15</v>
      </c>
      <c r="P35" s="936">
        <v>15</v>
      </c>
      <c r="Q35" s="936">
        <v>10</v>
      </c>
      <c r="R35" s="936">
        <v>4.79</v>
      </c>
      <c r="S35" s="936">
        <v>4.79</v>
      </c>
      <c r="T35" s="936">
        <v>4.8049999999999997</v>
      </c>
      <c r="U35" s="936"/>
      <c r="V35" s="936"/>
      <c r="W35" s="936"/>
      <c r="X35" s="936"/>
      <c r="Y35" s="936"/>
      <c r="Z35" s="936"/>
      <c r="AA35" s="665" t="e">
        <f>IF(K35="Más es más", MIN(#REF!/#REF!,1),MIN(#REF!/#REF!,1))</f>
        <v>#REF!</v>
      </c>
      <c r="AB35" s="665" t="e">
        <f t="shared" si="1"/>
        <v>#REF!</v>
      </c>
      <c r="AC35" s="937" t="s">
        <v>184</v>
      </c>
      <c r="AD35" s="864" t="s">
        <v>151</v>
      </c>
      <c r="AE35" s="864" t="s">
        <v>151</v>
      </c>
      <c r="AF35" s="885" t="s">
        <v>2287</v>
      </c>
      <c r="AG35" s="876"/>
      <c r="AH35" s="938">
        <v>0</v>
      </c>
    </row>
    <row r="36" spans="1:34" s="921" customFormat="1" ht="69.75">
      <c r="A36" s="934" t="s">
        <v>42</v>
      </c>
      <c r="B36" s="879" t="s">
        <v>93</v>
      </c>
      <c r="C36" s="879" t="s">
        <v>2258</v>
      </c>
      <c r="D36" s="881" t="s">
        <v>2302</v>
      </c>
      <c r="E36" s="881"/>
      <c r="F36" s="881" t="s">
        <v>2303</v>
      </c>
      <c r="G36" s="940">
        <v>1</v>
      </c>
      <c r="H36" s="881" t="s">
        <v>28</v>
      </c>
      <c r="I36" s="881" t="s">
        <v>2301</v>
      </c>
      <c r="J36" s="881" t="s">
        <v>55</v>
      </c>
      <c r="K36" s="881" t="s">
        <v>30</v>
      </c>
      <c r="L36" s="881" t="s">
        <v>31</v>
      </c>
      <c r="M36" s="881" t="s">
        <v>40</v>
      </c>
      <c r="N36" s="935">
        <f t="shared" si="0"/>
        <v>55.63600000000001</v>
      </c>
      <c r="O36" s="936">
        <v>15</v>
      </c>
      <c r="P36" s="936">
        <v>15</v>
      </c>
      <c r="Q36" s="936">
        <v>10</v>
      </c>
      <c r="R36" s="936">
        <v>5.2119999999999997</v>
      </c>
      <c r="S36" s="936">
        <v>5.2119999999999997</v>
      </c>
      <c r="T36" s="936">
        <v>5.2119999999999997</v>
      </c>
      <c r="U36" s="936"/>
      <c r="V36" s="936"/>
      <c r="W36" s="936"/>
      <c r="X36" s="936"/>
      <c r="Y36" s="936"/>
      <c r="Z36" s="936"/>
      <c r="AA36" s="665" t="e">
        <f>IF(K36="Más es más", MIN(#REF!/#REF!,1),MIN(#REF!/#REF!,1))</f>
        <v>#REF!</v>
      </c>
      <c r="AB36" s="665" t="e">
        <f t="shared" si="1"/>
        <v>#REF!</v>
      </c>
      <c r="AC36" s="937" t="s">
        <v>184</v>
      </c>
      <c r="AD36" s="864" t="s">
        <v>151</v>
      </c>
      <c r="AE36" s="864" t="s">
        <v>151</v>
      </c>
      <c r="AF36" s="885" t="s">
        <v>2287</v>
      </c>
      <c r="AG36" s="876"/>
      <c r="AH36" s="938">
        <v>0</v>
      </c>
    </row>
    <row r="37" spans="1:34" s="921" customFormat="1" ht="93">
      <c r="A37" s="934" t="s">
        <v>42</v>
      </c>
      <c r="B37" s="879" t="s">
        <v>93</v>
      </c>
      <c r="C37" s="879" t="s">
        <v>2258</v>
      </c>
      <c r="D37" s="876" t="s">
        <v>2304</v>
      </c>
      <c r="E37" s="876"/>
      <c r="F37" s="876" t="s">
        <v>2305</v>
      </c>
      <c r="G37" s="885">
        <v>1</v>
      </c>
      <c r="H37" s="876" t="s">
        <v>28</v>
      </c>
      <c r="I37" s="876" t="s">
        <v>2306</v>
      </c>
      <c r="J37" s="876" t="s">
        <v>29</v>
      </c>
      <c r="K37" s="876" t="s">
        <v>30</v>
      </c>
      <c r="L37" s="876" t="s">
        <v>31</v>
      </c>
      <c r="M37" s="876" t="s">
        <v>40</v>
      </c>
      <c r="N37" s="935">
        <f t="shared" si="0"/>
        <v>196</v>
      </c>
      <c r="O37" s="936">
        <v>42</v>
      </c>
      <c r="P37" s="936">
        <v>42</v>
      </c>
      <c r="Q37" s="936">
        <v>42</v>
      </c>
      <c r="R37" s="936">
        <v>44</v>
      </c>
      <c r="S37" s="936">
        <v>13</v>
      </c>
      <c r="T37" s="936">
        <v>13</v>
      </c>
      <c r="U37" s="936"/>
      <c r="V37" s="936"/>
      <c r="W37" s="936"/>
      <c r="X37" s="936"/>
      <c r="Y37" s="936"/>
      <c r="Z37" s="936"/>
      <c r="AA37" s="665" t="e">
        <f>IF(K37="Más es más", MIN(#REF!/#REF!,1),MIN(#REF!/#REF!,1))</f>
        <v>#REF!</v>
      </c>
      <c r="AB37" s="665" t="e">
        <f t="shared" si="1"/>
        <v>#REF!</v>
      </c>
      <c r="AC37" s="937" t="s">
        <v>184</v>
      </c>
      <c r="AD37" s="864" t="s">
        <v>151</v>
      </c>
      <c r="AE37" s="864" t="s">
        <v>151</v>
      </c>
      <c r="AF37" s="885" t="s">
        <v>2287</v>
      </c>
      <c r="AG37" s="876"/>
      <c r="AH37" s="938">
        <v>0</v>
      </c>
    </row>
    <row r="38" spans="1:34" s="921" customFormat="1" ht="69.75">
      <c r="A38" s="934" t="s">
        <v>42</v>
      </c>
      <c r="B38" s="879" t="s">
        <v>93</v>
      </c>
      <c r="C38" s="879" t="s">
        <v>2258</v>
      </c>
      <c r="D38" s="876" t="s">
        <v>2307</v>
      </c>
      <c r="E38" s="876"/>
      <c r="F38" s="876" t="s">
        <v>2308</v>
      </c>
      <c r="G38" s="885">
        <v>1</v>
      </c>
      <c r="H38" s="876" t="s">
        <v>28</v>
      </c>
      <c r="I38" s="876" t="s">
        <v>2309</v>
      </c>
      <c r="J38" s="876" t="s">
        <v>29</v>
      </c>
      <c r="K38" s="876" t="s">
        <v>30</v>
      </c>
      <c r="L38" s="876" t="s">
        <v>31</v>
      </c>
      <c r="M38" s="876" t="s">
        <v>40</v>
      </c>
      <c r="N38" s="935">
        <f t="shared" si="0"/>
        <v>2107</v>
      </c>
      <c r="O38" s="936">
        <v>500</v>
      </c>
      <c r="P38" s="936">
        <v>475</v>
      </c>
      <c r="Q38" s="936">
        <v>425</v>
      </c>
      <c r="R38" s="936">
        <v>425</v>
      </c>
      <c r="S38" s="936">
        <v>157</v>
      </c>
      <c r="T38" s="936">
        <v>125</v>
      </c>
      <c r="U38" s="936"/>
      <c r="V38" s="936"/>
      <c r="W38" s="936"/>
      <c r="X38" s="936"/>
      <c r="Y38" s="936"/>
      <c r="Z38" s="936"/>
      <c r="AA38" s="665" t="e">
        <f>IF(K38="Más es más", MIN(#REF!/#REF!,1),MIN(#REF!/#REF!,1))</f>
        <v>#REF!</v>
      </c>
      <c r="AB38" s="665" t="e">
        <f t="shared" si="1"/>
        <v>#REF!</v>
      </c>
      <c r="AC38" s="937" t="s">
        <v>184</v>
      </c>
      <c r="AD38" s="864" t="s">
        <v>151</v>
      </c>
      <c r="AE38" s="864" t="s">
        <v>151</v>
      </c>
      <c r="AF38" s="885" t="s">
        <v>2287</v>
      </c>
      <c r="AG38" s="876"/>
      <c r="AH38" s="938">
        <v>0</v>
      </c>
    </row>
    <row r="39" spans="1:34" s="921" customFormat="1" ht="93">
      <c r="A39" s="934" t="s">
        <v>42</v>
      </c>
      <c r="B39" s="879" t="s">
        <v>93</v>
      </c>
      <c r="C39" s="879" t="s">
        <v>2258</v>
      </c>
      <c r="D39" s="876" t="s">
        <v>2310</v>
      </c>
      <c r="E39" s="876"/>
      <c r="F39" s="876" t="s">
        <v>2311</v>
      </c>
      <c r="G39" s="885">
        <v>1</v>
      </c>
      <c r="H39" s="876" t="s">
        <v>28</v>
      </c>
      <c r="I39" s="876" t="s">
        <v>2312</v>
      </c>
      <c r="J39" s="876" t="s">
        <v>29</v>
      </c>
      <c r="K39" s="876" t="s">
        <v>30</v>
      </c>
      <c r="L39" s="876" t="s">
        <v>31</v>
      </c>
      <c r="M39" s="876" t="s">
        <v>40</v>
      </c>
      <c r="N39" s="935">
        <f t="shared" si="0"/>
        <v>3</v>
      </c>
      <c r="O39" s="936">
        <v>1</v>
      </c>
      <c r="P39" s="936">
        <v>1</v>
      </c>
      <c r="Q39" s="936"/>
      <c r="R39" s="936"/>
      <c r="S39" s="936"/>
      <c r="T39" s="936">
        <v>1</v>
      </c>
      <c r="U39" s="936"/>
      <c r="V39" s="936"/>
      <c r="W39" s="936"/>
      <c r="X39" s="936"/>
      <c r="Y39" s="936"/>
      <c r="Z39" s="936"/>
      <c r="AA39" s="665" t="e">
        <f>IF(K39="Más es más", MIN(#REF!/#REF!,1),MIN(#REF!/#REF!,1))</f>
        <v>#REF!</v>
      </c>
      <c r="AB39" s="665" t="e">
        <f t="shared" si="1"/>
        <v>#REF!</v>
      </c>
      <c r="AC39" s="937" t="s">
        <v>184</v>
      </c>
      <c r="AD39" s="864" t="s">
        <v>151</v>
      </c>
      <c r="AE39" s="864" t="s">
        <v>151</v>
      </c>
      <c r="AF39" s="885" t="s">
        <v>2287</v>
      </c>
      <c r="AG39" s="876"/>
      <c r="AH39" s="938">
        <v>0</v>
      </c>
    </row>
    <row r="40" spans="1:34" s="921" customFormat="1" ht="139.5" hidden="1">
      <c r="A40" s="934" t="s">
        <v>26</v>
      </c>
      <c r="B40" s="879" t="s">
        <v>120</v>
      </c>
      <c r="C40" s="879" t="s">
        <v>2313</v>
      </c>
      <c r="D40" s="876" t="s">
        <v>2314</v>
      </c>
      <c r="E40" s="876"/>
      <c r="F40" s="876" t="s">
        <v>2315</v>
      </c>
      <c r="G40" s="885">
        <v>1</v>
      </c>
      <c r="H40" s="876" t="s">
        <v>91</v>
      </c>
      <c r="I40" s="876" t="s">
        <v>2286</v>
      </c>
      <c r="J40" s="876" t="s">
        <v>29</v>
      </c>
      <c r="K40" s="876" t="s">
        <v>30</v>
      </c>
      <c r="L40" s="876" t="s">
        <v>31</v>
      </c>
      <c r="M40" s="876" t="s">
        <v>40</v>
      </c>
      <c r="N40" s="935">
        <f t="shared" si="0"/>
        <v>0</v>
      </c>
      <c r="O40" s="936"/>
      <c r="P40" s="936"/>
      <c r="Q40" s="936"/>
      <c r="R40" s="936"/>
      <c r="S40" s="936"/>
      <c r="T40" s="936"/>
      <c r="U40" s="936"/>
      <c r="V40" s="936"/>
      <c r="W40" s="936"/>
      <c r="X40" s="936">
        <v>1</v>
      </c>
      <c r="Y40" s="936">
        <v>1</v>
      </c>
      <c r="Z40" s="936">
        <v>1</v>
      </c>
      <c r="AA40" s="665"/>
      <c r="AB40" s="665"/>
      <c r="AC40" s="937" t="s">
        <v>184</v>
      </c>
      <c r="AD40" s="864" t="s">
        <v>151</v>
      </c>
      <c r="AE40" s="864" t="s">
        <v>151</v>
      </c>
      <c r="AF40" s="885" t="s">
        <v>2287</v>
      </c>
      <c r="AG40" s="876"/>
      <c r="AH40" s="938">
        <v>0</v>
      </c>
    </row>
    <row r="41" spans="1:34" s="921" customFormat="1" ht="93">
      <c r="A41" s="934" t="s">
        <v>26</v>
      </c>
      <c r="B41" s="879" t="s">
        <v>93</v>
      </c>
      <c r="C41" s="879" t="s">
        <v>2258</v>
      </c>
      <c r="D41" s="876" t="s">
        <v>2316</v>
      </c>
      <c r="E41" s="876"/>
      <c r="F41" s="876" t="s">
        <v>2317</v>
      </c>
      <c r="G41" s="885">
        <v>1</v>
      </c>
      <c r="H41" s="876" t="s">
        <v>28</v>
      </c>
      <c r="I41" s="876" t="s">
        <v>2318</v>
      </c>
      <c r="J41" s="876" t="s">
        <v>29</v>
      </c>
      <c r="K41" s="876" t="s">
        <v>30</v>
      </c>
      <c r="L41" s="876" t="s">
        <v>31</v>
      </c>
      <c r="M41" s="876" t="s">
        <v>40</v>
      </c>
      <c r="N41" s="935">
        <f t="shared" si="0"/>
        <v>13731</v>
      </c>
      <c r="O41" s="936">
        <v>1551</v>
      </c>
      <c r="P41" s="936">
        <v>1780</v>
      </c>
      <c r="Q41" s="936">
        <v>2209</v>
      </c>
      <c r="R41" s="936">
        <v>2750</v>
      </c>
      <c r="S41" s="936">
        <v>3640</v>
      </c>
      <c r="T41" s="936">
        <v>1601</v>
      </c>
      <c r="U41" s="936">
        <v>200</v>
      </c>
      <c r="V41" s="936"/>
      <c r="W41" s="936"/>
      <c r="X41" s="936"/>
      <c r="Y41" s="936"/>
      <c r="Z41" s="936"/>
      <c r="AA41" s="665" t="e">
        <f>IF(K41="Más es más", MIN(#REF!/#REF!,1),MIN(#REF!/#REF!,1))</f>
        <v>#REF!</v>
      </c>
      <c r="AB41" s="665" t="e">
        <f t="shared" ref="AB41:AB58" si="2">+AA41*G41/VLOOKUP(AD41,$AD$80:$AF$85,3)</f>
        <v>#REF!</v>
      </c>
      <c r="AC41" s="937" t="s">
        <v>184</v>
      </c>
      <c r="AD41" s="864" t="s">
        <v>151</v>
      </c>
      <c r="AE41" s="864" t="s">
        <v>151</v>
      </c>
      <c r="AF41" s="885" t="s">
        <v>2287</v>
      </c>
      <c r="AG41" s="876"/>
      <c r="AH41" s="938">
        <v>0</v>
      </c>
    </row>
    <row r="42" spans="1:34" s="921" customFormat="1" ht="69.75">
      <c r="A42" s="934" t="s">
        <v>26</v>
      </c>
      <c r="B42" s="879" t="s">
        <v>93</v>
      </c>
      <c r="C42" s="879" t="s">
        <v>2258</v>
      </c>
      <c r="D42" s="876" t="s">
        <v>2319</v>
      </c>
      <c r="E42" s="876"/>
      <c r="F42" s="876" t="s">
        <v>2320</v>
      </c>
      <c r="G42" s="885">
        <v>1</v>
      </c>
      <c r="H42" s="876" t="s">
        <v>28</v>
      </c>
      <c r="I42" s="876" t="s">
        <v>2321</v>
      </c>
      <c r="J42" s="876" t="s">
        <v>29</v>
      </c>
      <c r="K42" s="876" t="s">
        <v>30</v>
      </c>
      <c r="L42" s="876" t="s">
        <v>31</v>
      </c>
      <c r="M42" s="876" t="s">
        <v>40</v>
      </c>
      <c r="N42" s="935">
        <f t="shared" si="0"/>
        <v>385</v>
      </c>
      <c r="O42" s="936">
        <v>54</v>
      </c>
      <c r="P42" s="936">
        <v>55</v>
      </c>
      <c r="Q42" s="936">
        <v>58</v>
      </c>
      <c r="R42" s="936">
        <v>55</v>
      </c>
      <c r="S42" s="936">
        <v>55</v>
      </c>
      <c r="T42" s="936">
        <v>55</v>
      </c>
      <c r="U42" s="936">
        <v>53</v>
      </c>
      <c r="V42" s="936"/>
      <c r="W42" s="936"/>
      <c r="X42" s="936"/>
      <c r="Y42" s="936"/>
      <c r="Z42" s="936"/>
      <c r="AA42" s="665" t="e">
        <f>IF(K42="Más es más", MIN(#REF!/#REF!,1),MIN(#REF!/#REF!,1))</f>
        <v>#REF!</v>
      </c>
      <c r="AB42" s="665" t="e">
        <f t="shared" si="2"/>
        <v>#REF!</v>
      </c>
      <c r="AC42" s="937" t="s">
        <v>184</v>
      </c>
      <c r="AD42" s="864" t="s">
        <v>151</v>
      </c>
      <c r="AE42" s="864" t="s">
        <v>151</v>
      </c>
      <c r="AF42" s="885" t="s">
        <v>2287</v>
      </c>
      <c r="AG42" s="876"/>
      <c r="AH42" s="938">
        <v>0</v>
      </c>
    </row>
    <row r="43" spans="1:34" s="921" customFormat="1" ht="93">
      <c r="A43" s="934" t="s">
        <v>26</v>
      </c>
      <c r="B43" s="879" t="s">
        <v>93</v>
      </c>
      <c r="C43" s="879" t="s">
        <v>2258</v>
      </c>
      <c r="D43" s="876" t="s">
        <v>2322</v>
      </c>
      <c r="E43" s="876"/>
      <c r="F43" s="876" t="s">
        <v>2323</v>
      </c>
      <c r="G43" s="885">
        <v>3</v>
      </c>
      <c r="H43" s="876" t="s">
        <v>384</v>
      </c>
      <c r="I43" s="876" t="s">
        <v>2324</v>
      </c>
      <c r="J43" s="876" t="s">
        <v>29</v>
      </c>
      <c r="K43" s="876" t="s">
        <v>30</v>
      </c>
      <c r="L43" s="876" t="s">
        <v>31</v>
      </c>
      <c r="M43" s="876" t="s">
        <v>40</v>
      </c>
      <c r="N43" s="935">
        <f t="shared" si="0"/>
        <v>1</v>
      </c>
      <c r="O43" s="936">
        <v>1</v>
      </c>
      <c r="P43" s="936"/>
      <c r="Q43" s="936"/>
      <c r="R43" s="936"/>
      <c r="S43" s="936"/>
      <c r="T43" s="936"/>
      <c r="U43" s="936"/>
      <c r="V43" s="936"/>
      <c r="W43" s="936"/>
      <c r="X43" s="936"/>
      <c r="Y43" s="936"/>
      <c r="Z43" s="936"/>
      <c r="AA43" s="665" t="e">
        <f>IF(K43="Más es más", MIN(#REF!/#REF!,1),MIN(#REF!/#REF!,1))</f>
        <v>#REF!</v>
      </c>
      <c r="AB43" s="665" t="e">
        <f t="shared" si="2"/>
        <v>#REF!</v>
      </c>
      <c r="AC43" s="937" t="s">
        <v>184</v>
      </c>
      <c r="AD43" s="864" t="s">
        <v>151</v>
      </c>
      <c r="AE43" s="864" t="s">
        <v>151</v>
      </c>
      <c r="AF43" s="885" t="s">
        <v>2287</v>
      </c>
      <c r="AG43" s="876"/>
      <c r="AH43" s="938">
        <v>0</v>
      </c>
    </row>
    <row r="44" spans="1:34" s="921" customFormat="1" ht="116.25">
      <c r="A44" s="934" t="s">
        <v>26</v>
      </c>
      <c r="B44" s="879" t="s">
        <v>93</v>
      </c>
      <c r="C44" s="879" t="s">
        <v>2258</v>
      </c>
      <c r="D44" s="876" t="s">
        <v>2325</v>
      </c>
      <c r="E44" s="876"/>
      <c r="F44" s="876" t="s">
        <v>2326</v>
      </c>
      <c r="G44" s="885">
        <v>3</v>
      </c>
      <c r="H44" s="876" t="s">
        <v>384</v>
      </c>
      <c r="I44" s="876" t="s">
        <v>2324</v>
      </c>
      <c r="J44" s="876" t="s">
        <v>29</v>
      </c>
      <c r="K44" s="876" t="s">
        <v>30</v>
      </c>
      <c r="L44" s="876" t="s">
        <v>31</v>
      </c>
      <c r="M44" s="876" t="s">
        <v>40</v>
      </c>
      <c r="N44" s="935">
        <f t="shared" si="0"/>
        <v>8</v>
      </c>
      <c r="O44" s="936">
        <v>1</v>
      </c>
      <c r="P44" s="936">
        <v>1</v>
      </c>
      <c r="Q44" s="936">
        <v>2</v>
      </c>
      <c r="R44" s="936">
        <v>1</v>
      </c>
      <c r="S44" s="936"/>
      <c r="T44" s="936"/>
      <c r="U44" s="936">
        <v>1</v>
      </c>
      <c r="V44" s="936">
        <v>1</v>
      </c>
      <c r="W44" s="936">
        <v>1</v>
      </c>
      <c r="X44" s="936"/>
      <c r="Y44" s="936"/>
      <c r="Z44" s="936"/>
      <c r="AA44" s="665" t="e">
        <f>IF(K44="Más es más", MIN(#REF!/#REF!,1),MIN(#REF!/#REF!,1))</f>
        <v>#REF!</v>
      </c>
      <c r="AB44" s="665" t="e">
        <f t="shared" si="2"/>
        <v>#REF!</v>
      </c>
      <c r="AC44" s="937" t="s">
        <v>184</v>
      </c>
      <c r="AD44" s="864" t="s">
        <v>151</v>
      </c>
      <c r="AE44" s="864" t="s">
        <v>151</v>
      </c>
      <c r="AF44" s="885" t="s">
        <v>2287</v>
      </c>
      <c r="AG44" s="876"/>
      <c r="AH44" s="938">
        <v>0</v>
      </c>
    </row>
    <row r="45" spans="1:34" s="921" customFormat="1" ht="116.25">
      <c r="A45" s="934" t="s">
        <v>47</v>
      </c>
      <c r="B45" s="941" t="s">
        <v>83</v>
      </c>
      <c r="C45" s="879" t="s">
        <v>2258</v>
      </c>
      <c r="D45" s="876" t="s">
        <v>2327</v>
      </c>
      <c r="E45" s="876"/>
      <c r="F45" s="876" t="s">
        <v>2328</v>
      </c>
      <c r="G45" s="940">
        <v>3</v>
      </c>
      <c r="H45" s="876" t="s">
        <v>88</v>
      </c>
      <c r="I45" s="876" t="s">
        <v>2329</v>
      </c>
      <c r="J45" s="876" t="s">
        <v>29</v>
      </c>
      <c r="K45" s="876" t="s">
        <v>30</v>
      </c>
      <c r="L45" s="876" t="s">
        <v>31</v>
      </c>
      <c r="M45" s="876" t="s">
        <v>40</v>
      </c>
      <c r="N45" s="935">
        <f t="shared" si="0"/>
        <v>120</v>
      </c>
      <c r="O45" s="936">
        <v>12</v>
      </c>
      <c r="P45" s="936">
        <v>12</v>
      </c>
      <c r="Q45" s="936">
        <v>12</v>
      </c>
      <c r="R45" s="936">
        <v>12</v>
      </c>
      <c r="S45" s="936">
        <v>12</v>
      </c>
      <c r="T45" s="936">
        <v>12</v>
      </c>
      <c r="U45" s="936">
        <v>8</v>
      </c>
      <c r="V45" s="936">
        <v>8</v>
      </c>
      <c r="W45" s="936">
        <v>8</v>
      </c>
      <c r="X45" s="936">
        <v>8</v>
      </c>
      <c r="Y45" s="936">
        <v>8</v>
      </c>
      <c r="Z45" s="936">
        <v>8</v>
      </c>
      <c r="AA45" s="665" t="e">
        <f>IF(K45="Más es más", MIN(#REF!/#REF!,1),MIN(#REF!/#REF!,1))</f>
        <v>#REF!</v>
      </c>
      <c r="AB45" s="665" t="e">
        <f t="shared" si="2"/>
        <v>#REF!</v>
      </c>
      <c r="AC45" s="937" t="s">
        <v>2330</v>
      </c>
      <c r="AD45" s="864" t="s">
        <v>2331</v>
      </c>
      <c r="AE45" s="864" t="s">
        <v>2331</v>
      </c>
      <c r="AF45" s="885" t="s">
        <v>2332</v>
      </c>
      <c r="AG45" s="881"/>
      <c r="AH45" s="938">
        <v>0</v>
      </c>
    </row>
    <row r="46" spans="1:34" s="921" customFormat="1" ht="69.75">
      <c r="A46" s="934" t="s">
        <v>47</v>
      </c>
      <c r="B46" s="879" t="s">
        <v>83</v>
      </c>
      <c r="C46" s="879" t="s">
        <v>2258</v>
      </c>
      <c r="D46" s="876" t="s">
        <v>2333</v>
      </c>
      <c r="E46" s="876"/>
      <c r="F46" s="876" t="s">
        <v>2334</v>
      </c>
      <c r="G46" s="885">
        <v>2</v>
      </c>
      <c r="H46" s="876" t="s">
        <v>88</v>
      </c>
      <c r="I46" s="876" t="s">
        <v>2335</v>
      </c>
      <c r="J46" s="876" t="s">
        <v>29</v>
      </c>
      <c r="K46" s="876" t="s">
        <v>30</v>
      </c>
      <c r="L46" s="876" t="s">
        <v>31</v>
      </c>
      <c r="M46" s="876" t="s">
        <v>40</v>
      </c>
      <c r="N46" s="935">
        <f t="shared" si="0"/>
        <v>72</v>
      </c>
      <c r="O46" s="936">
        <v>8</v>
      </c>
      <c r="P46" s="936">
        <v>8</v>
      </c>
      <c r="Q46" s="936">
        <v>8</v>
      </c>
      <c r="R46" s="936">
        <v>8</v>
      </c>
      <c r="S46" s="936">
        <v>8</v>
      </c>
      <c r="T46" s="936">
        <v>8</v>
      </c>
      <c r="U46" s="936">
        <v>4</v>
      </c>
      <c r="V46" s="936">
        <v>4</v>
      </c>
      <c r="W46" s="936">
        <v>4</v>
      </c>
      <c r="X46" s="936">
        <v>4</v>
      </c>
      <c r="Y46" s="936">
        <v>4</v>
      </c>
      <c r="Z46" s="936">
        <v>4</v>
      </c>
      <c r="AA46" s="665" t="e">
        <f>IF(K46="Más es más", MIN(#REF!/#REF!,1),MIN(#REF!/#REF!,1))</f>
        <v>#REF!</v>
      </c>
      <c r="AB46" s="665" t="e">
        <f t="shared" si="2"/>
        <v>#REF!</v>
      </c>
      <c r="AC46" s="937" t="s">
        <v>2336</v>
      </c>
      <c r="AD46" s="864" t="s">
        <v>2331</v>
      </c>
      <c r="AE46" s="864" t="s">
        <v>2331</v>
      </c>
      <c r="AF46" s="885" t="s">
        <v>2332</v>
      </c>
      <c r="AG46" s="881"/>
      <c r="AH46" s="938">
        <v>0</v>
      </c>
    </row>
    <row r="47" spans="1:34" s="921" customFormat="1" ht="139.5">
      <c r="A47" s="934" t="s">
        <v>47</v>
      </c>
      <c r="B47" s="879" t="s">
        <v>83</v>
      </c>
      <c r="C47" s="879" t="s">
        <v>2258</v>
      </c>
      <c r="D47" s="876" t="s">
        <v>2337</v>
      </c>
      <c r="E47" s="876"/>
      <c r="F47" s="876" t="s">
        <v>2338</v>
      </c>
      <c r="G47" s="885">
        <v>2</v>
      </c>
      <c r="H47" s="876" t="s">
        <v>88</v>
      </c>
      <c r="I47" s="876" t="s">
        <v>2253</v>
      </c>
      <c r="J47" s="876" t="s">
        <v>29</v>
      </c>
      <c r="K47" s="876" t="s">
        <v>30</v>
      </c>
      <c r="L47" s="876" t="s">
        <v>31</v>
      </c>
      <c r="M47" s="876" t="s">
        <v>40</v>
      </c>
      <c r="N47" s="935">
        <f t="shared" si="0"/>
        <v>12</v>
      </c>
      <c r="O47" s="936">
        <v>1</v>
      </c>
      <c r="P47" s="936">
        <v>1</v>
      </c>
      <c r="Q47" s="936">
        <v>1</v>
      </c>
      <c r="R47" s="936">
        <v>1</v>
      </c>
      <c r="S47" s="936">
        <v>1</v>
      </c>
      <c r="T47" s="936">
        <v>1</v>
      </c>
      <c r="U47" s="936">
        <v>1</v>
      </c>
      <c r="V47" s="936">
        <v>1</v>
      </c>
      <c r="W47" s="936">
        <v>1</v>
      </c>
      <c r="X47" s="936">
        <v>1</v>
      </c>
      <c r="Y47" s="936">
        <v>1</v>
      </c>
      <c r="Z47" s="936">
        <v>1</v>
      </c>
      <c r="AA47" s="665" t="e">
        <f>IF(K47="Más es más", MIN(#REF!/#REF!,1),MIN(#REF!/#REF!,1))</f>
        <v>#REF!</v>
      </c>
      <c r="AB47" s="665" t="e">
        <f t="shared" si="2"/>
        <v>#REF!</v>
      </c>
      <c r="AC47" s="937" t="s">
        <v>2339</v>
      </c>
      <c r="AD47" s="864" t="s">
        <v>2331</v>
      </c>
      <c r="AE47" s="864" t="s">
        <v>2331</v>
      </c>
      <c r="AF47" s="885" t="s">
        <v>2332</v>
      </c>
      <c r="AG47" s="881"/>
      <c r="AH47" s="938">
        <v>0</v>
      </c>
    </row>
    <row r="48" spans="1:34" s="921" customFormat="1" ht="46.5">
      <c r="A48" s="934" t="s">
        <v>47</v>
      </c>
      <c r="B48" s="941" t="s">
        <v>124</v>
      </c>
      <c r="C48" s="879" t="s">
        <v>2258</v>
      </c>
      <c r="D48" s="876" t="s">
        <v>2340</v>
      </c>
      <c r="E48" s="876"/>
      <c r="F48" s="876" t="s">
        <v>2341</v>
      </c>
      <c r="G48" s="885">
        <v>2</v>
      </c>
      <c r="H48" s="876" t="s">
        <v>88</v>
      </c>
      <c r="I48" s="876" t="s">
        <v>2342</v>
      </c>
      <c r="J48" s="876" t="s">
        <v>29</v>
      </c>
      <c r="K48" s="876" t="s">
        <v>30</v>
      </c>
      <c r="L48" s="876" t="s">
        <v>31</v>
      </c>
      <c r="M48" s="876" t="s">
        <v>40</v>
      </c>
      <c r="N48" s="935">
        <f t="shared" si="0"/>
        <v>54</v>
      </c>
      <c r="O48" s="936">
        <v>6</v>
      </c>
      <c r="P48" s="936">
        <v>6</v>
      </c>
      <c r="Q48" s="936">
        <v>6</v>
      </c>
      <c r="R48" s="936">
        <v>6</v>
      </c>
      <c r="S48" s="936">
        <v>6</v>
      </c>
      <c r="T48" s="936">
        <v>6</v>
      </c>
      <c r="U48" s="936">
        <v>3</v>
      </c>
      <c r="V48" s="936">
        <v>3</v>
      </c>
      <c r="W48" s="936">
        <v>3</v>
      </c>
      <c r="X48" s="936">
        <v>3</v>
      </c>
      <c r="Y48" s="936">
        <v>3</v>
      </c>
      <c r="Z48" s="936">
        <v>3</v>
      </c>
      <c r="AA48" s="665" t="e">
        <f>IF(K48="Más es más", MIN(#REF!/#REF!,1),MIN(#REF!/#REF!,1))</f>
        <v>#REF!</v>
      </c>
      <c r="AB48" s="665" t="e">
        <f t="shared" si="2"/>
        <v>#REF!</v>
      </c>
      <c r="AC48" s="937" t="s">
        <v>2343</v>
      </c>
      <c r="AD48" s="864" t="s">
        <v>2331</v>
      </c>
      <c r="AE48" s="864" t="s">
        <v>2331</v>
      </c>
      <c r="AF48" s="885" t="s">
        <v>2332</v>
      </c>
      <c r="AG48" s="881"/>
      <c r="AH48" s="938">
        <v>0</v>
      </c>
    </row>
    <row r="49" spans="1:34" s="921" customFormat="1" ht="69.75">
      <c r="A49" s="934" t="s">
        <v>47</v>
      </c>
      <c r="B49" s="879" t="s">
        <v>83</v>
      </c>
      <c r="C49" s="879" t="s">
        <v>2258</v>
      </c>
      <c r="D49" s="876" t="s">
        <v>2344</v>
      </c>
      <c r="E49" s="876"/>
      <c r="F49" s="876" t="s">
        <v>2345</v>
      </c>
      <c r="G49" s="942">
        <v>3</v>
      </c>
      <c r="H49" s="876" t="s">
        <v>88</v>
      </c>
      <c r="I49" s="876" t="s">
        <v>2346</v>
      </c>
      <c r="J49" s="876" t="s">
        <v>29</v>
      </c>
      <c r="K49" s="876" t="s">
        <v>30</v>
      </c>
      <c r="L49" s="876" t="s">
        <v>39</v>
      </c>
      <c r="M49" s="876" t="s">
        <v>40</v>
      </c>
      <c r="N49" s="935">
        <f t="shared" si="0"/>
        <v>6</v>
      </c>
      <c r="O49" s="936">
        <v>1</v>
      </c>
      <c r="P49" s="936"/>
      <c r="Q49" s="936">
        <v>1</v>
      </c>
      <c r="R49" s="936"/>
      <c r="S49" s="936">
        <v>1</v>
      </c>
      <c r="T49" s="936"/>
      <c r="U49" s="936">
        <v>1</v>
      </c>
      <c r="V49" s="936"/>
      <c r="W49" s="936">
        <v>1</v>
      </c>
      <c r="X49" s="936"/>
      <c r="Y49" s="936">
        <v>1</v>
      </c>
      <c r="Z49" s="936"/>
      <c r="AA49" s="665" t="e">
        <f>IF(K49="Más es más", MIN(#REF!/#REF!,1),MIN(#REF!/#REF!,1))</f>
        <v>#REF!</v>
      </c>
      <c r="AB49" s="665" t="e">
        <f t="shared" si="2"/>
        <v>#REF!</v>
      </c>
      <c r="AC49" s="937" t="s">
        <v>2347</v>
      </c>
      <c r="AD49" s="864" t="s">
        <v>2331</v>
      </c>
      <c r="AE49" s="864" t="s">
        <v>2331</v>
      </c>
      <c r="AF49" s="885" t="s">
        <v>2332</v>
      </c>
      <c r="AG49" s="881"/>
      <c r="AH49" s="938">
        <v>0</v>
      </c>
    </row>
    <row r="50" spans="1:34" s="921" customFormat="1" ht="162.75">
      <c r="A50" s="934" t="s">
        <v>47</v>
      </c>
      <c r="B50" s="941" t="s">
        <v>120</v>
      </c>
      <c r="C50" s="879" t="s">
        <v>2258</v>
      </c>
      <c r="D50" s="939" t="s">
        <v>2348</v>
      </c>
      <c r="E50" s="876"/>
      <c r="F50" s="876" t="s">
        <v>2349</v>
      </c>
      <c r="G50" s="942">
        <v>2</v>
      </c>
      <c r="H50" s="876" t="s">
        <v>88</v>
      </c>
      <c r="I50" s="876" t="s">
        <v>2350</v>
      </c>
      <c r="J50" s="876" t="s">
        <v>29</v>
      </c>
      <c r="K50" s="876" t="s">
        <v>30</v>
      </c>
      <c r="L50" s="876" t="s">
        <v>31</v>
      </c>
      <c r="M50" s="876" t="s">
        <v>40</v>
      </c>
      <c r="N50" s="935">
        <f t="shared" si="0"/>
        <v>4</v>
      </c>
      <c r="O50" s="936">
        <v>1</v>
      </c>
      <c r="P50" s="936"/>
      <c r="Q50" s="936"/>
      <c r="R50" s="936"/>
      <c r="S50" s="936">
        <v>1</v>
      </c>
      <c r="T50" s="936"/>
      <c r="U50" s="936">
        <v>1</v>
      </c>
      <c r="V50" s="936"/>
      <c r="W50" s="936">
        <v>1</v>
      </c>
      <c r="X50" s="936"/>
      <c r="Y50" s="936"/>
      <c r="Z50" s="936"/>
      <c r="AA50" s="665" t="e">
        <f>IF(K50="Más es más", MIN(#REF!/#REF!,1),MIN(#REF!/#REF!,1))</f>
        <v>#REF!</v>
      </c>
      <c r="AB50" s="665" t="e">
        <f t="shared" si="2"/>
        <v>#REF!</v>
      </c>
      <c r="AC50" s="937" t="s">
        <v>2351</v>
      </c>
      <c r="AD50" s="864" t="s">
        <v>2331</v>
      </c>
      <c r="AE50" s="864" t="s">
        <v>2331</v>
      </c>
      <c r="AF50" s="885" t="s">
        <v>2332</v>
      </c>
      <c r="AG50" s="881"/>
      <c r="AH50" s="938">
        <v>0</v>
      </c>
    </row>
    <row r="51" spans="1:34" s="921" customFormat="1" ht="116.25">
      <c r="A51" s="934" t="s">
        <v>62</v>
      </c>
      <c r="B51" s="879" t="s">
        <v>106</v>
      </c>
      <c r="C51" s="879" t="s">
        <v>2258</v>
      </c>
      <c r="D51" s="876" t="s">
        <v>2352</v>
      </c>
      <c r="E51" s="876"/>
      <c r="F51" s="876" t="s">
        <v>2353</v>
      </c>
      <c r="G51" s="885">
        <v>1</v>
      </c>
      <c r="H51" s="876" t="s">
        <v>100</v>
      </c>
      <c r="I51" s="876" t="s">
        <v>2354</v>
      </c>
      <c r="J51" s="876" t="s">
        <v>29</v>
      </c>
      <c r="K51" s="876" t="s">
        <v>30</v>
      </c>
      <c r="L51" s="876" t="s">
        <v>31</v>
      </c>
      <c r="M51" s="876" t="s">
        <v>40</v>
      </c>
      <c r="N51" s="935">
        <f t="shared" si="0"/>
        <v>6000</v>
      </c>
      <c r="O51" s="936">
        <v>500</v>
      </c>
      <c r="P51" s="936">
        <v>500</v>
      </c>
      <c r="Q51" s="936">
        <v>500</v>
      </c>
      <c r="R51" s="936">
        <v>500</v>
      </c>
      <c r="S51" s="936">
        <v>500</v>
      </c>
      <c r="T51" s="936">
        <v>500</v>
      </c>
      <c r="U51" s="936">
        <v>500</v>
      </c>
      <c r="V51" s="936">
        <v>500</v>
      </c>
      <c r="W51" s="936">
        <v>500</v>
      </c>
      <c r="X51" s="936">
        <v>500</v>
      </c>
      <c r="Y51" s="936">
        <v>500</v>
      </c>
      <c r="Z51" s="936">
        <v>500</v>
      </c>
      <c r="AA51" s="665" t="e">
        <f>IF(K51="Más es más", MIN(#REF!/#REF!,1),MIN(#REF!/#REF!,1))</f>
        <v>#REF!</v>
      </c>
      <c r="AB51" s="665" t="e">
        <f t="shared" si="2"/>
        <v>#REF!</v>
      </c>
      <c r="AC51" s="937" t="s">
        <v>2355</v>
      </c>
      <c r="AD51" s="864" t="s">
        <v>2356</v>
      </c>
      <c r="AE51" s="864" t="s">
        <v>2356</v>
      </c>
      <c r="AF51" s="885" t="s">
        <v>2357</v>
      </c>
      <c r="AG51" s="876"/>
      <c r="AH51" s="938">
        <v>0</v>
      </c>
    </row>
    <row r="52" spans="1:34" s="921" customFormat="1" ht="116.25">
      <c r="A52" s="934" t="s">
        <v>62</v>
      </c>
      <c r="B52" s="879" t="s">
        <v>106</v>
      </c>
      <c r="C52" s="879" t="s">
        <v>2258</v>
      </c>
      <c r="D52" s="876" t="s">
        <v>2358</v>
      </c>
      <c r="E52" s="876"/>
      <c r="F52" s="876" t="s">
        <v>2359</v>
      </c>
      <c r="G52" s="885">
        <v>1</v>
      </c>
      <c r="H52" s="876" t="s">
        <v>310</v>
      </c>
      <c r="I52" s="876" t="s">
        <v>2360</v>
      </c>
      <c r="J52" s="876" t="s">
        <v>29</v>
      </c>
      <c r="K52" s="876" t="s">
        <v>30</v>
      </c>
      <c r="L52" s="876" t="s">
        <v>31</v>
      </c>
      <c r="M52" s="876" t="s">
        <v>40</v>
      </c>
      <c r="N52" s="935">
        <f t="shared" si="0"/>
        <v>5600</v>
      </c>
      <c r="O52" s="936">
        <v>500</v>
      </c>
      <c r="P52" s="936">
        <v>500</v>
      </c>
      <c r="Q52" s="936">
        <v>500</v>
      </c>
      <c r="R52" s="936">
        <v>500</v>
      </c>
      <c r="S52" s="936">
        <v>450</v>
      </c>
      <c r="T52" s="936">
        <v>450</v>
      </c>
      <c r="U52" s="936">
        <v>450</v>
      </c>
      <c r="V52" s="936">
        <v>450</v>
      </c>
      <c r="W52" s="936">
        <v>450</v>
      </c>
      <c r="X52" s="936">
        <v>450</v>
      </c>
      <c r="Y52" s="936">
        <v>450</v>
      </c>
      <c r="Z52" s="936">
        <v>450</v>
      </c>
      <c r="AA52" s="665" t="e">
        <f>IF(K52="Más es más", MIN(#REF!/#REF!,1),MIN(#REF!/#REF!,1))</f>
        <v>#REF!</v>
      </c>
      <c r="AB52" s="665" t="e">
        <f t="shared" si="2"/>
        <v>#REF!</v>
      </c>
      <c r="AC52" s="937" t="s">
        <v>2361</v>
      </c>
      <c r="AD52" s="864" t="s">
        <v>2356</v>
      </c>
      <c r="AE52" s="864" t="s">
        <v>2356</v>
      </c>
      <c r="AF52" s="885" t="s">
        <v>2357</v>
      </c>
      <c r="AG52" s="876"/>
      <c r="AH52" s="938">
        <v>0</v>
      </c>
    </row>
    <row r="53" spans="1:34" s="921" customFormat="1" ht="116.25">
      <c r="A53" s="934" t="s">
        <v>62</v>
      </c>
      <c r="B53" s="879" t="s">
        <v>106</v>
      </c>
      <c r="C53" s="879" t="s">
        <v>2258</v>
      </c>
      <c r="D53" s="876" t="s">
        <v>2362</v>
      </c>
      <c r="E53" s="876"/>
      <c r="F53" s="876" t="s">
        <v>2363</v>
      </c>
      <c r="G53" s="942">
        <v>3</v>
      </c>
      <c r="H53" s="876" t="s">
        <v>310</v>
      </c>
      <c r="I53" s="876" t="s">
        <v>2364</v>
      </c>
      <c r="J53" s="876" t="s">
        <v>29</v>
      </c>
      <c r="K53" s="876" t="s">
        <v>30</v>
      </c>
      <c r="L53" s="876" t="s">
        <v>31</v>
      </c>
      <c r="M53" s="876" t="s">
        <v>40</v>
      </c>
      <c r="N53" s="935">
        <f t="shared" si="0"/>
        <v>120</v>
      </c>
      <c r="O53" s="936">
        <v>10</v>
      </c>
      <c r="P53" s="936">
        <v>10</v>
      </c>
      <c r="Q53" s="936">
        <v>10</v>
      </c>
      <c r="R53" s="936">
        <v>10</v>
      </c>
      <c r="S53" s="936">
        <v>10</v>
      </c>
      <c r="T53" s="936">
        <v>10</v>
      </c>
      <c r="U53" s="936">
        <v>10</v>
      </c>
      <c r="V53" s="936">
        <v>10</v>
      </c>
      <c r="W53" s="936">
        <v>10</v>
      </c>
      <c r="X53" s="936">
        <v>10</v>
      </c>
      <c r="Y53" s="936">
        <v>10</v>
      </c>
      <c r="Z53" s="936">
        <v>10</v>
      </c>
      <c r="AA53" s="665" t="e">
        <f>IF(K53="Más es más", MIN(#REF!/#REF!,1),MIN(#REF!/#REF!,1))</f>
        <v>#REF!</v>
      </c>
      <c r="AB53" s="665" t="e">
        <f t="shared" si="2"/>
        <v>#REF!</v>
      </c>
      <c r="AC53" s="937" t="s">
        <v>2365</v>
      </c>
      <c r="AD53" s="864" t="s">
        <v>2356</v>
      </c>
      <c r="AE53" s="864" t="s">
        <v>2356</v>
      </c>
      <c r="AF53" s="885" t="s">
        <v>2357</v>
      </c>
      <c r="AG53" s="876"/>
      <c r="AH53" s="938">
        <v>0</v>
      </c>
    </row>
    <row r="54" spans="1:34" s="921" customFormat="1" ht="93">
      <c r="A54" s="934" t="s">
        <v>62</v>
      </c>
      <c r="B54" s="879" t="s">
        <v>106</v>
      </c>
      <c r="C54" s="879" t="s">
        <v>2258</v>
      </c>
      <c r="D54" s="876" t="s">
        <v>2366</v>
      </c>
      <c r="E54" s="876"/>
      <c r="F54" s="939" t="s">
        <v>2367</v>
      </c>
      <c r="G54" s="885">
        <v>3</v>
      </c>
      <c r="H54" s="876" t="s">
        <v>100</v>
      </c>
      <c r="I54" s="876" t="s">
        <v>2095</v>
      </c>
      <c r="J54" s="876" t="s">
        <v>29</v>
      </c>
      <c r="K54" s="876" t="s">
        <v>30</v>
      </c>
      <c r="L54" s="876" t="s">
        <v>39</v>
      </c>
      <c r="M54" s="876" t="s">
        <v>40</v>
      </c>
      <c r="N54" s="935">
        <f t="shared" si="0"/>
        <v>12</v>
      </c>
      <c r="O54" s="936">
        <v>1</v>
      </c>
      <c r="P54" s="936">
        <v>1</v>
      </c>
      <c r="Q54" s="936">
        <v>1</v>
      </c>
      <c r="R54" s="936">
        <v>1</v>
      </c>
      <c r="S54" s="936">
        <v>1</v>
      </c>
      <c r="T54" s="936">
        <v>1</v>
      </c>
      <c r="U54" s="936">
        <v>1</v>
      </c>
      <c r="V54" s="936">
        <v>1</v>
      </c>
      <c r="W54" s="936">
        <v>1</v>
      </c>
      <c r="X54" s="936">
        <v>1</v>
      </c>
      <c r="Y54" s="936">
        <v>1</v>
      </c>
      <c r="Z54" s="936">
        <v>1</v>
      </c>
      <c r="AA54" s="665" t="e">
        <f>IF(K54="Más es más", MIN(#REF!/#REF!,1),MIN(#REF!/#REF!,1))</f>
        <v>#REF!</v>
      </c>
      <c r="AB54" s="665" t="e">
        <f t="shared" si="2"/>
        <v>#REF!</v>
      </c>
      <c r="AC54" s="937" t="s">
        <v>2368</v>
      </c>
      <c r="AD54" s="864" t="s">
        <v>2356</v>
      </c>
      <c r="AE54" s="864" t="s">
        <v>2356</v>
      </c>
      <c r="AF54" s="885" t="s">
        <v>2357</v>
      </c>
      <c r="AG54" s="876"/>
      <c r="AH54" s="938">
        <v>0</v>
      </c>
    </row>
    <row r="55" spans="1:34" s="921" customFormat="1" ht="93">
      <c r="A55" s="934" t="s">
        <v>62</v>
      </c>
      <c r="B55" s="879" t="s">
        <v>106</v>
      </c>
      <c r="C55" s="879" t="s">
        <v>2258</v>
      </c>
      <c r="D55" s="876" t="s">
        <v>2369</v>
      </c>
      <c r="E55" s="876"/>
      <c r="F55" s="876" t="s">
        <v>2370</v>
      </c>
      <c r="G55" s="885">
        <v>3</v>
      </c>
      <c r="H55" s="876" t="s">
        <v>310</v>
      </c>
      <c r="I55" s="876" t="s">
        <v>2371</v>
      </c>
      <c r="J55" s="876" t="s">
        <v>29</v>
      </c>
      <c r="K55" s="876" t="s">
        <v>30</v>
      </c>
      <c r="L55" s="876" t="s">
        <v>39</v>
      </c>
      <c r="M55" s="876" t="s">
        <v>40</v>
      </c>
      <c r="N55" s="935">
        <f t="shared" si="0"/>
        <v>12</v>
      </c>
      <c r="O55" s="936">
        <v>1</v>
      </c>
      <c r="P55" s="936">
        <v>1</v>
      </c>
      <c r="Q55" s="936">
        <v>1</v>
      </c>
      <c r="R55" s="936">
        <v>1</v>
      </c>
      <c r="S55" s="936">
        <v>1</v>
      </c>
      <c r="T55" s="936">
        <v>1</v>
      </c>
      <c r="U55" s="936">
        <v>1</v>
      </c>
      <c r="V55" s="936">
        <v>1</v>
      </c>
      <c r="W55" s="936">
        <v>1</v>
      </c>
      <c r="X55" s="936">
        <v>1</v>
      </c>
      <c r="Y55" s="936">
        <v>1</v>
      </c>
      <c r="Z55" s="936">
        <v>1</v>
      </c>
      <c r="AA55" s="665" t="e">
        <f>IF(K55="Más es más", MIN(#REF!/#REF!,1),MIN(#REF!/#REF!,1))</f>
        <v>#REF!</v>
      </c>
      <c r="AB55" s="665" t="e">
        <f t="shared" si="2"/>
        <v>#REF!</v>
      </c>
      <c r="AC55" s="937" t="s">
        <v>2372</v>
      </c>
      <c r="AD55" s="864" t="s">
        <v>2356</v>
      </c>
      <c r="AE55" s="864" t="s">
        <v>2356</v>
      </c>
      <c r="AF55" s="885" t="s">
        <v>2357</v>
      </c>
      <c r="AG55" s="876"/>
      <c r="AH55" s="938">
        <v>0</v>
      </c>
    </row>
    <row r="56" spans="1:34" s="921" customFormat="1" ht="116.25">
      <c r="A56" s="934" t="s">
        <v>62</v>
      </c>
      <c r="B56" s="879" t="s">
        <v>106</v>
      </c>
      <c r="C56" s="879" t="s">
        <v>2258</v>
      </c>
      <c r="D56" s="876" t="s">
        <v>2373</v>
      </c>
      <c r="E56" s="876"/>
      <c r="F56" s="876" t="s">
        <v>2353</v>
      </c>
      <c r="G56" s="885">
        <v>2</v>
      </c>
      <c r="H56" s="876" t="s">
        <v>310</v>
      </c>
      <c r="I56" s="876" t="s">
        <v>2374</v>
      </c>
      <c r="J56" s="876" t="s">
        <v>29</v>
      </c>
      <c r="K56" s="876" t="s">
        <v>30</v>
      </c>
      <c r="L56" s="876" t="s">
        <v>31</v>
      </c>
      <c r="M56" s="876" t="s">
        <v>40</v>
      </c>
      <c r="N56" s="935">
        <f t="shared" si="0"/>
        <v>202</v>
      </c>
      <c r="O56" s="936">
        <v>12</v>
      </c>
      <c r="P56" s="936">
        <v>25</v>
      </c>
      <c r="Q56" s="936">
        <v>20</v>
      </c>
      <c r="R56" s="936">
        <v>25</v>
      </c>
      <c r="S56" s="936">
        <v>25</v>
      </c>
      <c r="T56" s="936">
        <v>25</v>
      </c>
      <c r="U56" s="936">
        <v>20</v>
      </c>
      <c r="V56" s="936">
        <v>10</v>
      </c>
      <c r="W56" s="936">
        <v>10</v>
      </c>
      <c r="X56" s="936">
        <v>10</v>
      </c>
      <c r="Y56" s="936">
        <v>15</v>
      </c>
      <c r="Z56" s="936">
        <v>5</v>
      </c>
      <c r="AA56" s="665" t="e">
        <f>IF(K56="Más es más", MIN(#REF!/#REF!,1),MIN(#REF!/#REF!,1))</f>
        <v>#REF!</v>
      </c>
      <c r="AB56" s="665" t="e">
        <f t="shared" si="2"/>
        <v>#REF!</v>
      </c>
      <c r="AC56" s="937" t="s">
        <v>2365</v>
      </c>
      <c r="AD56" s="864" t="s">
        <v>2356</v>
      </c>
      <c r="AE56" s="864" t="s">
        <v>2356</v>
      </c>
      <c r="AF56" s="885" t="s">
        <v>2357</v>
      </c>
      <c r="AG56" s="876"/>
      <c r="AH56" s="938">
        <v>0</v>
      </c>
    </row>
    <row r="57" spans="1:34" s="921" customFormat="1" ht="162.75">
      <c r="A57" s="934" t="s">
        <v>62</v>
      </c>
      <c r="B57" s="879" t="s">
        <v>106</v>
      </c>
      <c r="C57" s="879" t="s">
        <v>2258</v>
      </c>
      <c r="D57" s="876" t="s">
        <v>2375</v>
      </c>
      <c r="E57" s="876"/>
      <c r="F57" s="876" t="s">
        <v>2376</v>
      </c>
      <c r="G57" s="885">
        <v>1</v>
      </c>
      <c r="H57" s="876" t="s">
        <v>310</v>
      </c>
      <c r="I57" s="876" t="s">
        <v>2377</v>
      </c>
      <c r="J57" s="876" t="s">
        <v>29</v>
      </c>
      <c r="K57" s="876" t="s">
        <v>30</v>
      </c>
      <c r="L57" s="876" t="s">
        <v>31</v>
      </c>
      <c r="M57" s="876" t="s">
        <v>40</v>
      </c>
      <c r="N57" s="935">
        <f t="shared" si="0"/>
        <v>5800</v>
      </c>
      <c r="O57" s="936">
        <v>800</v>
      </c>
      <c r="P57" s="936">
        <v>1000</v>
      </c>
      <c r="Q57" s="936">
        <v>1000</v>
      </c>
      <c r="R57" s="936">
        <v>500</v>
      </c>
      <c r="S57" s="936" t="s">
        <v>2378</v>
      </c>
      <c r="T57" s="936">
        <v>500</v>
      </c>
      <c r="U57" s="936">
        <v>500</v>
      </c>
      <c r="V57" s="936">
        <v>300</v>
      </c>
      <c r="W57" s="936">
        <v>300</v>
      </c>
      <c r="X57" s="936">
        <v>300</v>
      </c>
      <c r="Y57" s="936">
        <v>300</v>
      </c>
      <c r="Z57" s="936">
        <v>300</v>
      </c>
      <c r="AA57" s="665" t="e">
        <f>IF(K57="Más es más", MIN(#REF!/#REF!,1),MIN(#REF!/#REF!,1))</f>
        <v>#REF!</v>
      </c>
      <c r="AB57" s="665" t="e">
        <f t="shared" si="2"/>
        <v>#REF!</v>
      </c>
      <c r="AC57" s="937" t="s">
        <v>2379</v>
      </c>
      <c r="AD57" s="864" t="s">
        <v>2356</v>
      </c>
      <c r="AE57" s="864" t="s">
        <v>2356</v>
      </c>
      <c r="AF57" s="885" t="s">
        <v>2357</v>
      </c>
      <c r="AG57" s="876"/>
      <c r="AH57" s="938">
        <v>0</v>
      </c>
    </row>
    <row r="58" spans="1:34" s="921" customFormat="1" ht="93">
      <c r="A58" s="934" t="s">
        <v>62</v>
      </c>
      <c r="B58" s="879" t="s">
        <v>106</v>
      </c>
      <c r="C58" s="879" t="s">
        <v>2258</v>
      </c>
      <c r="D58" s="876" t="s">
        <v>2380</v>
      </c>
      <c r="E58" s="876"/>
      <c r="F58" s="876" t="s">
        <v>2381</v>
      </c>
      <c r="G58" s="885">
        <v>2</v>
      </c>
      <c r="H58" s="876" t="s">
        <v>100</v>
      </c>
      <c r="I58" s="876" t="s">
        <v>2382</v>
      </c>
      <c r="J58" s="876" t="s">
        <v>29</v>
      </c>
      <c r="K58" s="876" t="s">
        <v>30</v>
      </c>
      <c r="L58" s="876" t="s">
        <v>31</v>
      </c>
      <c r="M58" s="876" t="s">
        <v>40</v>
      </c>
      <c r="N58" s="935">
        <f t="shared" si="0"/>
        <v>930</v>
      </c>
      <c r="O58" s="936">
        <v>75</v>
      </c>
      <c r="P58" s="936">
        <v>80</v>
      </c>
      <c r="Q58" s="936">
        <v>75</v>
      </c>
      <c r="R58" s="936">
        <v>100</v>
      </c>
      <c r="S58" s="936">
        <v>75</v>
      </c>
      <c r="T58" s="936">
        <v>75</v>
      </c>
      <c r="U58" s="936">
        <v>75</v>
      </c>
      <c r="V58" s="936">
        <v>75</v>
      </c>
      <c r="W58" s="936">
        <v>100</v>
      </c>
      <c r="X58" s="936">
        <v>75</v>
      </c>
      <c r="Y58" s="936">
        <v>50</v>
      </c>
      <c r="Z58" s="936">
        <v>75</v>
      </c>
      <c r="AA58" s="665" t="e">
        <f>IF(K58="Más es más", MIN(#REF!/#REF!,1),MIN(#REF!/#REF!,1))</f>
        <v>#REF!</v>
      </c>
      <c r="AB58" s="665" t="e">
        <f t="shared" si="2"/>
        <v>#REF!</v>
      </c>
      <c r="AC58" s="937" t="s">
        <v>2383</v>
      </c>
      <c r="AD58" s="864" t="s">
        <v>2356</v>
      </c>
      <c r="AE58" s="864" t="s">
        <v>2356</v>
      </c>
      <c r="AF58" s="885" t="s">
        <v>2357</v>
      </c>
      <c r="AG58" s="876"/>
      <c r="AH58" s="938">
        <v>0</v>
      </c>
    </row>
    <row r="59" spans="1:34" s="944" customFormat="1" ht="279" hidden="1">
      <c r="A59" s="934" t="s">
        <v>62</v>
      </c>
      <c r="B59" s="879" t="s">
        <v>106</v>
      </c>
      <c r="C59" s="879" t="s">
        <v>2258</v>
      </c>
      <c r="D59" s="939" t="s">
        <v>2384</v>
      </c>
      <c r="E59" s="939" t="s">
        <v>2385</v>
      </c>
      <c r="F59" s="939" t="s">
        <v>2386</v>
      </c>
      <c r="G59" s="885">
        <v>3</v>
      </c>
      <c r="H59" s="876" t="s">
        <v>310</v>
      </c>
      <c r="I59" s="876" t="s">
        <v>2387</v>
      </c>
      <c r="J59" s="876" t="s">
        <v>29</v>
      </c>
      <c r="K59" s="876" t="s">
        <v>30</v>
      </c>
      <c r="L59" s="876" t="s">
        <v>31</v>
      </c>
      <c r="M59" s="876" t="s">
        <v>40</v>
      </c>
      <c r="N59" s="935">
        <f t="shared" si="0"/>
        <v>0</v>
      </c>
      <c r="O59" s="936"/>
      <c r="P59" s="936">
        <v>100</v>
      </c>
      <c r="Q59" s="936">
        <v>100</v>
      </c>
      <c r="R59" s="936">
        <v>350</v>
      </c>
      <c r="S59" s="936"/>
      <c r="T59" s="936">
        <v>350</v>
      </c>
      <c r="U59" s="936"/>
      <c r="V59" s="936">
        <v>100</v>
      </c>
      <c r="W59" s="936"/>
      <c r="X59" s="936"/>
      <c r="Y59" s="936">
        <v>350</v>
      </c>
      <c r="Z59" s="936"/>
      <c r="AA59" s="665"/>
      <c r="AB59" s="665"/>
      <c r="AC59" s="937" t="s">
        <v>2388</v>
      </c>
      <c r="AD59" s="864" t="s">
        <v>2356</v>
      </c>
      <c r="AE59" s="864" t="s">
        <v>2356</v>
      </c>
      <c r="AF59" s="885" t="s">
        <v>2357</v>
      </c>
      <c r="AG59" s="876"/>
      <c r="AH59" s="938">
        <v>0</v>
      </c>
    </row>
    <row r="60" spans="1:34" s="955" customFormat="1" ht="116.25">
      <c r="A60" s="945" t="s">
        <v>62</v>
      </c>
      <c r="B60" s="946" t="s">
        <v>110</v>
      </c>
      <c r="C60" s="946"/>
      <c r="D60" s="876" t="s">
        <v>2389</v>
      </c>
      <c r="E60" s="879" t="s">
        <v>2390</v>
      </c>
      <c r="F60" s="876" t="s">
        <v>2391</v>
      </c>
      <c r="G60" s="947">
        <v>2</v>
      </c>
      <c r="H60" s="948" t="s">
        <v>44</v>
      </c>
      <c r="I60" s="948" t="s">
        <v>2392</v>
      </c>
      <c r="J60" s="948" t="s">
        <v>29</v>
      </c>
      <c r="K60" s="948" t="s">
        <v>30</v>
      </c>
      <c r="L60" s="948" t="s">
        <v>31</v>
      </c>
      <c r="M60" s="876" t="s">
        <v>40</v>
      </c>
      <c r="N60" s="949">
        <f t="shared" si="0"/>
        <v>60</v>
      </c>
      <c r="O60" s="950">
        <v>5</v>
      </c>
      <c r="P60" s="950">
        <v>5</v>
      </c>
      <c r="Q60" s="950">
        <v>5</v>
      </c>
      <c r="R60" s="950">
        <v>5</v>
      </c>
      <c r="S60" s="950">
        <v>5</v>
      </c>
      <c r="T60" s="950">
        <v>5</v>
      </c>
      <c r="U60" s="950">
        <v>5</v>
      </c>
      <c r="V60" s="950">
        <v>5</v>
      </c>
      <c r="W60" s="950">
        <v>5</v>
      </c>
      <c r="X60" s="950">
        <v>5</v>
      </c>
      <c r="Y60" s="950">
        <v>5</v>
      </c>
      <c r="Z60" s="950">
        <v>5</v>
      </c>
      <c r="AA60" s="665" t="e">
        <f>IF(K60="Más es más", MIN(#REF!/#REF!,1),MIN(#REF!/#REF!,1))</f>
        <v>#REF!</v>
      </c>
      <c r="AB60" s="665" t="e">
        <f>+AA60*G60/VLOOKUP(AD60,$AD$80:$AF$85,3)</f>
        <v>#REF!</v>
      </c>
      <c r="AC60" s="951" t="s">
        <v>2393</v>
      </c>
      <c r="AD60" s="952" t="s">
        <v>2394</v>
      </c>
      <c r="AE60" s="952" t="s">
        <v>2394</v>
      </c>
      <c r="AF60" s="947" t="s">
        <v>2395</v>
      </c>
      <c r="AG60" s="953"/>
      <c r="AH60" s="954">
        <v>0</v>
      </c>
    </row>
    <row r="61" spans="1:34" s="956" customFormat="1" ht="93">
      <c r="A61" s="945" t="s">
        <v>62</v>
      </c>
      <c r="B61" s="946" t="s">
        <v>110</v>
      </c>
      <c r="C61" s="948"/>
      <c r="D61" s="876" t="s">
        <v>2396</v>
      </c>
      <c r="E61" s="879" t="s">
        <v>2397</v>
      </c>
      <c r="F61" s="876" t="s">
        <v>2398</v>
      </c>
      <c r="G61" s="947">
        <v>2</v>
      </c>
      <c r="H61" s="948" t="s">
        <v>49</v>
      </c>
      <c r="I61" s="948" t="s">
        <v>2399</v>
      </c>
      <c r="J61" s="948" t="s">
        <v>29</v>
      </c>
      <c r="K61" s="948" t="s">
        <v>30</v>
      </c>
      <c r="L61" s="948" t="s">
        <v>31</v>
      </c>
      <c r="M61" s="876" t="s">
        <v>40</v>
      </c>
      <c r="N61" s="949">
        <f t="shared" si="0"/>
        <v>15</v>
      </c>
      <c r="O61" s="950">
        <v>1</v>
      </c>
      <c r="P61" s="950">
        <v>2</v>
      </c>
      <c r="Q61" s="950">
        <v>1</v>
      </c>
      <c r="R61" s="950">
        <v>1</v>
      </c>
      <c r="S61" s="950">
        <v>1</v>
      </c>
      <c r="T61" s="950">
        <v>2</v>
      </c>
      <c r="U61" s="950">
        <v>1</v>
      </c>
      <c r="V61" s="950">
        <v>1</v>
      </c>
      <c r="W61" s="950">
        <v>1</v>
      </c>
      <c r="X61" s="950">
        <v>2</v>
      </c>
      <c r="Y61" s="950">
        <v>1</v>
      </c>
      <c r="Z61" s="950">
        <v>1</v>
      </c>
      <c r="AA61" s="665" t="e">
        <f>IF(K61="Más es más", MIN(#REF!/#REF!,1),MIN(#REF!/#REF!,1))</f>
        <v>#REF!</v>
      </c>
      <c r="AB61" s="665" t="e">
        <f>+AA61*G61/VLOOKUP(AD61,$AD$80:$AF$85,3)</f>
        <v>#REF!</v>
      </c>
      <c r="AC61" s="951" t="s">
        <v>2393</v>
      </c>
      <c r="AD61" s="952" t="s">
        <v>2394</v>
      </c>
      <c r="AE61" s="952" t="s">
        <v>2394</v>
      </c>
      <c r="AF61" s="947" t="s">
        <v>2395</v>
      </c>
      <c r="AG61" s="953"/>
      <c r="AH61" s="954">
        <v>0</v>
      </c>
    </row>
    <row r="62" spans="1:34" ht="69.75" hidden="1">
      <c r="A62" s="934" t="s">
        <v>42</v>
      </c>
      <c r="B62" s="876" t="s">
        <v>93</v>
      </c>
      <c r="C62" s="876" t="s">
        <v>2400</v>
      </c>
      <c r="D62" s="876" t="s">
        <v>2401</v>
      </c>
      <c r="E62" s="876"/>
      <c r="F62" s="876" t="s">
        <v>2402</v>
      </c>
      <c r="G62" s="885">
        <v>3</v>
      </c>
      <c r="H62" s="881" t="s">
        <v>88</v>
      </c>
      <c r="I62" s="876" t="s">
        <v>2403</v>
      </c>
      <c r="J62" s="876" t="s">
        <v>29</v>
      </c>
      <c r="K62" s="876" t="s">
        <v>30</v>
      </c>
      <c r="L62" s="876" t="s">
        <v>31</v>
      </c>
      <c r="M62" s="876" t="s">
        <v>40</v>
      </c>
      <c r="N62" s="935">
        <f t="shared" si="0"/>
        <v>0</v>
      </c>
      <c r="O62" s="957"/>
      <c r="P62" s="957"/>
      <c r="Q62" s="957"/>
      <c r="R62" s="957"/>
      <c r="S62" s="957"/>
      <c r="T62" s="957">
        <v>1806</v>
      </c>
      <c r="U62" s="957">
        <v>1800</v>
      </c>
      <c r="V62" s="957">
        <v>1800</v>
      </c>
      <c r="W62" s="957">
        <v>1800</v>
      </c>
      <c r="X62" s="957">
        <v>977</v>
      </c>
      <c r="Y62" s="957"/>
      <c r="Z62" s="957"/>
      <c r="AA62" s="665"/>
      <c r="AB62" s="665"/>
      <c r="AC62" s="937" t="s">
        <v>2404</v>
      </c>
      <c r="AD62" s="864" t="s">
        <v>154</v>
      </c>
      <c r="AE62" s="864" t="s">
        <v>154</v>
      </c>
      <c r="AF62" s="885" t="s">
        <v>2405</v>
      </c>
      <c r="AG62" s="881"/>
      <c r="AH62" s="938">
        <v>0</v>
      </c>
    </row>
    <row r="63" spans="1:34" ht="69.75">
      <c r="A63" s="934" t="s">
        <v>42</v>
      </c>
      <c r="B63" s="876" t="s">
        <v>93</v>
      </c>
      <c r="C63" s="876" t="s">
        <v>2400</v>
      </c>
      <c r="D63" s="876" t="s">
        <v>2406</v>
      </c>
      <c r="E63" s="876"/>
      <c r="F63" s="876" t="s">
        <v>2407</v>
      </c>
      <c r="G63" s="885">
        <v>3</v>
      </c>
      <c r="H63" s="881" t="s">
        <v>88</v>
      </c>
      <c r="I63" s="876" t="s">
        <v>2408</v>
      </c>
      <c r="J63" s="876" t="s">
        <v>29</v>
      </c>
      <c r="K63" s="876" t="s">
        <v>30</v>
      </c>
      <c r="L63" s="876" t="s">
        <v>31</v>
      </c>
      <c r="M63" s="876" t="s">
        <v>40</v>
      </c>
      <c r="N63" s="935">
        <f t="shared" si="0"/>
        <v>9116</v>
      </c>
      <c r="O63" s="957">
        <v>143</v>
      </c>
      <c r="P63" s="957">
        <v>146</v>
      </c>
      <c r="Q63" s="957">
        <v>203</v>
      </c>
      <c r="R63" s="957">
        <v>306</v>
      </c>
      <c r="S63" s="957">
        <v>135</v>
      </c>
      <c r="T63" s="957"/>
      <c r="U63" s="957">
        <v>1806</v>
      </c>
      <c r="V63" s="957">
        <v>1800</v>
      </c>
      <c r="W63" s="957">
        <v>1800</v>
      </c>
      <c r="X63" s="957">
        <v>1800</v>
      </c>
      <c r="Y63" s="957">
        <v>977</v>
      </c>
      <c r="Z63" s="957"/>
      <c r="AA63" s="665" t="e">
        <f>IF(K63="Más es más", MIN(#REF!/#REF!,1),MIN(#REF!/#REF!,1))</f>
        <v>#REF!</v>
      </c>
      <c r="AB63" s="665" t="e">
        <f t="shared" ref="AB63:AB71" si="3">+AA63*G63/VLOOKUP(AD63,$AD$80:$AF$85,3)</f>
        <v>#REF!</v>
      </c>
      <c r="AC63" s="937" t="s">
        <v>2404</v>
      </c>
      <c r="AD63" s="864" t="s">
        <v>154</v>
      </c>
      <c r="AE63" s="864" t="s">
        <v>154</v>
      </c>
      <c r="AF63" s="885" t="s">
        <v>2405</v>
      </c>
      <c r="AG63" s="881"/>
      <c r="AH63" s="938">
        <v>0</v>
      </c>
    </row>
    <row r="64" spans="1:34" ht="93">
      <c r="A64" s="934" t="s">
        <v>42</v>
      </c>
      <c r="B64" s="876" t="s">
        <v>93</v>
      </c>
      <c r="C64" s="876" t="s">
        <v>2409</v>
      </c>
      <c r="D64" s="876" t="s">
        <v>2410</v>
      </c>
      <c r="E64" s="876"/>
      <c r="F64" s="876" t="s">
        <v>2411</v>
      </c>
      <c r="G64" s="885">
        <v>3</v>
      </c>
      <c r="H64" s="881" t="s">
        <v>88</v>
      </c>
      <c r="I64" s="876" t="s">
        <v>2412</v>
      </c>
      <c r="J64" s="876" t="s">
        <v>29</v>
      </c>
      <c r="K64" s="876" t="s">
        <v>30</v>
      </c>
      <c r="L64" s="876" t="s">
        <v>31</v>
      </c>
      <c r="M64" s="876" t="s">
        <v>40</v>
      </c>
      <c r="N64" s="935">
        <f t="shared" si="0"/>
        <v>6215</v>
      </c>
      <c r="O64" s="957">
        <v>950</v>
      </c>
      <c r="P64" s="957">
        <v>974</v>
      </c>
      <c r="Q64" s="957">
        <v>1350</v>
      </c>
      <c r="R64" s="957">
        <v>2040</v>
      </c>
      <c r="S64" s="957">
        <v>901</v>
      </c>
      <c r="T64" s="957"/>
      <c r="U64" s="957"/>
      <c r="V64" s="957"/>
      <c r="W64" s="957"/>
      <c r="X64" s="957"/>
      <c r="Y64" s="957"/>
      <c r="Z64" s="957"/>
      <c r="AA64" s="665" t="e">
        <f>IF(K64="Más es más", MIN(#REF!/#REF!,1),MIN(#REF!/#REF!,1))</f>
        <v>#REF!</v>
      </c>
      <c r="AB64" s="665" t="e">
        <f t="shared" si="3"/>
        <v>#REF!</v>
      </c>
      <c r="AC64" s="937" t="s">
        <v>2404</v>
      </c>
      <c r="AD64" s="864" t="s">
        <v>154</v>
      </c>
      <c r="AE64" s="864" t="s">
        <v>154</v>
      </c>
      <c r="AF64" s="885" t="s">
        <v>2405</v>
      </c>
      <c r="AG64" s="881"/>
      <c r="AH64" s="938">
        <v>0</v>
      </c>
    </row>
    <row r="65" spans="1:34" ht="93">
      <c r="A65" s="934" t="s">
        <v>26</v>
      </c>
      <c r="B65" s="876" t="s">
        <v>93</v>
      </c>
      <c r="C65" s="876" t="s">
        <v>2409</v>
      </c>
      <c r="D65" s="876" t="s">
        <v>2413</v>
      </c>
      <c r="E65" s="876"/>
      <c r="F65" s="876" t="s">
        <v>2414</v>
      </c>
      <c r="G65" s="885">
        <v>2</v>
      </c>
      <c r="H65" s="876" t="s">
        <v>28</v>
      </c>
      <c r="I65" s="876" t="s">
        <v>2415</v>
      </c>
      <c r="J65" s="876" t="s">
        <v>29</v>
      </c>
      <c r="K65" s="876" t="s">
        <v>30</v>
      </c>
      <c r="L65" s="876" t="s">
        <v>31</v>
      </c>
      <c r="M65" s="876" t="s">
        <v>40</v>
      </c>
      <c r="N65" s="935">
        <f t="shared" si="0"/>
        <v>75</v>
      </c>
      <c r="O65" s="957">
        <v>15</v>
      </c>
      <c r="P65" s="957">
        <v>15</v>
      </c>
      <c r="Q65" s="957">
        <v>15</v>
      </c>
      <c r="R65" s="957">
        <v>15</v>
      </c>
      <c r="S65" s="957">
        <v>15</v>
      </c>
      <c r="T65" s="957"/>
      <c r="U65" s="957"/>
      <c r="V65" s="957"/>
      <c r="W65" s="957"/>
      <c r="X65" s="957"/>
      <c r="Y65" s="957"/>
      <c r="Z65" s="957"/>
      <c r="AA65" s="665" t="e">
        <f>IF(K65="Más es más", MIN(#REF!/#REF!,1),MIN(#REF!/#REF!,1))</f>
        <v>#REF!</v>
      </c>
      <c r="AB65" s="665" t="e">
        <f t="shared" si="3"/>
        <v>#REF!</v>
      </c>
      <c r="AC65" s="937" t="s">
        <v>2404</v>
      </c>
      <c r="AD65" s="864" t="s">
        <v>154</v>
      </c>
      <c r="AE65" s="864" t="s">
        <v>154</v>
      </c>
      <c r="AF65" s="885" t="s">
        <v>2405</v>
      </c>
      <c r="AG65" s="881"/>
      <c r="AH65" s="938">
        <v>0</v>
      </c>
    </row>
    <row r="66" spans="1:34" ht="93">
      <c r="A66" s="934" t="s">
        <v>42</v>
      </c>
      <c r="B66" s="881" t="s">
        <v>93</v>
      </c>
      <c r="C66" s="876" t="s">
        <v>2409</v>
      </c>
      <c r="D66" s="876" t="s">
        <v>2416</v>
      </c>
      <c r="E66" s="876"/>
      <c r="F66" s="876" t="s">
        <v>2417</v>
      </c>
      <c r="G66" s="885">
        <v>3</v>
      </c>
      <c r="H66" s="876" t="s">
        <v>28</v>
      </c>
      <c r="I66" s="876" t="s">
        <v>2418</v>
      </c>
      <c r="J66" s="876" t="s">
        <v>29</v>
      </c>
      <c r="K66" s="876" t="s">
        <v>30</v>
      </c>
      <c r="L66" s="876" t="s">
        <v>31</v>
      </c>
      <c r="M66" s="876" t="s">
        <v>40</v>
      </c>
      <c r="N66" s="935">
        <f t="shared" si="0"/>
        <v>2637</v>
      </c>
      <c r="O66" s="957">
        <v>230.20000000000002</v>
      </c>
      <c r="P66" s="957">
        <v>356</v>
      </c>
      <c r="Q66" s="957">
        <v>441.8</v>
      </c>
      <c r="R66" s="957">
        <v>550</v>
      </c>
      <c r="S66" s="957">
        <v>618.80000000000007</v>
      </c>
      <c r="T66" s="957">
        <v>320.20000000000005</v>
      </c>
      <c r="U66" s="957">
        <v>40</v>
      </c>
      <c r="V66" s="957">
        <v>40</v>
      </c>
      <c r="W66" s="957">
        <v>40</v>
      </c>
      <c r="X66" s="957"/>
      <c r="Y66" s="957"/>
      <c r="Z66" s="957"/>
      <c r="AA66" s="665" t="e">
        <f>IF(K66="Más es más", MIN(#REF!/#REF!,1),MIN(#REF!/#REF!,1))</f>
        <v>#REF!</v>
      </c>
      <c r="AB66" s="665" t="e">
        <f t="shared" si="3"/>
        <v>#REF!</v>
      </c>
      <c r="AC66" s="937" t="s">
        <v>2419</v>
      </c>
      <c r="AD66" s="864" t="s">
        <v>154</v>
      </c>
      <c r="AE66" s="864" t="s">
        <v>154</v>
      </c>
      <c r="AF66" s="885" t="s">
        <v>2405</v>
      </c>
      <c r="AG66" s="881"/>
      <c r="AH66" s="938">
        <v>0</v>
      </c>
    </row>
    <row r="67" spans="1:34" ht="93">
      <c r="A67" s="958" t="s">
        <v>34</v>
      </c>
      <c r="B67" s="881" t="s">
        <v>93</v>
      </c>
      <c r="C67" s="876" t="s">
        <v>2409</v>
      </c>
      <c r="D67" s="876" t="s">
        <v>2420</v>
      </c>
      <c r="E67" s="876"/>
      <c r="F67" s="876" t="s">
        <v>2421</v>
      </c>
      <c r="G67" s="885">
        <v>2</v>
      </c>
      <c r="H67" s="881" t="s">
        <v>88</v>
      </c>
      <c r="I67" s="876" t="s">
        <v>2422</v>
      </c>
      <c r="J67" s="876" t="s">
        <v>29</v>
      </c>
      <c r="K67" s="876" t="s">
        <v>30</v>
      </c>
      <c r="L67" s="876" t="s">
        <v>31</v>
      </c>
      <c r="M67" s="876" t="s">
        <v>40</v>
      </c>
      <c r="N67" s="935">
        <f t="shared" si="0"/>
        <v>185</v>
      </c>
      <c r="O67" s="959">
        <v>16</v>
      </c>
      <c r="P67" s="959">
        <v>25</v>
      </c>
      <c r="Q67" s="959">
        <v>31</v>
      </c>
      <c r="R67" s="959">
        <v>39</v>
      </c>
      <c r="S67" s="959">
        <v>43</v>
      </c>
      <c r="T67" s="959">
        <v>22</v>
      </c>
      <c r="U67" s="959">
        <v>3</v>
      </c>
      <c r="V67" s="959">
        <v>3</v>
      </c>
      <c r="W67" s="959">
        <v>3</v>
      </c>
      <c r="X67" s="960"/>
      <c r="Y67" s="960"/>
      <c r="Z67" s="960"/>
      <c r="AA67" s="665" t="e">
        <f>IF(K67="Más es más", MIN(#REF!/#REF!,1),MIN(#REF!/#REF!,1))</f>
        <v>#REF!</v>
      </c>
      <c r="AB67" s="665" t="e">
        <f t="shared" si="3"/>
        <v>#REF!</v>
      </c>
      <c r="AC67" s="937" t="s">
        <v>2419</v>
      </c>
      <c r="AD67" s="864" t="s">
        <v>154</v>
      </c>
      <c r="AE67" s="864" t="s">
        <v>154</v>
      </c>
      <c r="AF67" s="885" t="s">
        <v>2405</v>
      </c>
      <c r="AG67" s="881"/>
      <c r="AH67" s="938">
        <v>0</v>
      </c>
    </row>
    <row r="68" spans="1:34" ht="93">
      <c r="A68" s="934" t="s">
        <v>42</v>
      </c>
      <c r="B68" s="881" t="s">
        <v>27</v>
      </c>
      <c r="C68" s="876" t="s">
        <v>2409</v>
      </c>
      <c r="D68" s="876" t="s">
        <v>2423</v>
      </c>
      <c r="E68" s="876"/>
      <c r="F68" s="876" t="s">
        <v>2424</v>
      </c>
      <c r="G68" s="940">
        <v>1</v>
      </c>
      <c r="H68" s="876" t="s">
        <v>28</v>
      </c>
      <c r="I68" s="881" t="s">
        <v>2425</v>
      </c>
      <c r="J68" s="881" t="s">
        <v>81</v>
      </c>
      <c r="K68" s="876" t="s">
        <v>30</v>
      </c>
      <c r="L68" s="876" t="s">
        <v>31</v>
      </c>
      <c r="M68" s="876" t="s">
        <v>40</v>
      </c>
      <c r="N68" s="961">
        <f t="shared" si="0"/>
        <v>12</v>
      </c>
      <c r="O68" s="962">
        <v>1</v>
      </c>
      <c r="P68" s="962">
        <v>1</v>
      </c>
      <c r="Q68" s="962">
        <v>1</v>
      </c>
      <c r="R68" s="962">
        <v>1</v>
      </c>
      <c r="S68" s="962">
        <v>1</v>
      </c>
      <c r="T68" s="962">
        <v>1</v>
      </c>
      <c r="U68" s="962">
        <v>1</v>
      </c>
      <c r="V68" s="962">
        <v>1</v>
      </c>
      <c r="W68" s="962">
        <v>1</v>
      </c>
      <c r="X68" s="962">
        <v>1</v>
      </c>
      <c r="Y68" s="962">
        <v>1</v>
      </c>
      <c r="Z68" s="962">
        <v>1</v>
      </c>
      <c r="AA68" s="665" t="e">
        <f>IF(K68="Más es más", MIN(#REF!/#REF!,1),MIN(#REF!/#REF!,1))</f>
        <v>#REF!</v>
      </c>
      <c r="AB68" s="665" t="e">
        <f t="shared" si="3"/>
        <v>#REF!</v>
      </c>
      <c r="AC68" s="937" t="s">
        <v>2419</v>
      </c>
      <c r="AD68" s="864" t="s">
        <v>154</v>
      </c>
      <c r="AE68" s="864" t="s">
        <v>154</v>
      </c>
      <c r="AF68" s="885" t="s">
        <v>2405</v>
      </c>
      <c r="AG68" s="881"/>
      <c r="AH68" s="938">
        <v>0</v>
      </c>
    </row>
    <row r="69" spans="1:34" ht="93">
      <c r="A69" s="934" t="s">
        <v>42</v>
      </c>
      <c r="B69" s="881" t="s">
        <v>27</v>
      </c>
      <c r="C69" s="876" t="s">
        <v>2409</v>
      </c>
      <c r="D69" s="876" t="s">
        <v>2426</v>
      </c>
      <c r="E69" s="876"/>
      <c r="F69" s="876" t="s">
        <v>2427</v>
      </c>
      <c r="G69" s="885">
        <v>3</v>
      </c>
      <c r="H69" s="876" t="s">
        <v>28</v>
      </c>
      <c r="I69" s="881" t="s">
        <v>2428</v>
      </c>
      <c r="J69" s="881" t="s">
        <v>81</v>
      </c>
      <c r="K69" s="876" t="s">
        <v>30</v>
      </c>
      <c r="L69" s="876" t="s">
        <v>31</v>
      </c>
      <c r="M69" s="876" t="s">
        <v>40</v>
      </c>
      <c r="N69" s="961">
        <f t="shared" si="0"/>
        <v>12</v>
      </c>
      <c r="O69" s="962">
        <v>1</v>
      </c>
      <c r="P69" s="962">
        <v>1</v>
      </c>
      <c r="Q69" s="962">
        <v>1</v>
      </c>
      <c r="R69" s="962">
        <v>1</v>
      </c>
      <c r="S69" s="962">
        <v>1</v>
      </c>
      <c r="T69" s="962">
        <v>1</v>
      </c>
      <c r="U69" s="962">
        <v>1</v>
      </c>
      <c r="V69" s="962">
        <v>1</v>
      </c>
      <c r="W69" s="962">
        <v>1</v>
      </c>
      <c r="X69" s="962">
        <v>1</v>
      </c>
      <c r="Y69" s="962">
        <v>1</v>
      </c>
      <c r="Z69" s="962">
        <v>1</v>
      </c>
      <c r="AA69" s="665" t="e">
        <f>IF(K69="Más es más", MIN(#REF!/#REF!,1),MIN(#REF!/#REF!,1))</f>
        <v>#REF!</v>
      </c>
      <c r="AB69" s="665" t="e">
        <f t="shared" si="3"/>
        <v>#REF!</v>
      </c>
      <c r="AC69" s="937" t="s">
        <v>2419</v>
      </c>
      <c r="AD69" s="864" t="s">
        <v>154</v>
      </c>
      <c r="AE69" s="864" t="s">
        <v>154</v>
      </c>
      <c r="AF69" s="885" t="s">
        <v>2405</v>
      </c>
      <c r="AG69" s="881"/>
      <c r="AH69" s="938">
        <v>0</v>
      </c>
    </row>
    <row r="70" spans="1:34" ht="93">
      <c r="A70" s="934" t="s">
        <v>26</v>
      </c>
      <c r="B70" s="876" t="s">
        <v>93</v>
      </c>
      <c r="C70" s="876" t="s">
        <v>2409</v>
      </c>
      <c r="D70" s="876" t="s">
        <v>2429</v>
      </c>
      <c r="E70" s="876"/>
      <c r="F70" s="876" t="s">
        <v>2430</v>
      </c>
      <c r="G70" s="885">
        <v>3</v>
      </c>
      <c r="H70" s="876" t="s">
        <v>28</v>
      </c>
      <c r="I70" s="881" t="s">
        <v>2431</v>
      </c>
      <c r="J70" s="881" t="s">
        <v>81</v>
      </c>
      <c r="K70" s="876" t="s">
        <v>30</v>
      </c>
      <c r="L70" s="876" t="s">
        <v>31</v>
      </c>
      <c r="M70" s="876" t="s">
        <v>40</v>
      </c>
      <c r="N70" s="961">
        <f t="shared" si="0"/>
        <v>12</v>
      </c>
      <c r="O70" s="962">
        <v>1</v>
      </c>
      <c r="P70" s="962">
        <v>1</v>
      </c>
      <c r="Q70" s="962">
        <v>1</v>
      </c>
      <c r="R70" s="962">
        <v>1</v>
      </c>
      <c r="S70" s="962">
        <v>1</v>
      </c>
      <c r="T70" s="962">
        <v>1</v>
      </c>
      <c r="U70" s="962">
        <v>1</v>
      </c>
      <c r="V70" s="962">
        <v>1</v>
      </c>
      <c r="W70" s="962">
        <v>1</v>
      </c>
      <c r="X70" s="962">
        <v>1</v>
      </c>
      <c r="Y70" s="962">
        <v>1</v>
      </c>
      <c r="Z70" s="962">
        <v>1</v>
      </c>
      <c r="AA70" s="665" t="e">
        <f>IF(K70="Más es más", MIN(#REF!/#REF!,1),MIN(#REF!/#REF!,1))</f>
        <v>#REF!</v>
      </c>
      <c r="AB70" s="665" t="e">
        <f t="shared" si="3"/>
        <v>#REF!</v>
      </c>
      <c r="AC70" s="937" t="s">
        <v>2419</v>
      </c>
      <c r="AD70" s="864" t="s">
        <v>154</v>
      </c>
      <c r="AE70" s="864" t="s">
        <v>154</v>
      </c>
      <c r="AF70" s="885" t="s">
        <v>2405</v>
      </c>
      <c r="AG70" s="881"/>
      <c r="AH70" s="938">
        <v>0</v>
      </c>
    </row>
    <row r="71" spans="1:34" ht="69.75">
      <c r="A71" s="934" t="s">
        <v>42</v>
      </c>
      <c r="B71" s="876" t="s">
        <v>93</v>
      </c>
      <c r="C71" s="876" t="s">
        <v>2409</v>
      </c>
      <c r="D71" s="876" t="s">
        <v>2432</v>
      </c>
      <c r="E71" s="876"/>
      <c r="F71" s="876" t="s">
        <v>2433</v>
      </c>
      <c r="G71" s="940">
        <v>1</v>
      </c>
      <c r="H71" s="876" t="s">
        <v>28</v>
      </c>
      <c r="I71" s="876" t="s">
        <v>2434</v>
      </c>
      <c r="J71" s="876" t="s">
        <v>29</v>
      </c>
      <c r="K71" s="876" t="s">
        <v>30</v>
      </c>
      <c r="L71" s="876" t="s">
        <v>31</v>
      </c>
      <c r="M71" s="876" t="s">
        <v>40</v>
      </c>
      <c r="N71" s="935">
        <f t="shared" si="0"/>
        <v>11398.004999999999</v>
      </c>
      <c r="O71" s="963">
        <v>984.10500000000002</v>
      </c>
      <c r="P71" s="963">
        <v>1521.8999999999999</v>
      </c>
      <c r="Q71" s="963">
        <v>1888.6949999999999</v>
      </c>
      <c r="R71" s="963">
        <v>2351.25</v>
      </c>
      <c r="S71" s="963">
        <v>2112.1999999999998</v>
      </c>
      <c r="T71" s="963">
        <v>2368.855</v>
      </c>
      <c r="U71" s="963">
        <v>171</v>
      </c>
      <c r="V71" s="960"/>
      <c r="W71" s="960"/>
      <c r="X71" s="960"/>
      <c r="Y71" s="960"/>
      <c r="Z71" s="960"/>
      <c r="AA71" s="665" t="e">
        <f>IF(K71="Más es más", MIN(#REF!/#REF!,1),MIN(#REF!/#REF!,1))</f>
        <v>#REF!</v>
      </c>
      <c r="AB71" s="665" t="e">
        <f t="shared" si="3"/>
        <v>#REF!</v>
      </c>
      <c r="AC71" s="937" t="s">
        <v>2435</v>
      </c>
      <c r="AD71" s="864" t="s">
        <v>154</v>
      </c>
      <c r="AE71" s="864" t="s">
        <v>154</v>
      </c>
      <c r="AF71" s="885" t="s">
        <v>2405</v>
      </c>
      <c r="AG71" s="881"/>
      <c r="AH71" s="938">
        <v>0</v>
      </c>
    </row>
    <row r="72" spans="1:34" ht="93" hidden="1">
      <c r="A72" s="934" t="s">
        <v>42</v>
      </c>
      <c r="B72" s="876" t="s">
        <v>93</v>
      </c>
      <c r="C72" s="876" t="s">
        <v>2409</v>
      </c>
      <c r="D72" s="876" t="s">
        <v>2436</v>
      </c>
      <c r="E72" s="876"/>
      <c r="F72" s="876" t="s">
        <v>2437</v>
      </c>
      <c r="G72" s="940">
        <v>1</v>
      </c>
      <c r="H72" s="876" t="s">
        <v>28</v>
      </c>
      <c r="I72" s="876" t="s">
        <v>2438</v>
      </c>
      <c r="J72" s="876" t="s">
        <v>29</v>
      </c>
      <c r="K72" s="876" t="s">
        <v>30</v>
      </c>
      <c r="L72" s="876" t="s">
        <v>31</v>
      </c>
      <c r="M72" s="876" t="s">
        <v>40</v>
      </c>
      <c r="N72" s="935">
        <f t="shared" ref="N72:N73" si="4">IF($K72="Porciento",SUBTOTAL(1,$O72:$Z72),SUBTOTAL(9,$O72:$Z72))</f>
        <v>0</v>
      </c>
      <c r="O72" s="957"/>
      <c r="P72" s="957">
        <v>54</v>
      </c>
      <c r="Q72" s="957">
        <v>55</v>
      </c>
      <c r="R72" s="957">
        <v>58</v>
      </c>
      <c r="S72" s="957">
        <v>55</v>
      </c>
      <c r="T72" s="957">
        <v>55</v>
      </c>
      <c r="U72" s="957">
        <v>55</v>
      </c>
      <c r="V72" s="957">
        <v>53</v>
      </c>
      <c r="W72" s="957"/>
      <c r="X72" s="957"/>
      <c r="Y72" s="957"/>
      <c r="Z72" s="957"/>
      <c r="AA72" s="665"/>
      <c r="AB72" s="665"/>
      <c r="AC72" s="937" t="s">
        <v>2435</v>
      </c>
      <c r="AD72" s="864" t="s">
        <v>154</v>
      </c>
      <c r="AE72" s="864" t="s">
        <v>154</v>
      </c>
      <c r="AF72" s="885" t="s">
        <v>2405</v>
      </c>
      <c r="AG72" s="881"/>
      <c r="AH72" s="938">
        <v>0</v>
      </c>
    </row>
    <row r="73" spans="1:34" ht="70.5" thickBot="1">
      <c r="A73" s="964" t="s">
        <v>42</v>
      </c>
      <c r="B73" s="965" t="s">
        <v>43</v>
      </c>
      <c r="C73" s="966" t="s">
        <v>2409</v>
      </c>
      <c r="D73" s="966" t="s">
        <v>2439</v>
      </c>
      <c r="E73" s="966"/>
      <c r="F73" s="966" t="s">
        <v>2440</v>
      </c>
      <c r="G73" s="967">
        <v>1</v>
      </c>
      <c r="H73" s="966" t="s">
        <v>28</v>
      </c>
      <c r="I73" s="966" t="s">
        <v>2441</v>
      </c>
      <c r="J73" s="966" t="s">
        <v>29</v>
      </c>
      <c r="K73" s="966" t="s">
        <v>30</v>
      </c>
      <c r="L73" s="966" t="s">
        <v>31</v>
      </c>
      <c r="M73" s="966" t="s">
        <v>40</v>
      </c>
      <c r="N73" s="968">
        <f t="shared" si="4"/>
        <v>2637</v>
      </c>
      <c r="O73" s="969">
        <v>230.20000000000002</v>
      </c>
      <c r="P73" s="969">
        <v>356</v>
      </c>
      <c r="Q73" s="969">
        <v>441.8</v>
      </c>
      <c r="R73" s="969">
        <v>550</v>
      </c>
      <c r="S73" s="969">
        <v>618.80000000000007</v>
      </c>
      <c r="T73" s="969">
        <v>320.20000000000005</v>
      </c>
      <c r="U73" s="969">
        <v>40</v>
      </c>
      <c r="V73" s="969">
        <v>40</v>
      </c>
      <c r="W73" s="969">
        <v>40</v>
      </c>
      <c r="X73" s="970"/>
      <c r="Y73" s="970"/>
      <c r="Z73" s="970"/>
      <c r="AA73" s="665" t="e">
        <f>IF(K73="Más es más", MIN(#REF!/#REF!,1),MIN(#REF!/#REF!,1))</f>
        <v>#REF!</v>
      </c>
      <c r="AB73" s="665" t="e">
        <f>+AA73*G73/VLOOKUP(AD73,$AD$80:$AF$85,3)</f>
        <v>#REF!</v>
      </c>
      <c r="AC73" s="971" t="s">
        <v>2435</v>
      </c>
      <c r="AD73" s="972" t="s">
        <v>154</v>
      </c>
      <c r="AE73" s="972" t="s">
        <v>154</v>
      </c>
      <c r="AF73" s="973" t="s">
        <v>2405</v>
      </c>
      <c r="AG73" s="965"/>
      <c r="AH73" s="974">
        <v>0</v>
      </c>
    </row>
    <row r="75" spans="1:34" ht="16.5" hidden="1">
      <c r="A75" s="904"/>
      <c r="B75" s="904"/>
      <c r="C75" s="904"/>
      <c r="D75" s="904"/>
      <c r="E75" s="904"/>
      <c r="F75" s="904"/>
      <c r="G75" s="918"/>
      <c r="H75" s="904"/>
      <c r="I75" s="904"/>
      <c r="J75" s="904"/>
      <c r="K75" s="904"/>
      <c r="L75" s="904"/>
      <c r="M75" s="904"/>
      <c r="N75" s="904"/>
      <c r="O75" s="904"/>
      <c r="P75" s="904"/>
      <c r="Q75" s="904"/>
      <c r="R75" s="904"/>
      <c r="S75" s="904"/>
      <c r="T75" s="904"/>
      <c r="U75" s="904"/>
      <c r="V75" s="904"/>
      <c r="W75" s="904"/>
      <c r="X75" s="904"/>
      <c r="Y75" s="904"/>
      <c r="Z75" s="904"/>
      <c r="AA75" s="904"/>
      <c r="AB75" s="904"/>
      <c r="AC75" s="904"/>
      <c r="AD75" s="904"/>
      <c r="AE75" s="904"/>
      <c r="AF75" s="904"/>
      <c r="AG75" s="904"/>
      <c r="AH75" s="919"/>
    </row>
    <row r="76" spans="1:34" ht="16.5" hidden="1">
      <c r="A76" s="904"/>
      <c r="B76" s="904"/>
      <c r="C76" s="904"/>
      <c r="D76" s="904"/>
      <c r="E76" s="904"/>
      <c r="F76" s="904"/>
      <c r="G76" s="918"/>
      <c r="H76" s="904"/>
      <c r="I76" s="904"/>
      <c r="J76" s="904"/>
      <c r="K76" s="904"/>
      <c r="L76" s="904"/>
      <c r="M76" s="904"/>
      <c r="N76" s="904"/>
      <c r="O76" s="904"/>
      <c r="P76" s="904"/>
      <c r="Q76" s="904"/>
      <c r="R76" s="904"/>
      <c r="S76" s="904"/>
      <c r="T76" s="904"/>
      <c r="U76" s="904"/>
      <c r="V76" s="904"/>
      <c r="W76" s="904"/>
      <c r="X76" s="904"/>
      <c r="Y76" s="904"/>
      <c r="Z76" s="904"/>
      <c r="AA76" s="904"/>
      <c r="AB76" s="904"/>
      <c r="AC76" s="904"/>
      <c r="AD76" s="904"/>
      <c r="AE76" s="904"/>
      <c r="AF76" s="904"/>
      <c r="AG76" s="904"/>
      <c r="AH76" s="919"/>
    </row>
    <row r="77" spans="1:34" ht="16.5" hidden="1">
      <c r="A77" s="904"/>
      <c r="B77" s="904"/>
      <c r="C77" s="904"/>
      <c r="D77" s="904"/>
      <c r="E77" s="904"/>
      <c r="F77" s="904"/>
      <c r="G77" s="918"/>
      <c r="H77" s="904"/>
      <c r="I77" s="904"/>
      <c r="J77" s="904"/>
      <c r="K77" s="904"/>
      <c r="L77" s="904"/>
      <c r="M77" s="904"/>
      <c r="N77" s="904"/>
      <c r="O77" s="904"/>
      <c r="P77" s="904"/>
      <c r="Q77" s="904"/>
      <c r="R77" s="904"/>
      <c r="S77" s="904"/>
      <c r="T77" s="904"/>
      <c r="U77" s="904"/>
      <c r="V77" s="904"/>
      <c r="W77" s="904"/>
      <c r="X77" s="904"/>
      <c r="Y77" s="904"/>
      <c r="Z77" s="904"/>
      <c r="AA77" s="904"/>
      <c r="AB77" s="904"/>
      <c r="AC77" s="904"/>
      <c r="AD77" s="904"/>
      <c r="AE77" s="904"/>
      <c r="AF77" s="904"/>
      <c r="AG77" s="904"/>
      <c r="AH77" s="919"/>
    </row>
    <row r="78" spans="1:34" ht="16.5" hidden="1">
      <c r="A78" s="904"/>
      <c r="B78" s="904"/>
      <c r="C78" s="904"/>
      <c r="D78" s="904"/>
      <c r="E78" s="904"/>
      <c r="F78" s="904"/>
      <c r="G78" s="918"/>
      <c r="H78" s="904"/>
      <c r="I78" s="904"/>
      <c r="J78" s="904"/>
      <c r="K78" s="904"/>
      <c r="L78" s="904"/>
      <c r="M78" s="904"/>
      <c r="N78" s="904"/>
      <c r="O78" s="904"/>
      <c r="P78" s="904"/>
      <c r="Q78" s="904"/>
      <c r="R78" s="904"/>
      <c r="S78" s="904"/>
      <c r="T78" s="904"/>
      <c r="U78" s="904"/>
      <c r="V78" s="904"/>
      <c r="W78" s="904"/>
      <c r="X78" s="904"/>
      <c r="Y78" s="904"/>
      <c r="Z78" s="904"/>
      <c r="AA78" s="904"/>
      <c r="AB78" s="904"/>
      <c r="AC78" s="904"/>
      <c r="AD78" s="904"/>
      <c r="AE78" s="904"/>
      <c r="AF78" s="904"/>
      <c r="AG78" s="904"/>
      <c r="AH78" s="919"/>
    </row>
    <row r="79" spans="1:34" ht="23.25" hidden="1">
      <c r="A79" s="904"/>
      <c r="B79" s="904"/>
      <c r="C79" s="904"/>
      <c r="D79" s="904"/>
      <c r="E79" s="904"/>
      <c r="F79" s="904"/>
      <c r="G79" s="918"/>
      <c r="H79" s="904"/>
      <c r="I79" s="904"/>
      <c r="J79" s="904"/>
      <c r="K79" s="904"/>
      <c r="L79" s="904"/>
      <c r="M79" s="904"/>
      <c r="N79" s="904"/>
      <c r="O79" s="904"/>
      <c r="P79" s="904"/>
      <c r="Q79" s="904"/>
      <c r="R79" s="904"/>
      <c r="S79" s="904"/>
      <c r="T79" s="904"/>
      <c r="U79" s="904"/>
      <c r="V79" s="904"/>
      <c r="W79" s="904"/>
      <c r="X79" s="904"/>
      <c r="Y79" s="904"/>
      <c r="Z79" s="904"/>
      <c r="AA79" s="904"/>
      <c r="AB79" s="904"/>
      <c r="AC79" s="904"/>
      <c r="AD79" s="87" t="s">
        <v>828</v>
      </c>
      <c r="AE79" s="87" t="s">
        <v>518</v>
      </c>
      <c r="AF79" s="88" t="s">
        <v>519</v>
      </c>
      <c r="AG79" s="904"/>
      <c r="AH79" s="919"/>
    </row>
    <row r="80" spans="1:34" ht="23.25" hidden="1">
      <c r="A80" s="904"/>
      <c r="B80" s="904"/>
      <c r="C80" s="904"/>
      <c r="D80" s="904"/>
      <c r="E80" s="904"/>
      <c r="F80" s="904"/>
      <c r="G80" s="918"/>
      <c r="H80" s="904"/>
      <c r="I80" s="904"/>
      <c r="J80" s="904"/>
      <c r="K80" s="904"/>
      <c r="L80" s="904"/>
      <c r="M80" s="904"/>
      <c r="N80" s="904"/>
      <c r="O80" s="904"/>
      <c r="P80" s="904"/>
      <c r="Q80" s="904"/>
      <c r="R80" s="904"/>
      <c r="S80" s="904"/>
      <c r="T80" s="904"/>
      <c r="U80" s="904"/>
      <c r="V80" s="904"/>
      <c r="W80" s="904"/>
      <c r="X80" s="904"/>
      <c r="Y80" s="904"/>
      <c r="Z80" s="904"/>
      <c r="AA80" s="904"/>
      <c r="AB80" s="904"/>
      <c r="AC80" s="904"/>
      <c r="AD80" s="952" t="s">
        <v>2394</v>
      </c>
      <c r="AE80" s="294" t="e">
        <f>+AB60+AB61</f>
        <v>#REF!</v>
      </c>
      <c r="AF80" s="295">
        <f>+G60+G61</f>
        <v>4</v>
      </c>
      <c r="AG80" s="904"/>
      <c r="AH80" s="919"/>
    </row>
    <row r="81" spans="30:32" ht="46.5" hidden="1">
      <c r="AD81" s="477" t="s">
        <v>2331</v>
      </c>
      <c r="AE81" s="294" t="e">
        <f>+AB45+AB46+AB47+AB48+AB49+AB50</f>
        <v>#REF!</v>
      </c>
      <c r="AF81" s="295">
        <f>+G45+G46+G47+G48+G49+G50</f>
        <v>14</v>
      </c>
    </row>
    <row r="82" spans="30:32" ht="23.25" hidden="1">
      <c r="AD82" s="864" t="s">
        <v>154</v>
      </c>
      <c r="AE82" s="294" t="e">
        <f>+AB63+AB64+AB65+AB66+AB67+AB68+AB69+AB70+AB71+AB73</f>
        <v>#REF!</v>
      </c>
      <c r="AF82" s="295">
        <f>+G63+G64+G65+G66+G67+G68+G69+G70+G71+G73</f>
        <v>22</v>
      </c>
    </row>
    <row r="83" spans="30:32" ht="46.5" hidden="1">
      <c r="AD83" s="884" t="s">
        <v>2207</v>
      </c>
      <c r="AE83" s="294" t="e">
        <f>+AB7+AB8+AB9+AB13+AB14+AB19+AB20+AB21+AB24+AB25+AB26+AB27</f>
        <v>#REF!</v>
      </c>
      <c r="AF83" s="295">
        <f>+G7+G8+G9+G13+G14+G19+G20+G21+G24+G25+G26+G27</f>
        <v>23</v>
      </c>
    </row>
    <row r="84" spans="30:32" ht="46.5" hidden="1">
      <c r="AD84" s="864" t="s">
        <v>151</v>
      </c>
      <c r="AE84" s="294" t="e">
        <f>+AB30+AB31+AB32+AB33+AB34+AB35+AB36+AB37+AB38+AB41+AB42+AB43+AB44+AB39</f>
        <v>#REF!</v>
      </c>
      <c r="AF84" s="295">
        <f>+G30+G31+G32+G33+G34+G35+G36+G37+G38+G39+G41+G42+G43+G44</f>
        <v>21</v>
      </c>
    </row>
    <row r="85" spans="30:32" ht="29.25" hidden="1" customHeight="1">
      <c r="AD85" s="864" t="s">
        <v>2356</v>
      </c>
      <c r="AE85" s="294" t="e">
        <f>+AB58+AB57+AB56+AB55+AB54+AB53+AB52+AB51</f>
        <v>#REF!</v>
      </c>
      <c r="AF85" s="295">
        <f>+G58+G57+G55+G56+G54+G53+G52+G51</f>
        <v>16</v>
      </c>
    </row>
    <row r="86" spans="30:32" ht="48.75" hidden="1" customHeight="1">
      <c r="AD86" s="85" t="s">
        <v>2442</v>
      </c>
      <c r="AE86" s="86" t="e">
        <f>+AVERAGE(AE80:AE85)</f>
        <v>#REF!</v>
      </c>
      <c r="AF86" s="297">
        <f>SUBTOTAL(9,AF80:AF85)</f>
        <v>0</v>
      </c>
    </row>
    <row r="87" spans="30:32" ht="16.5" hidden="1">
      <c r="AD87" s="904"/>
      <c r="AE87" s="904"/>
      <c r="AF87" s="904"/>
    </row>
    <row r="88" spans="30:32" ht="16.5">
      <c r="AD88" s="904"/>
      <c r="AE88" s="904"/>
      <c r="AF88" s="904"/>
    </row>
  </sheetData>
  <sheetProtection algorithmName="SHA-512" hashValue="ShbUK5zFt38yXxJJRweHdhqdG+NSpTkuieKa73Av63eGLYUxZx3bkyCuI+62vpMYVV/WJNQ+Q/o/D9p9wQrgQg==" saltValue="fWelz5BUijvuFL8uS5huoQ==" spinCount="100000" sheet="1" objects="1" scenarios="1"/>
  <autoFilter ref="A6:AH73" xr:uid="{00000000-0001-0000-0100-000000000000}">
    <filterColumn colId="27">
      <customFilters>
        <customFilter operator="notEqual" val=" "/>
      </customFilters>
    </filterColumn>
  </autoFilter>
  <mergeCells count="25">
    <mergeCell ref="B2:C3"/>
    <mergeCell ref="AC3:AH3"/>
    <mergeCell ref="A4:B5"/>
    <mergeCell ref="C4:C6"/>
    <mergeCell ref="D4:D6"/>
    <mergeCell ref="E4:E6"/>
    <mergeCell ref="F4:F6"/>
    <mergeCell ref="G4:G6"/>
    <mergeCell ref="H4:H6"/>
    <mergeCell ref="I4:I6"/>
    <mergeCell ref="D15:D16"/>
    <mergeCell ref="AE4:AE6"/>
    <mergeCell ref="AF4:AF6"/>
    <mergeCell ref="AG4:AG6"/>
    <mergeCell ref="AH4:AH6"/>
    <mergeCell ref="X5:Z5"/>
    <mergeCell ref="AA4:AA6"/>
    <mergeCell ref="AB4:AB6"/>
    <mergeCell ref="AC4:AC6"/>
    <mergeCell ref="AD4:AD6"/>
    <mergeCell ref="J4:J6"/>
    <mergeCell ref="K4:K6"/>
    <mergeCell ref="L4:L6"/>
    <mergeCell ref="M4:M6"/>
    <mergeCell ref="N4:N6"/>
  </mergeCells>
  <dataValidations count="8">
    <dataValidation type="list" allowBlank="1" showInputMessage="1" showErrorMessage="1" sqref="M7:M73" xr:uid="{E0363453-7287-4296-AEF1-53CE4125B425}">
      <formula1>listaProcesoCompra</formula1>
    </dataValidation>
    <dataValidation type="list" allowBlank="1" showInputMessage="1" showErrorMessage="1" sqref="L7:L73" xr:uid="{A85DCF6C-36DE-465E-B588-1892C761FF99}">
      <formula1>listaTipoActividad</formula1>
    </dataValidation>
    <dataValidation type="list" allowBlank="1" showInputMessage="1" showErrorMessage="1" sqref="K7:K73" xr:uid="{12264E44-393D-4468-A2C9-B0FEBC56ED0E}">
      <formula1>listaLineaBase</formula1>
    </dataValidation>
    <dataValidation type="list" allowBlank="1" showInputMessage="1" showErrorMessage="1" sqref="J7:J73" xr:uid="{DD22403E-A17C-407A-836F-B52C1F2F6B78}">
      <formula1>listaUnidadMedidas</formula1>
    </dataValidation>
    <dataValidation type="list" allowBlank="1" showInputMessage="1" showErrorMessage="1" sqref="H7:H73" xr:uid="{AAE182C3-8A36-4F48-8B60-AC21F3A286BB}">
      <formula1>listaRiesgos</formula1>
    </dataValidation>
    <dataValidation type="list" allowBlank="1" showInputMessage="1" showErrorMessage="1" sqref="B30:B73" xr:uid="{2033555C-E4A0-4D99-B519-1892009B9FAA}">
      <formula1>listaEstrategias</formula1>
    </dataValidation>
    <dataValidation type="list" allowBlank="1" showInputMessage="1" showErrorMessage="1" sqref="A7:A73" xr:uid="{973571DE-868D-47C6-A6F5-597F856D4296}">
      <formula1>listaObjetivosEstrategicos</formula1>
    </dataValidation>
    <dataValidation type="list" allowBlank="1" showInputMessage="1" showErrorMessage="1" sqref="G7:G15 G17:G73" xr:uid="{4715340E-9304-40A6-9F16-31369F29D0C7}">
      <formula1>listaValoracion</formula1>
    </dataValidation>
  </dataValidations>
  <pageMargins left="0.19685039370078741" right="0.19685039370078741" top="0.19685039370078741" bottom="0.19685039370078741" header="0.31496062992125984" footer="0.31496062992125984"/>
  <pageSetup scale="17"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563AF532-BCDB-4683-B66F-7975D908E3F1}">
          <x14:formula1>
            <xm:f>'P:\2-Gerencia de Planificacion y Presupuesto\3- GERENCIA PLANIFICACION Y PRESUPUESTOS\PLANES OPERATIVOS 2022-EDENORTE\13. DPF\[13. Plan Operativo Anual 2022-Dirección de Proyectos Financiados.xlsx]Listas'!#REF!</xm:f>
          </x14:formula1>
          <xm:sqref>B7:B29 AG7:AG19 AG22:AG44</xm:sqref>
        </x14:dataValidation>
        <x14:dataValidation type="list" allowBlank="1" showInputMessage="1" showErrorMessage="1" prompt="Seleccione una opción dentro de la lista de valores. " xr:uid="{29F8B5A5-E185-4F74-83BD-DDB08F3B281B}">
          <x14:formula1>
            <xm:f>'P:\2-Gerencia de Planificacion y Presupuesto\3- GERENCIA PLANIFICACION Y PRESUPUESTOS\PLANES OPERATIVOS 2022-EDENORTE\13. DPF\[13. Plan Operativo Anual 2022-Dirección de Proyectos Financiados.xlsx]Listas'!#REF!</xm:f>
          </x14:formula1>
          <xm:sqref>AG45:AG50</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309F3-588E-417F-958F-86BA95B86EBE}">
  <sheetPr codeName="Hoja14">
    <pageSetUpPr fitToPage="1"/>
  </sheetPr>
  <dimension ref="A1:AO1212"/>
  <sheetViews>
    <sheetView showGridLines="0" topLeftCell="H1" zoomScale="57" zoomScaleNormal="57" zoomScaleSheetLayoutView="40" zoomScalePageLayoutView="30" workbookViewId="0">
      <pane ySplit="6" topLeftCell="A25" activePane="bottomLeft" state="frozen"/>
      <selection pane="bottomLeft" activeCell="O9" sqref="O9"/>
    </sheetView>
  </sheetViews>
  <sheetFormatPr baseColWidth="10" defaultColWidth="11.42578125" defaultRowHeight="16.5"/>
  <cols>
    <col min="1" max="2" width="40.7109375" style="256" customWidth="1"/>
    <col min="3" max="3" width="30.140625" style="256" customWidth="1"/>
    <col min="4" max="6" width="40.7109375" style="256" customWidth="1"/>
    <col min="7" max="7" width="25.7109375" style="299" customWidth="1"/>
    <col min="8" max="8" width="30.140625" style="256" customWidth="1"/>
    <col min="9" max="9" width="30.28515625" style="256" customWidth="1"/>
    <col min="10" max="13" width="25.7109375" style="256" customWidth="1"/>
    <col min="14" max="14" width="20.7109375" style="256" customWidth="1"/>
    <col min="15" max="26" width="15.7109375" style="256" customWidth="1"/>
    <col min="27" max="27" width="15.7109375" style="256" hidden="1" customWidth="1"/>
    <col min="28" max="28" width="22.85546875" style="256" hidden="1" customWidth="1"/>
    <col min="29" max="33" width="30.7109375" style="256" customWidth="1"/>
    <col min="34" max="34" width="30.7109375" style="238" customWidth="1"/>
    <col min="35" max="41" width="11.42578125" style="238"/>
    <col min="42" max="42" width="5" style="256" customWidth="1"/>
    <col min="43" max="16384" width="11.42578125" style="256"/>
  </cols>
  <sheetData>
    <row r="1" spans="1:41" ht="39.950000000000003" customHeight="1">
      <c r="A1" s="101"/>
      <c r="B1" s="101"/>
      <c r="C1" s="101"/>
      <c r="D1" s="101"/>
      <c r="E1" s="101"/>
      <c r="G1" s="560"/>
      <c r="H1" s="102"/>
      <c r="I1" s="102"/>
      <c r="J1" s="102"/>
      <c r="K1" s="102"/>
      <c r="L1" s="102"/>
      <c r="M1" s="102"/>
      <c r="N1" s="102"/>
      <c r="O1" s="102"/>
      <c r="P1" s="102"/>
      <c r="Q1" s="102"/>
      <c r="R1" s="102"/>
      <c r="S1" s="102"/>
      <c r="T1" s="102"/>
      <c r="U1" s="102"/>
      <c r="V1" s="102"/>
      <c r="W1" s="102"/>
      <c r="X1" s="102"/>
      <c r="Y1" s="102"/>
      <c r="Z1" s="102"/>
      <c r="AA1" s="102"/>
      <c r="AB1" s="102"/>
      <c r="AC1" s="104"/>
      <c r="AD1" s="104"/>
      <c r="AE1" s="104"/>
      <c r="AF1" s="104"/>
      <c r="AG1" s="104"/>
    </row>
    <row r="2" spans="1:41" ht="39.950000000000003" customHeight="1">
      <c r="B2" s="975" t="s">
        <v>0</v>
      </c>
      <c r="C2" s="976"/>
      <c r="D2" s="976"/>
      <c r="E2" s="976"/>
      <c r="F2" s="976"/>
      <c r="G2" s="976"/>
      <c r="H2" s="976"/>
      <c r="I2" s="976"/>
      <c r="J2" s="976"/>
      <c r="K2" s="976"/>
      <c r="L2" s="976"/>
      <c r="M2" s="976"/>
      <c r="N2" s="81"/>
      <c r="O2" s="976"/>
      <c r="P2" s="976"/>
      <c r="Q2" s="976"/>
      <c r="R2" s="976"/>
      <c r="S2" s="976"/>
      <c r="T2" s="976"/>
      <c r="U2" s="976"/>
      <c r="V2" s="976"/>
      <c r="W2" s="976"/>
      <c r="X2" s="976"/>
      <c r="Y2" s="976"/>
      <c r="Z2" s="976"/>
      <c r="AA2" s="976"/>
      <c r="AB2" s="976"/>
      <c r="AC2" s="976"/>
      <c r="AD2" s="976"/>
      <c r="AE2" s="976"/>
      <c r="AF2" s="976"/>
      <c r="AG2" s="976"/>
    </row>
    <row r="3" spans="1:41" ht="39.950000000000003" customHeight="1" thickBot="1">
      <c r="B3" s="977" t="s">
        <v>2443</v>
      </c>
      <c r="C3" s="978"/>
      <c r="D3" s="978"/>
      <c r="E3" s="978"/>
      <c r="F3" s="978"/>
      <c r="G3" s="978"/>
      <c r="H3" s="978"/>
      <c r="I3" s="978"/>
      <c r="J3" s="978"/>
      <c r="K3" s="978"/>
      <c r="L3" s="978"/>
      <c r="M3" s="978"/>
      <c r="N3" s="82"/>
      <c r="O3" s="978"/>
      <c r="P3" s="978"/>
      <c r="Q3" s="978"/>
      <c r="R3" s="978"/>
      <c r="S3" s="978"/>
      <c r="T3" s="978"/>
      <c r="U3" s="978"/>
      <c r="V3" s="978"/>
      <c r="W3" s="978"/>
      <c r="X3" s="978"/>
      <c r="Y3" s="978"/>
      <c r="Z3" s="978"/>
      <c r="AA3" s="978"/>
      <c r="AB3" s="978"/>
      <c r="AC3" s="978"/>
      <c r="AD3" s="978"/>
      <c r="AE3" s="978"/>
      <c r="AF3" s="978"/>
      <c r="AG3" s="978"/>
    </row>
    <row r="4" spans="1:41" s="261" customFormat="1" ht="42.75" customHeight="1">
      <c r="A4" s="1593" t="s">
        <v>1</v>
      </c>
      <c r="B4" s="1594"/>
      <c r="C4" s="1378" t="s">
        <v>2</v>
      </c>
      <c r="D4" s="1378" t="s">
        <v>3</v>
      </c>
      <c r="E4" s="1415"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68" t="s">
        <v>514</v>
      </c>
      <c r="AB4" s="1368" t="s">
        <v>515</v>
      </c>
      <c r="AC4" s="1371" t="s">
        <v>10</v>
      </c>
      <c r="AD4" s="1360" t="s">
        <v>605</v>
      </c>
      <c r="AE4" s="1360" t="s">
        <v>11</v>
      </c>
      <c r="AF4" s="1360" t="s">
        <v>12</v>
      </c>
      <c r="AG4" s="1361" t="s">
        <v>13</v>
      </c>
      <c r="AH4" s="1360" t="s">
        <v>14</v>
      </c>
      <c r="AI4" s="239"/>
      <c r="AJ4" s="239"/>
      <c r="AK4" s="239"/>
      <c r="AL4" s="239"/>
      <c r="AM4" s="239"/>
      <c r="AN4" s="239"/>
      <c r="AO4" s="239"/>
    </row>
    <row r="5" spans="1:41" s="261" customFormat="1" ht="42.75" customHeight="1">
      <c r="A5" s="1395" t="s">
        <v>15</v>
      </c>
      <c r="B5" s="1396" t="s">
        <v>16</v>
      </c>
      <c r="C5" s="1334"/>
      <c r="D5" s="1334"/>
      <c r="E5" s="1416"/>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34"/>
      <c r="AB5" s="1334"/>
      <c r="AC5" s="1372"/>
      <c r="AD5" s="1361"/>
      <c r="AE5" s="1361"/>
      <c r="AF5" s="1361"/>
      <c r="AG5" s="1363"/>
      <c r="AH5" s="1361"/>
      <c r="AI5" s="239"/>
      <c r="AJ5" s="239"/>
      <c r="AK5" s="239"/>
      <c r="AL5" s="239"/>
      <c r="AM5" s="239"/>
      <c r="AN5" s="239"/>
      <c r="AO5" s="239"/>
    </row>
    <row r="6" spans="1:41" s="261" customFormat="1" ht="50.25" customHeight="1" thickBot="1">
      <c r="A6" s="1395"/>
      <c r="B6" s="1396"/>
      <c r="C6" s="1592"/>
      <c r="D6" s="1592"/>
      <c r="E6" s="1416"/>
      <c r="F6" s="1361"/>
      <c r="G6" s="1363"/>
      <c r="H6" s="1423"/>
      <c r="I6" s="1393"/>
      <c r="J6" s="1592"/>
      <c r="K6" s="1592"/>
      <c r="L6" s="1592"/>
      <c r="M6" s="1592"/>
      <c r="N6" s="1592"/>
      <c r="O6" s="242">
        <v>44562</v>
      </c>
      <c r="P6" s="242">
        <v>44593</v>
      </c>
      <c r="Q6" s="242">
        <v>44621</v>
      </c>
      <c r="R6" s="242">
        <v>44652</v>
      </c>
      <c r="S6" s="242">
        <v>44682</v>
      </c>
      <c r="T6" s="242">
        <v>44713</v>
      </c>
      <c r="U6" s="242">
        <v>44743</v>
      </c>
      <c r="V6" s="242">
        <v>44774</v>
      </c>
      <c r="W6" s="242">
        <v>44805</v>
      </c>
      <c r="X6" s="242">
        <v>44835</v>
      </c>
      <c r="Y6" s="242">
        <v>44866</v>
      </c>
      <c r="Z6" s="242">
        <v>44896</v>
      </c>
      <c r="AA6" s="1592"/>
      <c r="AB6" s="1592"/>
      <c r="AC6" s="1372"/>
      <c r="AD6" s="1361"/>
      <c r="AE6" s="1361"/>
      <c r="AF6" s="1361"/>
      <c r="AG6" s="1363"/>
      <c r="AH6" s="1361"/>
      <c r="AI6" s="239"/>
      <c r="AJ6" s="243"/>
      <c r="AK6" s="239"/>
      <c r="AL6" s="239"/>
      <c r="AM6" s="239"/>
      <c r="AN6" s="239"/>
      <c r="AO6" s="239"/>
    </row>
    <row r="7" spans="1:41" s="311" customFormat="1" ht="89.25" customHeight="1" thickTop="1">
      <c r="A7" s="141" t="s">
        <v>26</v>
      </c>
      <c r="B7" s="132" t="s">
        <v>210</v>
      </c>
      <c r="C7" s="979"/>
      <c r="D7" s="693" t="s">
        <v>2444</v>
      </c>
      <c r="E7" s="95" t="s">
        <v>2445</v>
      </c>
      <c r="F7" s="95" t="s">
        <v>2446</v>
      </c>
      <c r="G7" s="75">
        <v>3</v>
      </c>
      <c r="H7" s="95" t="s">
        <v>410</v>
      </c>
      <c r="I7" s="66" t="s">
        <v>2447</v>
      </c>
      <c r="J7" s="66" t="s">
        <v>81</v>
      </c>
      <c r="K7" s="95" t="s">
        <v>30</v>
      </c>
      <c r="L7" s="95" t="s">
        <v>39</v>
      </c>
      <c r="M7" s="75" t="s">
        <v>40</v>
      </c>
      <c r="N7" s="612">
        <v>1</v>
      </c>
      <c r="O7" s="446">
        <v>1</v>
      </c>
      <c r="P7" s="446">
        <v>1</v>
      </c>
      <c r="Q7" s="446">
        <v>1</v>
      </c>
      <c r="R7" s="446">
        <v>1</v>
      </c>
      <c r="S7" s="446">
        <v>1</v>
      </c>
      <c r="T7" s="446">
        <v>1</v>
      </c>
      <c r="U7" s="446">
        <v>1</v>
      </c>
      <c r="V7" s="446">
        <v>1</v>
      </c>
      <c r="W7" s="446">
        <v>1</v>
      </c>
      <c r="X7" s="446">
        <v>1</v>
      </c>
      <c r="Y7" s="446">
        <v>1</v>
      </c>
      <c r="Z7" s="446">
        <v>1</v>
      </c>
      <c r="AA7" s="665" t="e">
        <f>IF(K7="Más es más", MIN(#REF!/#REF!,1),MIN(#REF!/#REF!,1))</f>
        <v>#REF!</v>
      </c>
      <c r="AB7" s="665" t="e">
        <f t="shared" ref="AB7:AB12" si="0">+AA7*G7/VLOOKUP(AD7,$AD$60:$AF$68,3)</f>
        <v>#REF!</v>
      </c>
      <c r="AC7" s="66" t="s">
        <v>2448</v>
      </c>
      <c r="AD7" s="95" t="s">
        <v>2449</v>
      </c>
      <c r="AE7" s="95" t="s">
        <v>2449</v>
      </c>
      <c r="AF7" s="95" t="s">
        <v>2450</v>
      </c>
      <c r="AG7" s="66" t="s">
        <v>2451</v>
      </c>
      <c r="AH7" s="571"/>
      <c r="AI7" s="310"/>
      <c r="AJ7" s="310"/>
      <c r="AK7" s="310"/>
      <c r="AL7" s="310"/>
      <c r="AM7" s="310"/>
      <c r="AN7" s="310"/>
      <c r="AO7" s="310"/>
    </row>
    <row r="8" spans="1:41" s="311" customFormat="1" ht="72.75" customHeight="1">
      <c r="A8" s="141" t="s">
        <v>26</v>
      </c>
      <c r="B8" s="526" t="s">
        <v>355</v>
      </c>
      <c r="C8" s="1485"/>
      <c r="D8" s="72" t="s">
        <v>2452</v>
      </c>
      <c r="E8" s="66" t="s">
        <v>2453</v>
      </c>
      <c r="F8" s="95" t="s">
        <v>2454</v>
      </c>
      <c r="G8" s="75">
        <v>3</v>
      </c>
      <c r="H8" s="95" t="s">
        <v>410</v>
      </c>
      <c r="I8" s="95" t="s">
        <v>2455</v>
      </c>
      <c r="J8" s="95" t="s">
        <v>29</v>
      </c>
      <c r="K8" s="95" t="s">
        <v>30</v>
      </c>
      <c r="L8" s="95" t="s">
        <v>31</v>
      </c>
      <c r="M8" s="55" t="s">
        <v>960</v>
      </c>
      <c r="N8" s="980">
        <f>SUBTOTAL(9,O8:Z8)</f>
        <v>16902</v>
      </c>
      <c r="O8" s="981">
        <v>1451</v>
      </c>
      <c r="P8" s="981">
        <v>1451</v>
      </c>
      <c r="Q8" s="981">
        <v>1286</v>
      </c>
      <c r="R8" s="981">
        <v>1167</v>
      </c>
      <c r="S8" s="981">
        <v>853</v>
      </c>
      <c r="T8" s="981">
        <v>374</v>
      </c>
      <c r="U8" s="981">
        <v>1720</v>
      </c>
      <c r="V8" s="981">
        <v>1720</v>
      </c>
      <c r="W8" s="981">
        <v>1720</v>
      </c>
      <c r="X8" s="981">
        <v>1720</v>
      </c>
      <c r="Y8" s="981">
        <v>1720</v>
      </c>
      <c r="Z8" s="981">
        <v>1720</v>
      </c>
      <c r="AA8" s="665" t="e">
        <f>IF(K8="Más es más", MIN(#REF!/#REF!,1),MIN(#REF!/#REF!,1))</f>
        <v>#REF!</v>
      </c>
      <c r="AB8" s="665" t="e">
        <f t="shared" si="0"/>
        <v>#REF!</v>
      </c>
      <c r="AC8" s="95" t="s">
        <v>2456</v>
      </c>
      <c r="AD8" s="95" t="s">
        <v>2457</v>
      </c>
      <c r="AE8" s="95" t="s">
        <v>2457</v>
      </c>
      <c r="AF8" s="95" t="s">
        <v>2458</v>
      </c>
      <c r="AG8" s="95" t="s">
        <v>105</v>
      </c>
      <c r="AH8" s="571"/>
      <c r="AI8" s="310"/>
      <c r="AJ8" s="310"/>
      <c r="AK8" s="310"/>
      <c r="AL8" s="310"/>
      <c r="AM8" s="310"/>
      <c r="AN8" s="310"/>
      <c r="AO8" s="310"/>
    </row>
    <row r="9" spans="1:41" s="311" customFormat="1" ht="105.75" customHeight="1">
      <c r="A9" s="141" t="s">
        <v>26</v>
      </c>
      <c r="B9" s="526" t="s">
        <v>355</v>
      </c>
      <c r="C9" s="1487"/>
      <c r="D9" s="72" t="s">
        <v>2459</v>
      </c>
      <c r="E9" s="66" t="s">
        <v>2460</v>
      </c>
      <c r="F9" s="95" t="s">
        <v>2461</v>
      </c>
      <c r="G9" s="75">
        <v>3</v>
      </c>
      <c r="H9" s="95" t="s">
        <v>410</v>
      </c>
      <c r="I9" s="95" t="s">
        <v>2462</v>
      </c>
      <c r="J9" s="95" t="s">
        <v>81</v>
      </c>
      <c r="K9" s="95" t="s">
        <v>30</v>
      </c>
      <c r="L9" s="95" t="s">
        <v>39</v>
      </c>
      <c r="M9" s="55" t="s">
        <v>960</v>
      </c>
      <c r="N9" s="270">
        <f>+Z9</f>
        <v>0.96</v>
      </c>
      <c r="O9" s="68">
        <v>0.85</v>
      </c>
      <c r="P9" s="68">
        <v>0.85</v>
      </c>
      <c r="Q9" s="68">
        <v>0.85</v>
      </c>
      <c r="R9" s="68">
        <v>0.88</v>
      </c>
      <c r="S9" s="68">
        <v>0.88</v>
      </c>
      <c r="T9" s="68">
        <v>0.88</v>
      </c>
      <c r="U9" s="68">
        <v>0.9</v>
      </c>
      <c r="V9" s="68">
        <v>0.92</v>
      </c>
      <c r="W9" s="68">
        <v>0.94</v>
      </c>
      <c r="X9" s="68">
        <v>0.96</v>
      </c>
      <c r="Y9" s="68">
        <v>0.96</v>
      </c>
      <c r="Z9" s="68">
        <v>0.96</v>
      </c>
      <c r="AA9" s="665" t="e">
        <f>IF(K9="Más es más", MIN(#REF!/#REF!,1),MIN(#REF!/#REF!,1))</f>
        <v>#REF!</v>
      </c>
      <c r="AB9" s="665" t="e">
        <f t="shared" si="0"/>
        <v>#REF!</v>
      </c>
      <c r="AC9" s="95" t="s">
        <v>2456</v>
      </c>
      <c r="AD9" s="95" t="s">
        <v>2457</v>
      </c>
      <c r="AE9" s="95" t="s">
        <v>2457</v>
      </c>
      <c r="AF9" s="95" t="s">
        <v>2458</v>
      </c>
      <c r="AG9" s="95" t="s">
        <v>2463</v>
      </c>
      <c r="AH9" s="571"/>
      <c r="AI9" s="310"/>
      <c r="AJ9" s="310"/>
      <c r="AK9" s="310"/>
      <c r="AL9" s="310"/>
      <c r="AM9" s="310"/>
      <c r="AN9" s="310"/>
      <c r="AO9" s="310"/>
    </row>
    <row r="10" spans="1:41" s="311" customFormat="1" ht="86.25" customHeight="1">
      <c r="A10" s="141" t="s">
        <v>26</v>
      </c>
      <c r="B10" s="526" t="s">
        <v>355</v>
      </c>
      <c r="C10" s="1485"/>
      <c r="D10" s="72" t="s">
        <v>2464</v>
      </c>
      <c r="E10" s="66" t="s">
        <v>2453</v>
      </c>
      <c r="F10" s="95" t="s">
        <v>2454</v>
      </c>
      <c r="G10" s="75">
        <v>3</v>
      </c>
      <c r="H10" s="95" t="s">
        <v>410</v>
      </c>
      <c r="I10" s="95" t="s">
        <v>2455</v>
      </c>
      <c r="J10" s="95" t="s">
        <v>29</v>
      </c>
      <c r="K10" s="95" t="s">
        <v>30</v>
      </c>
      <c r="L10" s="95" t="s">
        <v>31</v>
      </c>
      <c r="M10" s="55" t="s">
        <v>960</v>
      </c>
      <c r="N10" s="980">
        <f>SUBTOTAL(9,O10:Z10)</f>
        <v>3301</v>
      </c>
      <c r="O10" s="981">
        <v>283</v>
      </c>
      <c r="P10" s="981">
        <v>283</v>
      </c>
      <c r="Q10" s="981">
        <v>251</v>
      </c>
      <c r="R10" s="981">
        <v>228</v>
      </c>
      <c r="S10" s="981">
        <v>167</v>
      </c>
      <c r="T10" s="981">
        <v>73</v>
      </c>
      <c r="U10" s="981">
        <v>336</v>
      </c>
      <c r="V10" s="981">
        <v>336</v>
      </c>
      <c r="W10" s="981">
        <v>336</v>
      </c>
      <c r="X10" s="981">
        <v>336</v>
      </c>
      <c r="Y10" s="981">
        <v>336</v>
      </c>
      <c r="Z10" s="981">
        <v>336</v>
      </c>
      <c r="AA10" s="665" t="e">
        <f>IF(K10="Más es más", MIN(#REF!/#REF!,1),MIN(#REF!/#REF!,1))</f>
        <v>#REF!</v>
      </c>
      <c r="AB10" s="665" t="e">
        <f t="shared" si="0"/>
        <v>#REF!</v>
      </c>
      <c r="AC10" s="95" t="s">
        <v>2456</v>
      </c>
      <c r="AD10" s="95" t="s">
        <v>2465</v>
      </c>
      <c r="AE10" s="95" t="s">
        <v>2465</v>
      </c>
      <c r="AF10" s="95" t="s">
        <v>2466</v>
      </c>
      <c r="AG10" s="95" t="s">
        <v>105</v>
      </c>
      <c r="AH10" s="571"/>
      <c r="AI10" s="310"/>
      <c r="AJ10" s="310"/>
      <c r="AK10" s="310"/>
      <c r="AL10" s="310"/>
      <c r="AM10" s="310"/>
      <c r="AN10" s="310"/>
      <c r="AO10" s="310"/>
    </row>
    <row r="11" spans="1:41" s="311" customFormat="1" ht="143.25" customHeight="1">
      <c r="A11" s="141" t="s">
        <v>26</v>
      </c>
      <c r="B11" s="526" t="s">
        <v>355</v>
      </c>
      <c r="C11" s="1487"/>
      <c r="D11" s="72" t="s">
        <v>2467</v>
      </c>
      <c r="E11" s="66" t="s">
        <v>2460</v>
      </c>
      <c r="F11" s="95" t="s">
        <v>2461</v>
      </c>
      <c r="G11" s="75">
        <v>3</v>
      </c>
      <c r="H11" s="95" t="s">
        <v>410</v>
      </c>
      <c r="I11" s="95" t="s">
        <v>2462</v>
      </c>
      <c r="J11" s="95" t="s">
        <v>81</v>
      </c>
      <c r="K11" s="95" t="s">
        <v>30</v>
      </c>
      <c r="L11" s="95" t="s">
        <v>39</v>
      </c>
      <c r="M11" s="55" t="s">
        <v>960</v>
      </c>
      <c r="N11" s="270">
        <f>+Z11</f>
        <v>0.96</v>
      </c>
      <c r="O11" s="68">
        <v>0.85</v>
      </c>
      <c r="P11" s="68">
        <v>0.85</v>
      </c>
      <c r="Q11" s="68">
        <v>0.85</v>
      </c>
      <c r="R11" s="68">
        <v>0.88</v>
      </c>
      <c r="S11" s="68">
        <v>0.88</v>
      </c>
      <c r="T11" s="68">
        <v>0.88</v>
      </c>
      <c r="U11" s="68">
        <v>0.9</v>
      </c>
      <c r="V11" s="68">
        <v>0.92</v>
      </c>
      <c r="W11" s="68">
        <v>0.94</v>
      </c>
      <c r="X11" s="68">
        <v>0.96</v>
      </c>
      <c r="Y11" s="68">
        <v>0.96</v>
      </c>
      <c r="Z11" s="68">
        <v>0.96</v>
      </c>
      <c r="AA11" s="665" t="e">
        <f>IF(K11="Más es más", MIN(#REF!/#REF!,1),MIN(#REF!/#REF!,1))</f>
        <v>#REF!</v>
      </c>
      <c r="AB11" s="665" t="e">
        <f t="shared" si="0"/>
        <v>#REF!</v>
      </c>
      <c r="AC11" s="95" t="s">
        <v>2456</v>
      </c>
      <c r="AD11" s="95" t="s">
        <v>2465</v>
      </c>
      <c r="AE11" s="95" t="s">
        <v>2465</v>
      </c>
      <c r="AF11" s="95" t="s">
        <v>2466</v>
      </c>
      <c r="AG11" s="95" t="s">
        <v>74</v>
      </c>
      <c r="AH11" s="571"/>
      <c r="AI11" s="310"/>
      <c r="AJ11" s="310"/>
      <c r="AK11" s="310"/>
      <c r="AL11" s="310"/>
      <c r="AM11" s="310"/>
      <c r="AN11" s="310"/>
      <c r="AO11" s="310"/>
    </row>
    <row r="12" spans="1:41" s="311" customFormat="1" ht="69.75">
      <c r="A12" s="141" t="s">
        <v>26</v>
      </c>
      <c r="B12" s="526" t="s">
        <v>355</v>
      </c>
      <c r="C12" s="1485"/>
      <c r="D12" s="72" t="s">
        <v>2468</v>
      </c>
      <c r="E12" s="66" t="s">
        <v>2453</v>
      </c>
      <c r="F12" s="95" t="s">
        <v>2454</v>
      </c>
      <c r="G12" s="75">
        <v>3</v>
      </c>
      <c r="H12" s="95" t="s">
        <v>410</v>
      </c>
      <c r="I12" s="95" t="s">
        <v>2455</v>
      </c>
      <c r="J12" s="95" t="s">
        <v>29</v>
      </c>
      <c r="K12" s="95" t="s">
        <v>30</v>
      </c>
      <c r="L12" s="95" t="s">
        <v>31</v>
      </c>
      <c r="M12" s="55" t="s">
        <v>960</v>
      </c>
      <c r="N12" s="980">
        <f>SUBTOTAL(9,O12:Z12)</f>
        <v>10644</v>
      </c>
      <c r="O12" s="981">
        <v>914</v>
      </c>
      <c r="P12" s="981">
        <v>914</v>
      </c>
      <c r="Q12" s="981">
        <v>810</v>
      </c>
      <c r="R12" s="981">
        <v>735</v>
      </c>
      <c r="S12" s="981">
        <v>537</v>
      </c>
      <c r="T12" s="981">
        <v>236</v>
      </c>
      <c r="U12" s="981">
        <v>1083</v>
      </c>
      <c r="V12" s="981">
        <v>1083</v>
      </c>
      <c r="W12" s="981">
        <v>1083</v>
      </c>
      <c r="X12" s="981">
        <v>1083</v>
      </c>
      <c r="Y12" s="981">
        <v>1083</v>
      </c>
      <c r="Z12" s="981">
        <v>1083</v>
      </c>
      <c r="AA12" s="665" t="e">
        <f>IF(K12="Más es más", MIN(#REF!/#REF!,1),MIN(#REF!/#REF!,1))</f>
        <v>#REF!</v>
      </c>
      <c r="AB12" s="665" t="e">
        <f t="shared" si="0"/>
        <v>#REF!</v>
      </c>
      <c r="AC12" s="95" t="s">
        <v>2456</v>
      </c>
      <c r="AD12" s="95" t="s">
        <v>2469</v>
      </c>
      <c r="AE12" s="95" t="s">
        <v>2469</v>
      </c>
      <c r="AF12" s="95" t="s">
        <v>2470</v>
      </c>
      <c r="AG12" s="95" t="s">
        <v>105</v>
      </c>
      <c r="AH12" s="571"/>
      <c r="AI12" s="310"/>
      <c r="AJ12" s="310"/>
      <c r="AK12" s="310"/>
      <c r="AL12" s="310"/>
      <c r="AM12" s="310"/>
      <c r="AN12" s="310"/>
      <c r="AO12" s="310"/>
    </row>
    <row r="13" spans="1:41" s="311" customFormat="1" ht="116.25">
      <c r="A13" s="141" t="s">
        <v>26</v>
      </c>
      <c r="B13" s="526" t="s">
        <v>355</v>
      </c>
      <c r="C13" s="1487"/>
      <c r="D13" s="72" t="s">
        <v>2471</v>
      </c>
      <c r="E13" s="66" t="s">
        <v>2460</v>
      </c>
      <c r="F13" s="95" t="s">
        <v>2461</v>
      </c>
      <c r="G13" s="75">
        <v>3</v>
      </c>
      <c r="H13" s="95" t="s">
        <v>410</v>
      </c>
      <c r="I13" s="95" t="s">
        <v>2462</v>
      </c>
      <c r="J13" s="95" t="s">
        <v>81</v>
      </c>
      <c r="K13" s="95" t="s">
        <v>30</v>
      </c>
      <c r="L13" s="95" t="s">
        <v>39</v>
      </c>
      <c r="M13" s="55" t="s">
        <v>960</v>
      </c>
      <c r="N13" s="270">
        <f>+Z13</f>
        <v>0.96</v>
      </c>
      <c r="O13" s="68">
        <v>0.85</v>
      </c>
      <c r="P13" s="68">
        <v>0.85</v>
      </c>
      <c r="Q13" s="68">
        <v>0.85</v>
      </c>
      <c r="R13" s="68">
        <v>0.88</v>
      </c>
      <c r="S13" s="68">
        <v>0.88</v>
      </c>
      <c r="T13" s="68">
        <v>0.88</v>
      </c>
      <c r="U13" s="68">
        <v>0.9</v>
      </c>
      <c r="V13" s="68">
        <v>0.92</v>
      </c>
      <c r="W13" s="68">
        <v>0.94</v>
      </c>
      <c r="X13" s="68">
        <v>0.96</v>
      </c>
      <c r="Y13" s="68">
        <v>0.96</v>
      </c>
      <c r="Z13" s="68">
        <v>0.96</v>
      </c>
      <c r="AA13" s="665" t="e">
        <f>IF(K13="Más es más", MIN(#REF!/#REF!,1),MIN(#REF!/#REF!,1))</f>
        <v>#REF!</v>
      </c>
      <c r="AB13" s="665" t="e">
        <f>+AA13*G13/VLOOKUP(AD13,$AD$60:$AF$67,3)</f>
        <v>#REF!</v>
      </c>
      <c r="AC13" s="95" t="s">
        <v>2456</v>
      </c>
      <c r="AD13" s="95" t="s">
        <v>2469</v>
      </c>
      <c r="AE13" s="95" t="s">
        <v>2469</v>
      </c>
      <c r="AF13" s="95" t="s">
        <v>2470</v>
      </c>
      <c r="AG13" s="95" t="s">
        <v>74</v>
      </c>
      <c r="AH13" s="571"/>
      <c r="AI13" s="310"/>
      <c r="AJ13" s="310"/>
      <c r="AK13" s="310"/>
      <c r="AL13" s="310"/>
      <c r="AM13" s="310"/>
      <c r="AN13" s="310"/>
      <c r="AO13" s="310"/>
    </row>
    <row r="14" spans="1:41" s="311" customFormat="1" ht="69.75">
      <c r="A14" s="141" t="s">
        <v>26</v>
      </c>
      <c r="B14" s="526" t="s">
        <v>355</v>
      </c>
      <c r="C14" s="1485"/>
      <c r="D14" s="72" t="s">
        <v>2472</v>
      </c>
      <c r="E14" s="66" t="s">
        <v>2453</v>
      </c>
      <c r="F14" s="95" t="s">
        <v>2454</v>
      </c>
      <c r="G14" s="75">
        <v>3</v>
      </c>
      <c r="H14" s="95" t="s">
        <v>410</v>
      </c>
      <c r="I14" s="95" t="s">
        <v>2455</v>
      </c>
      <c r="J14" s="95" t="s">
        <v>29</v>
      </c>
      <c r="K14" s="95" t="s">
        <v>30</v>
      </c>
      <c r="L14" s="95" t="s">
        <v>31</v>
      </c>
      <c r="M14" s="55" t="s">
        <v>960</v>
      </c>
      <c r="N14" s="980">
        <f>SUBTOTAL(9,O14:Z14)</f>
        <v>19178</v>
      </c>
      <c r="O14" s="981">
        <v>1646</v>
      </c>
      <c r="P14" s="981">
        <v>1646</v>
      </c>
      <c r="Q14" s="981">
        <v>1459</v>
      </c>
      <c r="R14" s="981">
        <v>1324</v>
      </c>
      <c r="S14" s="981">
        <v>967</v>
      </c>
      <c r="T14" s="981">
        <v>424</v>
      </c>
      <c r="U14" s="981">
        <v>1952</v>
      </c>
      <c r="V14" s="981">
        <v>1952</v>
      </c>
      <c r="W14" s="981">
        <v>1952</v>
      </c>
      <c r="X14" s="981">
        <v>1952</v>
      </c>
      <c r="Y14" s="981">
        <v>1952</v>
      </c>
      <c r="Z14" s="981">
        <v>1952</v>
      </c>
      <c r="AA14" s="665" t="e">
        <f>IF(K14="Más es más", MIN(#REF!/#REF!,1),MIN(#REF!/#REF!,1))</f>
        <v>#REF!</v>
      </c>
      <c r="AB14" s="665" t="e">
        <f>+AA14*G14/VLOOKUP(AD14,$AD$60:$AF$68,3)</f>
        <v>#REF!</v>
      </c>
      <c r="AC14" s="95" t="s">
        <v>2456</v>
      </c>
      <c r="AD14" s="95" t="s">
        <v>2473</v>
      </c>
      <c r="AE14" s="95" t="s">
        <v>2473</v>
      </c>
      <c r="AF14" s="95" t="s">
        <v>2474</v>
      </c>
      <c r="AG14" s="95" t="s">
        <v>105</v>
      </c>
      <c r="AH14" s="571"/>
      <c r="AI14" s="310"/>
      <c r="AJ14" s="310"/>
      <c r="AK14" s="310"/>
      <c r="AL14" s="310"/>
      <c r="AM14" s="310"/>
      <c r="AN14" s="310"/>
      <c r="AO14" s="310"/>
    </row>
    <row r="15" spans="1:41" s="311" customFormat="1" ht="116.25">
      <c r="A15" s="141" t="s">
        <v>26</v>
      </c>
      <c r="B15" s="526" t="s">
        <v>355</v>
      </c>
      <c r="C15" s="1487"/>
      <c r="D15" s="72" t="s">
        <v>2475</v>
      </c>
      <c r="E15" s="66" t="s">
        <v>2460</v>
      </c>
      <c r="F15" s="95" t="s">
        <v>2461</v>
      </c>
      <c r="G15" s="75">
        <v>3</v>
      </c>
      <c r="H15" s="95" t="s">
        <v>410</v>
      </c>
      <c r="I15" s="95" t="s">
        <v>2462</v>
      </c>
      <c r="J15" s="95" t="s">
        <v>81</v>
      </c>
      <c r="K15" s="95" t="s">
        <v>30</v>
      </c>
      <c r="L15" s="95" t="s">
        <v>39</v>
      </c>
      <c r="M15" s="55" t="s">
        <v>960</v>
      </c>
      <c r="N15" s="270">
        <f>+Z15</f>
        <v>0.96</v>
      </c>
      <c r="O15" s="68">
        <v>0.85</v>
      </c>
      <c r="P15" s="68">
        <v>0.85</v>
      </c>
      <c r="Q15" s="68">
        <v>0.85</v>
      </c>
      <c r="R15" s="68">
        <v>0.88</v>
      </c>
      <c r="S15" s="68">
        <v>0.88</v>
      </c>
      <c r="T15" s="68">
        <v>0.88</v>
      </c>
      <c r="U15" s="68">
        <v>0.9</v>
      </c>
      <c r="V15" s="68">
        <v>0.92</v>
      </c>
      <c r="W15" s="68">
        <v>0.94</v>
      </c>
      <c r="X15" s="68">
        <v>0.96</v>
      </c>
      <c r="Y15" s="68">
        <v>0.96</v>
      </c>
      <c r="Z15" s="68">
        <v>0.96</v>
      </c>
      <c r="AA15" s="665" t="e">
        <f>IF(K15="Más es más", MIN(#REF!/#REF!,1),MIN(#REF!/#REF!,1))</f>
        <v>#REF!</v>
      </c>
      <c r="AB15" s="665" t="e">
        <f>+AA15*G15/VLOOKUP(AD15,$AD$60:$AF$68,3)</f>
        <v>#REF!</v>
      </c>
      <c r="AC15" s="95" t="s">
        <v>2456</v>
      </c>
      <c r="AD15" s="95" t="s">
        <v>2473</v>
      </c>
      <c r="AE15" s="95" t="s">
        <v>2473</v>
      </c>
      <c r="AF15" s="95" t="s">
        <v>2474</v>
      </c>
      <c r="AG15" s="95" t="s">
        <v>74</v>
      </c>
      <c r="AH15" s="571"/>
      <c r="AI15" s="310"/>
      <c r="AJ15" s="310"/>
      <c r="AK15" s="310"/>
      <c r="AL15" s="310"/>
      <c r="AM15" s="310"/>
      <c r="AN15" s="310"/>
      <c r="AO15" s="310"/>
    </row>
    <row r="16" spans="1:41" s="311" customFormat="1" ht="69.75">
      <c r="A16" s="141" t="s">
        <v>26</v>
      </c>
      <c r="B16" s="526" t="s">
        <v>355</v>
      </c>
      <c r="C16" s="1485"/>
      <c r="D16" s="72" t="s">
        <v>2476</v>
      </c>
      <c r="E16" s="66" t="s">
        <v>2453</v>
      </c>
      <c r="F16" s="95" t="s">
        <v>2454</v>
      </c>
      <c r="G16" s="75">
        <v>3</v>
      </c>
      <c r="H16" s="95" t="s">
        <v>410</v>
      </c>
      <c r="I16" s="95" t="s">
        <v>2455</v>
      </c>
      <c r="J16" s="95" t="s">
        <v>29</v>
      </c>
      <c r="K16" s="95" t="s">
        <v>30</v>
      </c>
      <c r="L16" s="95" t="s">
        <v>31</v>
      </c>
      <c r="M16" s="55" t="s">
        <v>960</v>
      </c>
      <c r="N16" s="980">
        <f>SUBTOTAL(9,O16:Z16)</f>
        <v>6475</v>
      </c>
      <c r="O16" s="981">
        <v>556</v>
      </c>
      <c r="P16" s="981">
        <v>556</v>
      </c>
      <c r="Q16" s="981">
        <v>494</v>
      </c>
      <c r="R16" s="981">
        <v>446</v>
      </c>
      <c r="S16" s="981">
        <v>326</v>
      </c>
      <c r="T16" s="981">
        <v>143</v>
      </c>
      <c r="U16" s="981">
        <v>659</v>
      </c>
      <c r="V16" s="981">
        <v>659</v>
      </c>
      <c r="W16" s="981">
        <v>659</v>
      </c>
      <c r="X16" s="981">
        <v>659</v>
      </c>
      <c r="Y16" s="981">
        <v>659</v>
      </c>
      <c r="Z16" s="981">
        <v>659</v>
      </c>
      <c r="AA16" s="665" t="e">
        <f>IF(K16="Más es más", MIN(#REF!/#REF!,1),MIN(#REF!/#REF!,1))</f>
        <v>#REF!</v>
      </c>
      <c r="AB16" s="665" t="e">
        <f>+AA16*G16/VLOOKUP(AD16,$AD$60:$AF$68,3)</f>
        <v>#REF!</v>
      </c>
      <c r="AC16" s="95" t="s">
        <v>2456</v>
      </c>
      <c r="AD16" s="95" t="s">
        <v>2477</v>
      </c>
      <c r="AE16" s="95" t="s">
        <v>2477</v>
      </c>
      <c r="AF16" s="95" t="s">
        <v>2478</v>
      </c>
      <c r="AG16" s="95" t="s">
        <v>105</v>
      </c>
      <c r="AH16" s="571"/>
      <c r="AI16" s="310"/>
      <c r="AJ16" s="310"/>
      <c r="AK16" s="310"/>
      <c r="AL16" s="310"/>
      <c r="AM16" s="310"/>
      <c r="AN16" s="310"/>
      <c r="AO16" s="310"/>
    </row>
    <row r="17" spans="1:41" s="311" customFormat="1" ht="158.25" customHeight="1">
      <c r="A17" s="141" t="s">
        <v>26</v>
      </c>
      <c r="B17" s="526" t="s">
        <v>355</v>
      </c>
      <c r="C17" s="1487"/>
      <c r="D17" s="72" t="s">
        <v>2479</v>
      </c>
      <c r="E17" s="66" t="s">
        <v>2460</v>
      </c>
      <c r="F17" s="95" t="s">
        <v>2461</v>
      </c>
      <c r="G17" s="75">
        <v>3</v>
      </c>
      <c r="H17" s="95" t="s">
        <v>410</v>
      </c>
      <c r="I17" s="95" t="s">
        <v>2462</v>
      </c>
      <c r="J17" s="95" t="s">
        <v>81</v>
      </c>
      <c r="K17" s="95" t="s">
        <v>30</v>
      </c>
      <c r="L17" s="95" t="s">
        <v>39</v>
      </c>
      <c r="M17" s="55" t="s">
        <v>960</v>
      </c>
      <c r="N17" s="270">
        <f>+Z17</f>
        <v>0.96</v>
      </c>
      <c r="O17" s="68">
        <v>0.85</v>
      </c>
      <c r="P17" s="68">
        <v>0.85</v>
      </c>
      <c r="Q17" s="68">
        <v>0.85</v>
      </c>
      <c r="R17" s="68">
        <v>0.88</v>
      </c>
      <c r="S17" s="68">
        <v>0.88</v>
      </c>
      <c r="T17" s="68">
        <v>0.88</v>
      </c>
      <c r="U17" s="68">
        <v>0.9</v>
      </c>
      <c r="V17" s="68">
        <v>0.92</v>
      </c>
      <c r="W17" s="68">
        <v>0.94</v>
      </c>
      <c r="X17" s="68">
        <v>0.96</v>
      </c>
      <c r="Y17" s="68">
        <v>0.96</v>
      </c>
      <c r="Z17" s="68">
        <v>0.96</v>
      </c>
      <c r="AA17" s="665" t="e">
        <f>IF(K17="Más es más", MIN(#REF!/#REF!,1),MIN(#REF!/#REF!,1))</f>
        <v>#REF!</v>
      </c>
      <c r="AB17" s="665" t="e">
        <f>+AA17*G17/VLOOKUP(AD17,$AD$60:$AF$68,3)</f>
        <v>#REF!</v>
      </c>
      <c r="AC17" s="95" t="s">
        <v>2456</v>
      </c>
      <c r="AD17" s="95" t="s">
        <v>2477</v>
      </c>
      <c r="AE17" s="95" t="s">
        <v>2477</v>
      </c>
      <c r="AF17" s="95" t="s">
        <v>2478</v>
      </c>
      <c r="AG17" s="95" t="s">
        <v>74</v>
      </c>
      <c r="AH17" s="571"/>
      <c r="AI17" s="310"/>
      <c r="AJ17" s="310"/>
      <c r="AK17" s="310"/>
      <c r="AL17" s="310"/>
      <c r="AM17" s="310"/>
      <c r="AN17" s="310"/>
      <c r="AO17" s="310"/>
    </row>
    <row r="18" spans="1:41" s="311" customFormat="1" ht="255.75">
      <c r="A18" s="141" t="s">
        <v>26</v>
      </c>
      <c r="B18" s="526" t="s">
        <v>355</v>
      </c>
      <c r="C18" s="1286"/>
      <c r="D18" s="693" t="s">
        <v>2480</v>
      </c>
      <c r="E18" s="95"/>
      <c r="F18" s="95" t="s">
        <v>2481</v>
      </c>
      <c r="G18" s="75">
        <v>3</v>
      </c>
      <c r="H18" s="95" t="s">
        <v>410</v>
      </c>
      <c r="I18" s="66" t="s">
        <v>2482</v>
      </c>
      <c r="J18" s="95" t="s">
        <v>81</v>
      </c>
      <c r="K18" s="95" t="s">
        <v>30</v>
      </c>
      <c r="L18" s="95" t="s">
        <v>39</v>
      </c>
      <c r="M18" s="75" t="s">
        <v>40</v>
      </c>
      <c r="N18" s="270">
        <f t="shared" ref="N18" si="1">+AVERAGE(O18:Z18)</f>
        <v>1</v>
      </c>
      <c r="O18" s="982">
        <v>1</v>
      </c>
      <c r="P18" s="982"/>
      <c r="Q18" s="982">
        <v>1</v>
      </c>
      <c r="R18" s="982"/>
      <c r="S18" s="982">
        <v>1</v>
      </c>
      <c r="T18" s="982">
        <v>1</v>
      </c>
      <c r="U18" s="982">
        <v>1</v>
      </c>
      <c r="V18" s="982">
        <v>1</v>
      </c>
      <c r="W18" s="982">
        <v>1</v>
      </c>
      <c r="X18" s="982">
        <v>1</v>
      </c>
      <c r="Y18" s="982">
        <v>1</v>
      </c>
      <c r="Z18" s="982">
        <v>1</v>
      </c>
      <c r="AA18" s="665"/>
      <c r="AB18" s="665"/>
      <c r="AC18" s="66" t="s">
        <v>2483</v>
      </c>
      <c r="AD18" s="95" t="s">
        <v>2484</v>
      </c>
      <c r="AE18" s="95" t="s">
        <v>2484</v>
      </c>
      <c r="AF18" s="95" t="s">
        <v>2485</v>
      </c>
      <c r="AG18" s="69"/>
      <c r="AH18" s="571"/>
      <c r="AI18" s="310"/>
      <c r="AJ18" s="310"/>
      <c r="AK18" s="310"/>
      <c r="AL18" s="310"/>
      <c r="AM18" s="310"/>
      <c r="AN18" s="310"/>
      <c r="AO18" s="310"/>
    </row>
    <row r="19" spans="1:41" s="311" customFormat="1" ht="116.25">
      <c r="A19" s="141" t="s">
        <v>26</v>
      </c>
      <c r="B19" s="526" t="s">
        <v>355</v>
      </c>
      <c r="C19" s="1287"/>
      <c r="D19" s="693" t="s">
        <v>2486</v>
      </c>
      <c r="E19" s="95"/>
      <c r="F19" s="95" t="s">
        <v>2487</v>
      </c>
      <c r="G19" s="75">
        <v>2</v>
      </c>
      <c r="H19" s="95" t="s">
        <v>410</v>
      </c>
      <c r="I19" s="66" t="s">
        <v>2488</v>
      </c>
      <c r="J19" s="95" t="s">
        <v>29</v>
      </c>
      <c r="K19" s="95" t="s">
        <v>30</v>
      </c>
      <c r="L19" s="66" t="s">
        <v>31</v>
      </c>
      <c r="M19" s="75" t="s">
        <v>40</v>
      </c>
      <c r="N19" s="567">
        <f>+SUM(O19:Z19)</f>
        <v>1</v>
      </c>
      <c r="O19" s="785"/>
      <c r="P19" s="785"/>
      <c r="Q19" s="785"/>
      <c r="R19" s="785"/>
      <c r="S19" s="785"/>
      <c r="T19" s="785"/>
      <c r="U19" s="785"/>
      <c r="V19" s="785">
        <v>1</v>
      </c>
      <c r="W19" s="785"/>
      <c r="X19" s="785"/>
      <c r="Y19" s="785"/>
      <c r="Z19" s="785"/>
      <c r="AA19" s="665"/>
      <c r="AB19" s="665"/>
      <c r="AC19" s="66" t="s">
        <v>2483</v>
      </c>
      <c r="AD19" s="95" t="s">
        <v>2484</v>
      </c>
      <c r="AE19" s="95" t="s">
        <v>2484</v>
      </c>
      <c r="AF19" s="95" t="s">
        <v>2485</v>
      </c>
      <c r="AG19" s="69"/>
      <c r="AH19" s="571"/>
      <c r="AI19" s="310"/>
      <c r="AJ19" s="310"/>
      <c r="AK19" s="310"/>
      <c r="AL19" s="310"/>
      <c r="AM19" s="310"/>
      <c r="AN19" s="310"/>
      <c r="AO19" s="310"/>
    </row>
    <row r="20" spans="1:41" s="311" customFormat="1" ht="139.5">
      <c r="A20" s="141" t="s">
        <v>26</v>
      </c>
      <c r="B20" s="526" t="s">
        <v>355</v>
      </c>
      <c r="C20" s="1591"/>
      <c r="D20" s="690" t="s">
        <v>2489</v>
      </c>
      <c r="E20" s="95"/>
      <c r="F20" s="95" t="s">
        <v>2490</v>
      </c>
      <c r="G20" s="704">
        <v>3</v>
      </c>
      <c r="H20" s="95" t="s">
        <v>410</v>
      </c>
      <c r="I20" s="95" t="s">
        <v>2491</v>
      </c>
      <c r="J20" s="95" t="s">
        <v>81</v>
      </c>
      <c r="K20" s="95" t="s">
        <v>30</v>
      </c>
      <c r="L20" s="95" t="s">
        <v>31</v>
      </c>
      <c r="M20" s="75" t="s">
        <v>40</v>
      </c>
      <c r="N20" s="270">
        <f>+SUM(O20:Z20)</f>
        <v>1</v>
      </c>
      <c r="O20" s="982">
        <v>0.5</v>
      </c>
      <c r="P20" s="982">
        <v>0.5</v>
      </c>
      <c r="Q20" s="785"/>
      <c r="R20" s="785"/>
      <c r="S20" s="785"/>
      <c r="T20" s="785"/>
      <c r="U20" s="785"/>
      <c r="V20" s="785"/>
      <c r="W20" s="785"/>
      <c r="X20" s="785"/>
      <c r="Y20" s="785"/>
      <c r="Z20" s="785"/>
      <c r="AA20" s="665"/>
      <c r="AB20" s="665"/>
      <c r="AC20" s="95" t="s">
        <v>2492</v>
      </c>
      <c r="AD20" s="95" t="s">
        <v>2484</v>
      </c>
      <c r="AE20" s="95" t="s">
        <v>2484</v>
      </c>
      <c r="AF20" s="95" t="s">
        <v>2485</v>
      </c>
      <c r="AG20" s="69"/>
      <c r="AH20" s="571"/>
      <c r="AI20" s="310"/>
      <c r="AJ20" s="310"/>
      <c r="AK20" s="310"/>
      <c r="AL20" s="310"/>
      <c r="AM20" s="310"/>
      <c r="AN20" s="310"/>
      <c r="AO20" s="310"/>
    </row>
    <row r="21" spans="1:41" s="311" customFormat="1" ht="135.75" customHeight="1">
      <c r="A21" s="141" t="s">
        <v>26</v>
      </c>
      <c r="B21" s="526" t="s">
        <v>355</v>
      </c>
      <c r="C21" s="1588"/>
      <c r="D21" s="1319" t="s">
        <v>2493</v>
      </c>
      <c r="E21" s="333" t="s">
        <v>2494</v>
      </c>
      <c r="F21" s="753" t="s">
        <v>2495</v>
      </c>
      <c r="G21" s="363">
        <v>1</v>
      </c>
      <c r="H21" s="333" t="s">
        <v>410</v>
      </c>
      <c r="I21" s="66" t="s">
        <v>2482</v>
      </c>
      <c r="J21" s="66" t="s">
        <v>81</v>
      </c>
      <c r="K21" s="95" t="s">
        <v>30</v>
      </c>
      <c r="L21" s="95" t="s">
        <v>39</v>
      </c>
      <c r="M21" s="75" t="s">
        <v>40</v>
      </c>
      <c r="N21" s="612">
        <f>+AVERAGE(O21:Z21)</f>
        <v>1</v>
      </c>
      <c r="O21" s="982">
        <v>1</v>
      </c>
      <c r="P21" s="982">
        <v>1</v>
      </c>
      <c r="Q21" s="982">
        <v>1</v>
      </c>
      <c r="R21" s="982">
        <v>1</v>
      </c>
      <c r="S21" s="982">
        <v>1</v>
      </c>
      <c r="T21" s="982">
        <v>1</v>
      </c>
      <c r="U21" s="982">
        <v>1</v>
      </c>
      <c r="V21" s="982">
        <v>1</v>
      </c>
      <c r="W21" s="982">
        <v>1</v>
      </c>
      <c r="X21" s="982">
        <v>1</v>
      </c>
      <c r="Y21" s="982">
        <v>1</v>
      </c>
      <c r="Z21" s="982">
        <v>1</v>
      </c>
      <c r="AA21" s="665" t="e">
        <f>IF(K21="Más es más", MIN(#REF!/#REF!,1),MIN(#REF!/#REF!,1))</f>
        <v>#REF!</v>
      </c>
      <c r="AB21" s="665" t="e">
        <f>+AA21*G21/VLOOKUP(AD21,$AD$60:$AF$68,3)</f>
        <v>#REF!</v>
      </c>
      <c r="AC21" s="66" t="s">
        <v>2496</v>
      </c>
      <c r="AD21" s="95" t="s">
        <v>2449</v>
      </c>
      <c r="AE21" s="95" t="s">
        <v>2449</v>
      </c>
      <c r="AF21" s="95" t="s">
        <v>2450</v>
      </c>
      <c r="AG21" s="66" t="s">
        <v>33</v>
      </c>
      <c r="AH21" s="571"/>
      <c r="AI21" s="310"/>
      <c r="AJ21" s="310"/>
      <c r="AK21" s="310"/>
      <c r="AL21" s="310"/>
      <c r="AM21" s="310"/>
      <c r="AN21" s="310"/>
      <c r="AO21" s="310"/>
    </row>
    <row r="22" spans="1:41" s="311" customFormat="1" ht="113.25" customHeight="1">
      <c r="A22" s="141" t="s">
        <v>26</v>
      </c>
      <c r="B22" s="526" t="s">
        <v>355</v>
      </c>
      <c r="C22" s="1589"/>
      <c r="D22" s="1320"/>
      <c r="E22" s="333" t="s">
        <v>2497</v>
      </c>
      <c r="F22" s="753" t="s">
        <v>2498</v>
      </c>
      <c r="G22" s="363">
        <v>1</v>
      </c>
      <c r="H22" s="333" t="s">
        <v>410</v>
      </c>
      <c r="I22" s="66" t="s">
        <v>2499</v>
      </c>
      <c r="J22" s="66" t="s">
        <v>29</v>
      </c>
      <c r="K22" s="95" t="s">
        <v>30</v>
      </c>
      <c r="L22" s="95" t="s">
        <v>31</v>
      </c>
      <c r="M22" s="75" t="s">
        <v>40</v>
      </c>
      <c r="N22" s="612">
        <f>+AVERAGE(O22:Z22)</f>
        <v>1</v>
      </c>
      <c r="O22" s="982"/>
      <c r="P22" s="982"/>
      <c r="Q22" s="982">
        <v>1</v>
      </c>
      <c r="R22" s="982"/>
      <c r="S22" s="982"/>
      <c r="T22" s="982">
        <v>1</v>
      </c>
      <c r="U22" s="982"/>
      <c r="V22" s="982"/>
      <c r="W22" s="982">
        <v>1</v>
      </c>
      <c r="X22" s="982"/>
      <c r="Y22" s="982"/>
      <c r="Z22" s="982">
        <v>1</v>
      </c>
      <c r="AA22" s="665"/>
      <c r="AB22" s="665"/>
      <c r="AC22" s="66" t="s">
        <v>2500</v>
      </c>
      <c r="AD22" s="95" t="s">
        <v>2449</v>
      </c>
      <c r="AE22" s="95" t="s">
        <v>2449</v>
      </c>
      <c r="AF22" s="95" t="s">
        <v>2450</v>
      </c>
      <c r="AG22" s="66" t="s">
        <v>33</v>
      </c>
      <c r="AH22" s="571"/>
      <c r="AI22" s="310"/>
      <c r="AJ22" s="310"/>
      <c r="AK22" s="310"/>
      <c r="AL22" s="310"/>
      <c r="AM22" s="310"/>
      <c r="AN22" s="310"/>
      <c r="AO22" s="310"/>
    </row>
    <row r="23" spans="1:41" s="311" customFormat="1" ht="94.5" customHeight="1">
      <c r="A23" s="141" t="s">
        <v>26</v>
      </c>
      <c r="B23" s="526" t="s">
        <v>355</v>
      </c>
      <c r="C23" s="1590"/>
      <c r="D23" s="1321"/>
      <c r="E23" s="333" t="s">
        <v>2501</v>
      </c>
      <c r="F23" s="753" t="s">
        <v>2502</v>
      </c>
      <c r="G23" s="363">
        <v>1</v>
      </c>
      <c r="H23" s="333" t="s">
        <v>410</v>
      </c>
      <c r="I23" s="66" t="s">
        <v>2503</v>
      </c>
      <c r="J23" s="66" t="s">
        <v>29</v>
      </c>
      <c r="K23" s="95" t="s">
        <v>30</v>
      </c>
      <c r="L23" s="66" t="s">
        <v>31</v>
      </c>
      <c r="M23" s="75" t="s">
        <v>40</v>
      </c>
      <c r="N23" s="983">
        <f>+SUM(O23:Z23)</f>
        <v>36</v>
      </c>
      <c r="O23" s="785"/>
      <c r="P23" s="785"/>
      <c r="Q23" s="785">
        <v>9</v>
      </c>
      <c r="R23" s="785"/>
      <c r="S23" s="785"/>
      <c r="T23" s="785">
        <v>9</v>
      </c>
      <c r="U23" s="785"/>
      <c r="V23" s="785"/>
      <c r="W23" s="785">
        <v>9</v>
      </c>
      <c r="X23" s="785"/>
      <c r="Y23" s="785"/>
      <c r="Z23" s="785">
        <v>9</v>
      </c>
      <c r="AA23" s="665"/>
      <c r="AB23" s="665"/>
      <c r="AC23" s="66" t="s">
        <v>2500</v>
      </c>
      <c r="AD23" s="95" t="s">
        <v>2449</v>
      </c>
      <c r="AE23" s="95" t="s">
        <v>2449</v>
      </c>
      <c r="AF23" s="95" t="s">
        <v>2450</v>
      </c>
      <c r="AG23" s="66" t="s">
        <v>131</v>
      </c>
      <c r="AH23" s="571"/>
      <c r="AI23" s="310"/>
      <c r="AJ23" s="310"/>
      <c r="AK23" s="310"/>
      <c r="AL23" s="310"/>
      <c r="AM23" s="310"/>
      <c r="AN23" s="310"/>
      <c r="AO23" s="310"/>
    </row>
    <row r="24" spans="1:41" s="311" customFormat="1" ht="372">
      <c r="A24" s="141" t="s">
        <v>26</v>
      </c>
      <c r="B24" s="526" t="s">
        <v>1529</v>
      </c>
      <c r="C24" s="71"/>
      <c r="D24" s="692" t="s">
        <v>2504</v>
      </c>
      <c r="E24" s="66"/>
      <c r="F24" s="95" t="s">
        <v>2505</v>
      </c>
      <c r="G24" s="706">
        <v>3</v>
      </c>
      <c r="H24" s="95" t="s">
        <v>410</v>
      </c>
      <c r="I24" s="95" t="s">
        <v>2506</v>
      </c>
      <c r="J24" s="95" t="s">
        <v>81</v>
      </c>
      <c r="K24" s="95" t="s">
        <v>30</v>
      </c>
      <c r="L24" s="95" t="s">
        <v>39</v>
      </c>
      <c r="M24" s="55" t="s">
        <v>960</v>
      </c>
      <c r="N24" s="612">
        <f>+Z24</f>
        <v>0.95</v>
      </c>
      <c r="O24" s="446">
        <v>0.91</v>
      </c>
      <c r="P24" s="446">
        <v>0.91</v>
      </c>
      <c r="Q24" s="446">
        <v>0.91</v>
      </c>
      <c r="R24" s="446">
        <v>0.92333333333333334</v>
      </c>
      <c r="S24" s="446">
        <v>0.92333333333333334</v>
      </c>
      <c r="T24" s="446">
        <v>0.92333333333333334</v>
      </c>
      <c r="U24" s="446">
        <v>0.93666666666666665</v>
      </c>
      <c r="V24" s="446">
        <v>0.93666666666666665</v>
      </c>
      <c r="W24" s="446">
        <v>0.93666666666666665</v>
      </c>
      <c r="X24" s="446">
        <v>0.95</v>
      </c>
      <c r="Y24" s="446">
        <v>0.95</v>
      </c>
      <c r="Z24" s="446">
        <v>0.95</v>
      </c>
      <c r="AA24" s="665" t="e">
        <f>IF(K24="Más es más", MIN(#REF!/#REF!,1),MIN(#REF!/#REF!,1))</f>
        <v>#REF!</v>
      </c>
      <c r="AB24" s="665" t="e">
        <f>+AA24*G24/VLOOKUP(AD24,$AD$60:$AF$68,3)</f>
        <v>#REF!</v>
      </c>
      <c r="AC24" s="95" t="s">
        <v>2456</v>
      </c>
      <c r="AD24" s="95" t="s">
        <v>2457</v>
      </c>
      <c r="AE24" s="95" t="s">
        <v>2457</v>
      </c>
      <c r="AF24" s="95" t="s">
        <v>2458</v>
      </c>
      <c r="AG24" s="95" t="s">
        <v>105</v>
      </c>
      <c r="AH24" s="571"/>
      <c r="AI24" s="310"/>
      <c r="AJ24" s="310"/>
      <c r="AK24" s="310"/>
      <c r="AL24" s="310"/>
      <c r="AM24" s="310"/>
      <c r="AN24" s="310"/>
      <c r="AO24" s="310"/>
    </row>
    <row r="25" spans="1:41" s="311" customFormat="1" ht="157.5" customHeight="1">
      <c r="A25" s="141" t="s">
        <v>26</v>
      </c>
      <c r="B25" s="526" t="s">
        <v>1529</v>
      </c>
      <c r="C25" s="71"/>
      <c r="D25" s="692" t="s">
        <v>2507</v>
      </c>
      <c r="E25" s="66"/>
      <c r="F25" s="95" t="s">
        <v>2505</v>
      </c>
      <c r="G25" s="75">
        <v>3</v>
      </c>
      <c r="H25" s="95" t="s">
        <v>410</v>
      </c>
      <c r="I25" s="95" t="s">
        <v>2506</v>
      </c>
      <c r="J25" s="95" t="s">
        <v>81</v>
      </c>
      <c r="K25" s="95" t="s">
        <v>30</v>
      </c>
      <c r="L25" s="95" t="s">
        <v>39</v>
      </c>
      <c r="M25" s="55" t="s">
        <v>960</v>
      </c>
      <c r="N25" s="612">
        <f>+Z25</f>
        <v>0.95</v>
      </c>
      <c r="O25" s="446">
        <v>0.91</v>
      </c>
      <c r="P25" s="446">
        <v>0.91</v>
      </c>
      <c r="Q25" s="446">
        <v>0.91</v>
      </c>
      <c r="R25" s="446">
        <v>0.92333333333333334</v>
      </c>
      <c r="S25" s="446">
        <v>0.92333333333333334</v>
      </c>
      <c r="T25" s="446">
        <v>0.92333333333333334</v>
      </c>
      <c r="U25" s="446">
        <v>0.93666666666666665</v>
      </c>
      <c r="V25" s="446">
        <v>0.93666666666666665</v>
      </c>
      <c r="W25" s="446">
        <v>0.93666666666666665</v>
      </c>
      <c r="X25" s="446">
        <v>0.95</v>
      </c>
      <c r="Y25" s="446">
        <v>0.95</v>
      </c>
      <c r="Z25" s="446">
        <v>0.95</v>
      </c>
      <c r="AA25" s="665" t="e">
        <f>IF(K25="Más es más", MIN(#REF!/#REF!,1),MIN(#REF!/#REF!,1))</f>
        <v>#REF!</v>
      </c>
      <c r="AB25" s="665" t="e">
        <f>+AA25*G25/VLOOKUP(AD25,$AD$60:$AF$68,3)</f>
        <v>#REF!</v>
      </c>
      <c r="AC25" s="95" t="s">
        <v>2456</v>
      </c>
      <c r="AD25" s="95" t="s">
        <v>2465</v>
      </c>
      <c r="AE25" s="95" t="s">
        <v>2465</v>
      </c>
      <c r="AF25" s="95" t="s">
        <v>2466</v>
      </c>
      <c r="AG25" s="95" t="s">
        <v>105</v>
      </c>
      <c r="AH25" s="571"/>
      <c r="AI25" s="310"/>
      <c r="AJ25" s="310"/>
      <c r="AK25" s="310"/>
      <c r="AL25" s="310"/>
      <c r="AM25" s="310"/>
      <c r="AN25" s="310"/>
      <c r="AO25" s="310"/>
    </row>
    <row r="26" spans="1:41" s="311" customFormat="1" ht="157.5" customHeight="1">
      <c r="A26" s="141" t="s">
        <v>26</v>
      </c>
      <c r="B26" s="526" t="s">
        <v>1529</v>
      </c>
      <c r="C26" s="71"/>
      <c r="D26" s="692" t="s">
        <v>2508</v>
      </c>
      <c r="E26" s="66"/>
      <c r="F26" s="95" t="s">
        <v>2505</v>
      </c>
      <c r="G26" s="75">
        <v>3</v>
      </c>
      <c r="H26" s="95" t="s">
        <v>410</v>
      </c>
      <c r="I26" s="95" t="s">
        <v>2506</v>
      </c>
      <c r="J26" s="95" t="s">
        <v>81</v>
      </c>
      <c r="K26" s="95" t="s">
        <v>30</v>
      </c>
      <c r="L26" s="95" t="s">
        <v>39</v>
      </c>
      <c r="M26" s="55" t="s">
        <v>960</v>
      </c>
      <c r="N26" s="612">
        <f>+Z26</f>
        <v>0.93999999999999984</v>
      </c>
      <c r="O26" s="446">
        <v>0.89</v>
      </c>
      <c r="P26" s="446">
        <v>0.89</v>
      </c>
      <c r="Q26" s="446">
        <v>0.89</v>
      </c>
      <c r="R26" s="446">
        <v>0.90666666666666662</v>
      </c>
      <c r="S26" s="446">
        <v>0.90666666666666662</v>
      </c>
      <c r="T26" s="446">
        <v>0.90666666666666662</v>
      </c>
      <c r="U26" s="446">
        <v>0.92333333333333323</v>
      </c>
      <c r="V26" s="446">
        <v>0.92333333333333323</v>
      </c>
      <c r="W26" s="446">
        <v>0.92333333333333323</v>
      </c>
      <c r="X26" s="446">
        <v>0.93999999999999984</v>
      </c>
      <c r="Y26" s="446">
        <v>0.93999999999999984</v>
      </c>
      <c r="Z26" s="446">
        <v>0.93999999999999984</v>
      </c>
      <c r="AA26" s="665" t="e">
        <f>IF(K26="Más es más", MIN(#REF!/#REF!,1),MIN(#REF!/#REF!,1))</f>
        <v>#REF!</v>
      </c>
      <c r="AB26" s="665" t="e">
        <f>+AA26*G26/VLOOKUP(AD26,$AD$60:$AF$68,3)</f>
        <v>#REF!</v>
      </c>
      <c r="AC26" s="95" t="s">
        <v>2456</v>
      </c>
      <c r="AD26" s="95" t="s">
        <v>2469</v>
      </c>
      <c r="AE26" s="95" t="s">
        <v>2469</v>
      </c>
      <c r="AF26" s="95" t="s">
        <v>2470</v>
      </c>
      <c r="AG26" s="95" t="s">
        <v>105</v>
      </c>
      <c r="AH26" s="571"/>
      <c r="AI26" s="310"/>
      <c r="AJ26" s="310"/>
      <c r="AK26" s="310"/>
      <c r="AL26" s="310"/>
      <c r="AM26" s="310"/>
      <c r="AN26" s="310"/>
      <c r="AO26" s="310"/>
    </row>
    <row r="27" spans="1:41" s="311" customFormat="1" ht="157.5" customHeight="1">
      <c r="A27" s="141" t="s">
        <v>26</v>
      </c>
      <c r="B27" s="526" t="s">
        <v>1529</v>
      </c>
      <c r="C27" s="71"/>
      <c r="D27" s="692" t="s">
        <v>2509</v>
      </c>
      <c r="E27" s="66"/>
      <c r="F27" s="95" t="s">
        <v>2505</v>
      </c>
      <c r="G27" s="75">
        <v>3</v>
      </c>
      <c r="H27" s="95" t="s">
        <v>410</v>
      </c>
      <c r="I27" s="95" t="s">
        <v>2506</v>
      </c>
      <c r="J27" s="95" t="s">
        <v>81</v>
      </c>
      <c r="K27" s="95" t="s">
        <v>30</v>
      </c>
      <c r="L27" s="95" t="s">
        <v>39</v>
      </c>
      <c r="M27" s="55" t="s">
        <v>960</v>
      </c>
      <c r="N27" s="612">
        <f>+Z27</f>
        <v>0.93</v>
      </c>
      <c r="O27" s="446">
        <v>0.87</v>
      </c>
      <c r="P27" s="446">
        <v>0.87</v>
      </c>
      <c r="Q27" s="446">
        <v>0.87</v>
      </c>
      <c r="R27" s="446">
        <v>0.89</v>
      </c>
      <c r="S27" s="446">
        <v>0.89</v>
      </c>
      <c r="T27" s="446">
        <v>0.89</v>
      </c>
      <c r="U27" s="446">
        <v>0.91</v>
      </c>
      <c r="V27" s="446">
        <v>0.91</v>
      </c>
      <c r="W27" s="446">
        <v>0.91</v>
      </c>
      <c r="X27" s="446">
        <v>0.93</v>
      </c>
      <c r="Y27" s="446">
        <v>0.93</v>
      </c>
      <c r="Z27" s="446">
        <v>0.93</v>
      </c>
      <c r="AA27" s="665" t="e">
        <f>IF(K27="Más es más", MIN(#REF!/#REF!,1),MIN(#REF!/#REF!,1))</f>
        <v>#REF!</v>
      </c>
      <c r="AB27" s="665" t="e">
        <f>+AA27*G27/VLOOKUP(AD27,$AD$60:$AF$68,3)</f>
        <v>#REF!</v>
      </c>
      <c r="AC27" s="95" t="s">
        <v>2456</v>
      </c>
      <c r="AD27" s="95" t="s">
        <v>2473</v>
      </c>
      <c r="AE27" s="95" t="s">
        <v>2473</v>
      </c>
      <c r="AF27" s="95" t="s">
        <v>2474</v>
      </c>
      <c r="AG27" s="95" t="s">
        <v>105</v>
      </c>
      <c r="AH27" s="571"/>
      <c r="AI27" s="310"/>
      <c r="AJ27" s="310"/>
      <c r="AK27" s="310"/>
      <c r="AL27" s="310"/>
      <c r="AM27" s="310"/>
      <c r="AN27" s="310"/>
      <c r="AO27" s="310"/>
    </row>
    <row r="28" spans="1:41" s="311" customFormat="1" ht="372">
      <c r="A28" s="141" t="s">
        <v>26</v>
      </c>
      <c r="B28" s="526" t="s">
        <v>1529</v>
      </c>
      <c r="C28" s="71"/>
      <c r="D28" s="692" t="s">
        <v>2510</v>
      </c>
      <c r="E28" s="66"/>
      <c r="F28" s="95" t="s">
        <v>2505</v>
      </c>
      <c r="G28" s="75">
        <v>3</v>
      </c>
      <c r="H28" s="95" t="s">
        <v>410</v>
      </c>
      <c r="I28" s="95" t="s">
        <v>2506</v>
      </c>
      <c r="J28" s="95" t="s">
        <v>81</v>
      </c>
      <c r="K28" s="95" t="s">
        <v>30</v>
      </c>
      <c r="L28" s="95" t="s">
        <v>39</v>
      </c>
      <c r="M28" s="55" t="s">
        <v>960</v>
      </c>
      <c r="N28" s="612">
        <f>+Z28</f>
        <v>0.94999999999999984</v>
      </c>
      <c r="O28" s="446">
        <v>0.93</v>
      </c>
      <c r="P28" s="446">
        <v>0.93</v>
      </c>
      <c r="Q28" s="446">
        <v>0.93</v>
      </c>
      <c r="R28" s="446">
        <v>0.93666666666666665</v>
      </c>
      <c r="S28" s="446">
        <v>0.93666666666666665</v>
      </c>
      <c r="T28" s="446">
        <v>0.93666666666666665</v>
      </c>
      <c r="U28" s="446">
        <v>0.94333333333333325</v>
      </c>
      <c r="V28" s="446">
        <v>0.94333333333333325</v>
      </c>
      <c r="W28" s="446">
        <v>0.94333333333333325</v>
      </c>
      <c r="X28" s="446">
        <v>0.94999999999999984</v>
      </c>
      <c r="Y28" s="446">
        <v>0.94999999999999984</v>
      </c>
      <c r="Z28" s="446">
        <v>0.94999999999999984</v>
      </c>
      <c r="AA28" s="665" t="e">
        <f>IF(K28="Más es más", MIN(#REF!/#REF!,1),MIN(#REF!/#REF!,1))</f>
        <v>#REF!</v>
      </c>
      <c r="AB28" s="665" t="e">
        <f>+AA28*G28/VLOOKUP(AD28:AD47,$AD$60:$AF$68,3)</f>
        <v>#REF!</v>
      </c>
      <c r="AC28" s="95" t="s">
        <v>2456</v>
      </c>
      <c r="AD28" s="95" t="s">
        <v>2477</v>
      </c>
      <c r="AE28" s="95" t="s">
        <v>2477</v>
      </c>
      <c r="AF28" s="95" t="s">
        <v>2478</v>
      </c>
      <c r="AG28" s="95" t="s">
        <v>105</v>
      </c>
      <c r="AH28" s="571"/>
      <c r="AI28" s="310"/>
      <c r="AJ28" s="310"/>
      <c r="AK28" s="310"/>
      <c r="AL28" s="310"/>
      <c r="AM28" s="310"/>
      <c r="AN28" s="310"/>
      <c r="AO28" s="310"/>
    </row>
    <row r="29" spans="1:41" s="311" customFormat="1" ht="147.75" customHeight="1">
      <c r="A29" s="141" t="s">
        <v>26</v>
      </c>
      <c r="B29" s="526" t="s">
        <v>1529</v>
      </c>
      <c r="C29" s="699"/>
      <c r="D29" s="718" t="s">
        <v>2511</v>
      </c>
      <c r="E29" s="69"/>
      <c r="F29" s="718" t="s">
        <v>2512</v>
      </c>
      <c r="G29" s="75">
        <v>3</v>
      </c>
      <c r="H29" s="95" t="s">
        <v>410</v>
      </c>
      <c r="I29" s="95" t="s">
        <v>2513</v>
      </c>
      <c r="J29" s="95" t="s">
        <v>29</v>
      </c>
      <c r="K29" s="95" t="s">
        <v>30</v>
      </c>
      <c r="L29" s="95" t="s">
        <v>31</v>
      </c>
      <c r="M29" s="63" t="s">
        <v>960</v>
      </c>
      <c r="N29" s="984">
        <f>+SUM(O29:Z29)</f>
        <v>289750</v>
      </c>
      <c r="O29" s="985">
        <v>20282.5</v>
      </c>
      <c r="P29" s="985">
        <v>23180</v>
      </c>
      <c r="Q29" s="985">
        <v>26077.5</v>
      </c>
      <c r="R29" s="985">
        <v>23180</v>
      </c>
      <c r="S29" s="985">
        <v>23180</v>
      </c>
      <c r="T29" s="985">
        <v>23180</v>
      </c>
      <c r="U29" s="985">
        <v>26077.5</v>
      </c>
      <c r="V29" s="985">
        <v>23180</v>
      </c>
      <c r="W29" s="985">
        <v>26077.5</v>
      </c>
      <c r="X29" s="985">
        <v>26077.5</v>
      </c>
      <c r="Y29" s="985">
        <v>26077.5</v>
      </c>
      <c r="Z29" s="985">
        <v>23180</v>
      </c>
      <c r="AA29" s="665" t="e">
        <f>IF(K29="Más es más", MIN(#REF!/#REF!,1),MIN(#REF!/#REF!,1))</f>
        <v>#REF!</v>
      </c>
      <c r="AB29" s="665" t="e">
        <f>+AA29*G29/VLOOKUP(AD29,$AD$60:$AF$68,3)</f>
        <v>#REF!</v>
      </c>
      <c r="AC29" s="69" t="s">
        <v>2514</v>
      </c>
      <c r="AD29" s="72" t="s">
        <v>138</v>
      </c>
      <c r="AE29" s="72" t="s">
        <v>138</v>
      </c>
      <c r="AF29" s="72" t="s">
        <v>2515</v>
      </c>
      <c r="AG29" s="95"/>
      <c r="AH29" s="571"/>
      <c r="AI29" s="310"/>
      <c r="AJ29" s="310"/>
      <c r="AK29" s="310"/>
      <c r="AL29" s="310"/>
      <c r="AM29" s="310"/>
      <c r="AN29" s="310"/>
      <c r="AO29" s="310"/>
    </row>
    <row r="30" spans="1:41" s="311" customFormat="1" ht="186.75" customHeight="1">
      <c r="A30" s="141" t="s">
        <v>26</v>
      </c>
      <c r="B30" s="526" t="s">
        <v>1529</v>
      </c>
      <c r="C30" s="183"/>
      <c r="D30" s="718" t="s">
        <v>2516</v>
      </c>
      <c r="E30" s="95"/>
      <c r="F30" s="95" t="s">
        <v>2517</v>
      </c>
      <c r="G30" s="75">
        <v>3</v>
      </c>
      <c r="H30" s="95" t="s">
        <v>410</v>
      </c>
      <c r="I30" s="95" t="s">
        <v>2518</v>
      </c>
      <c r="J30" s="95" t="s">
        <v>2519</v>
      </c>
      <c r="K30" s="95" t="s">
        <v>38</v>
      </c>
      <c r="L30" s="95" t="s">
        <v>39</v>
      </c>
      <c r="M30" s="63" t="s">
        <v>40</v>
      </c>
      <c r="N30" s="567">
        <f>AVERAGE(O30:Z30)</f>
        <v>5</v>
      </c>
      <c r="O30" s="437">
        <v>5</v>
      </c>
      <c r="P30" s="437">
        <v>5</v>
      </c>
      <c r="Q30" s="437">
        <v>5</v>
      </c>
      <c r="R30" s="437">
        <v>5</v>
      </c>
      <c r="S30" s="437">
        <v>5</v>
      </c>
      <c r="T30" s="437">
        <v>5</v>
      </c>
      <c r="U30" s="437">
        <v>5</v>
      </c>
      <c r="V30" s="437">
        <v>5</v>
      </c>
      <c r="W30" s="437">
        <v>5</v>
      </c>
      <c r="X30" s="437">
        <v>5</v>
      </c>
      <c r="Y30" s="437">
        <v>5</v>
      </c>
      <c r="Z30" s="437">
        <v>5</v>
      </c>
      <c r="AA30" s="665" t="e">
        <f>IF(K30="Menos es más", MIN(#REF!/#REF!,1),MIN(#REF!/#REF!,1))</f>
        <v>#REF!</v>
      </c>
      <c r="AB30" s="665" t="e">
        <f>+AA30*G30/VLOOKUP(AD30,$AD$60:$AF$68,3)</f>
        <v>#REF!</v>
      </c>
      <c r="AC30" s="69" t="s">
        <v>2520</v>
      </c>
      <c r="AD30" s="72" t="s">
        <v>138</v>
      </c>
      <c r="AE30" s="72" t="s">
        <v>138</v>
      </c>
      <c r="AF30" s="72" t="s">
        <v>2515</v>
      </c>
      <c r="AG30" s="95"/>
      <c r="AH30" s="571"/>
      <c r="AI30" s="310"/>
      <c r="AJ30" s="310"/>
      <c r="AK30" s="310"/>
      <c r="AL30" s="310"/>
      <c r="AM30" s="310"/>
      <c r="AN30" s="310"/>
      <c r="AO30" s="310"/>
    </row>
    <row r="31" spans="1:41" s="311" customFormat="1" ht="159" customHeight="1">
      <c r="A31" s="141" t="s">
        <v>26</v>
      </c>
      <c r="B31" s="526" t="s">
        <v>1529</v>
      </c>
      <c r="C31" s="183"/>
      <c r="D31" s="718" t="s">
        <v>2521</v>
      </c>
      <c r="E31" s="95"/>
      <c r="F31" s="95" t="s">
        <v>2517</v>
      </c>
      <c r="G31" s="75">
        <v>3</v>
      </c>
      <c r="H31" s="95" t="s">
        <v>410</v>
      </c>
      <c r="I31" s="95" t="s">
        <v>2522</v>
      </c>
      <c r="J31" s="95" t="s">
        <v>81</v>
      </c>
      <c r="K31" s="95" t="s">
        <v>30</v>
      </c>
      <c r="L31" s="95" t="s">
        <v>39</v>
      </c>
      <c r="M31" s="63" t="s">
        <v>40</v>
      </c>
      <c r="N31" s="270">
        <f>+Z31</f>
        <v>0.68</v>
      </c>
      <c r="O31" s="446">
        <v>0.6</v>
      </c>
      <c r="P31" s="446">
        <v>0.6</v>
      </c>
      <c r="Q31" s="446">
        <v>0.6</v>
      </c>
      <c r="R31" s="446">
        <v>0.6</v>
      </c>
      <c r="S31" s="446">
        <v>0.62</v>
      </c>
      <c r="T31" s="446">
        <v>0.62</v>
      </c>
      <c r="U31" s="446">
        <v>0.64</v>
      </c>
      <c r="V31" s="446">
        <v>0.64</v>
      </c>
      <c r="W31" s="446">
        <v>0.66</v>
      </c>
      <c r="X31" s="446">
        <v>0.66</v>
      </c>
      <c r="Y31" s="446">
        <v>0.68</v>
      </c>
      <c r="Z31" s="446">
        <v>0.68</v>
      </c>
      <c r="AA31" s="665" t="e">
        <f>IF(K31="Más es más", MIN(#REF!/#REF!,1),MIN(#REF!/#REF!,1))</f>
        <v>#REF!</v>
      </c>
      <c r="AB31" s="665" t="e">
        <f>+AA31*G31/VLOOKUP(AD31,$AD$60:$AF$68,3)</f>
        <v>#REF!</v>
      </c>
      <c r="AC31" s="95" t="s">
        <v>2523</v>
      </c>
      <c r="AD31" s="72" t="s">
        <v>138</v>
      </c>
      <c r="AE31" s="72" t="s">
        <v>138</v>
      </c>
      <c r="AF31" s="72" t="s">
        <v>2515</v>
      </c>
      <c r="AG31" s="95" t="s">
        <v>74</v>
      </c>
      <c r="AH31" s="571"/>
      <c r="AI31" s="310"/>
      <c r="AJ31" s="310"/>
      <c r="AK31" s="310"/>
      <c r="AL31" s="310"/>
      <c r="AM31" s="310"/>
      <c r="AN31" s="310"/>
      <c r="AO31" s="310"/>
    </row>
    <row r="32" spans="1:41" s="311" customFormat="1" ht="313.5" customHeight="1">
      <c r="A32" s="141" t="s">
        <v>26</v>
      </c>
      <c r="B32" s="526" t="s">
        <v>1529</v>
      </c>
      <c r="C32" s="183"/>
      <c r="D32" s="718" t="s">
        <v>2524</v>
      </c>
      <c r="E32" s="95"/>
      <c r="F32" s="95" t="s">
        <v>2525</v>
      </c>
      <c r="G32" s="75">
        <v>3</v>
      </c>
      <c r="H32" s="95" t="s">
        <v>410</v>
      </c>
      <c r="I32" s="69" t="s">
        <v>2526</v>
      </c>
      <c r="J32" s="95" t="s">
        <v>29</v>
      </c>
      <c r="K32" s="95" t="s">
        <v>30</v>
      </c>
      <c r="L32" s="95" t="s">
        <v>31</v>
      </c>
      <c r="M32" s="63" t="s">
        <v>960</v>
      </c>
      <c r="N32" s="567">
        <f>+SUM(O32:Z32)</f>
        <v>7</v>
      </c>
      <c r="O32" s="785"/>
      <c r="P32" s="785"/>
      <c r="Q32" s="785"/>
      <c r="R32" s="785"/>
      <c r="S32" s="785"/>
      <c r="T32" s="785"/>
      <c r="U32" s="785"/>
      <c r="V32" s="785"/>
      <c r="W32" s="785"/>
      <c r="X32" s="785">
        <v>3</v>
      </c>
      <c r="Y32" s="785">
        <v>3</v>
      </c>
      <c r="Z32" s="785">
        <v>1</v>
      </c>
      <c r="AA32" s="665"/>
      <c r="AB32" s="665"/>
      <c r="AC32" s="95" t="s">
        <v>396</v>
      </c>
      <c r="AD32" s="72" t="s">
        <v>138</v>
      </c>
      <c r="AE32" s="72" t="s">
        <v>138</v>
      </c>
      <c r="AF32" s="72" t="s">
        <v>2515</v>
      </c>
      <c r="AG32" s="95" t="s">
        <v>949</v>
      </c>
      <c r="AH32" s="571"/>
      <c r="AI32" s="310"/>
      <c r="AJ32" s="310"/>
      <c r="AK32" s="310"/>
      <c r="AL32" s="310"/>
      <c r="AM32" s="310"/>
      <c r="AN32" s="310"/>
      <c r="AO32" s="310"/>
    </row>
    <row r="33" spans="1:41" s="311" customFormat="1" ht="143.25" customHeight="1">
      <c r="A33" s="141" t="s">
        <v>26</v>
      </c>
      <c r="B33" s="526" t="s">
        <v>1529</v>
      </c>
      <c r="C33" s="183"/>
      <c r="D33" s="1506" t="s">
        <v>2527</v>
      </c>
      <c r="E33" s="66" t="s">
        <v>2528</v>
      </c>
      <c r="F33" s="66" t="s">
        <v>2529</v>
      </c>
      <c r="G33" s="75">
        <v>1</v>
      </c>
      <c r="H33" s="95" t="s">
        <v>410</v>
      </c>
      <c r="I33" s="95" t="s">
        <v>2530</v>
      </c>
      <c r="J33" s="72" t="s">
        <v>81</v>
      </c>
      <c r="K33" s="72" t="s">
        <v>30</v>
      </c>
      <c r="L33" s="72" t="s">
        <v>39</v>
      </c>
      <c r="M33" s="75" t="s">
        <v>40</v>
      </c>
      <c r="N33" s="986">
        <v>0.98299999999999998</v>
      </c>
      <c r="O33" s="987">
        <v>0.97899999999999998</v>
      </c>
      <c r="P33" s="987">
        <v>0.97899999999999998</v>
      </c>
      <c r="Q33" s="987">
        <v>0.97940000000000005</v>
      </c>
      <c r="R33" s="987">
        <v>0.9798</v>
      </c>
      <c r="S33" s="987">
        <v>0.98019999999999996</v>
      </c>
      <c r="T33" s="987">
        <v>0.98060000000000003</v>
      </c>
      <c r="U33" s="987">
        <v>0.98099999999999998</v>
      </c>
      <c r="V33" s="987">
        <v>0.98140000000000005</v>
      </c>
      <c r="W33" s="987">
        <v>0.98180000000000001</v>
      </c>
      <c r="X33" s="987">
        <v>0.98219999999999996</v>
      </c>
      <c r="Y33" s="987">
        <v>0.98260000000000003</v>
      </c>
      <c r="Z33" s="987">
        <v>0.98299999999999998</v>
      </c>
      <c r="AA33" s="665" t="e">
        <f>IF(K33="Más es más", MIN(#REF!/#REF!,1),MIN(#REF!/#REF!,1))</f>
        <v>#REF!</v>
      </c>
      <c r="AB33" s="665" t="e">
        <f>+AA33*G33/VLOOKUP(AD33,$AD$60:$AF$68,3)</f>
        <v>#REF!</v>
      </c>
      <c r="AC33" s="69" t="s">
        <v>2520</v>
      </c>
      <c r="AD33" s="72" t="s">
        <v>138</v>
      </c>
      <c r="AE33" s="72" t="s">
        <v>138</v>
      </c>
      <c r="AF33" s="72" t="s">
        <v>2515</v>
      </c>
      <c r="AG33" s="95"/>
      <c r="AH33" s="571"/>
      <c r="AI33" s="310"/>
      <c r="AJ33" s="310"/>
      <c r="AK33" s="310"/>
      <c r="AL33" s="310"/>
      <c r="AM33" s="310"/>
      <c r="AN33" s="310"/>
      <c r="AO33" s="310"/>
    </row>
    <row r="34" spans="1:41" s="311" customFormat="1" ht="129.75" customHeight="1">
      <c r="A34" s="141" t="s">
        <v>26</v>
      </c>
      <c r="B34" s="526" t="s">
        <v>1529</v>
      </c>
      <c r="C34" s="183"/>
      <c r="D34" s="1507"/>
      <c r="E34" s="66" t="s">
        <v>2531</v>
      </c>
      <c r="F34" s="66" t="s">
        <v>2529</v>
      </c>
      <c r="G34" s="75">
        <v>1</v>
      </c>
      <c r="H34" s="95" t="s">
        <v>410</v>
      </c>
      <c r="I34" s="95" t="s">
        <v>2530</v>
      </c>
      <c r="J34" s="72" t="s">
        <v>81</v>
      </c>
      <c r="K34" s="72" t="s">
        <v>30</v>
      </c>
      <c r="L34" s="72" t="s">
        <v>39</v>
      </c>
      <c r="M34" s="75" t="s">
        <v>40</v>
      </c>
      <c r="N34" s="986">
        <v>0.97540000000000004</v>
      </c>
      <c r="O34" s="987">
        <v>0.96</v>
      </c>
      <c r="P34" s="987">
        <v>0.96</v>
      </c>
      <c r="Q34" s="987">
        <v>0.96</v>
      </c>
      <c r="R34" s="987">
        <v>0.96</v>
      </c>
      <c r="S34" s="987">
        <v>0.96</v>
      </c>
      <c r="T34" s="987">
        <v>0.96</v>
      </c>
      <c r="U34" s="987">
        <f t="shared" ref="U34:Z34" si="2">+T34+$BL$5</f>
        <v>0.96</v>
      </c>
      <c r="V34" s="987">
        <f t="shared" si="2"/>
        <v>0.96</v>
      </c>
      <c r="W34" s="987">
        <f t="shared" si="2"/>
        <v>0.96</v>
      </c>
      <c r="X34" s="987">
        <f t="shared" si="2"/>
        <v>0.96</v>
      </c>
      <c r="Y34" s="987">
        <f t="shared" si="2"/>
        <v>0.96</v>
      </c>
      <c r="Z34" s="987">
        <f t="shared" si="2"/>
        <v>0.96</v>
      </c>
      <c r="AA34" s="665" t="e">
        <f>IF(K34="Más es más", MIN(#REF!/#REF!,1),MIN(#REF!/#REF!,1))</f>
        <v>#REF!</v>
      </c>
      <c r="AB34" s="665" t="e">
        <f>+AA34*G34/VLOOKUP(AD34,$AD$60:$AF$68,3)</f>
        <v>#REF!</v>
      </c>
      <c r="AC34" s="69" t="s">
        <v>2520</v>
      </c>
      <c r="AD34" s="72" t="s">
        <v>138</v>
      </c>
      <c r="AE34" s="72" t="s">
        <v>138</v>
      </c>
      <c r="AF34" s="72" t="s">
        <v>2515</v>
      </c>
      <c r="AG34" s="95"/>
      <c r="AH34" s="571"/>
      <c r="AI34" s="310"/>
      <c r="AJ34" s="310"/>
      <c r="AK34" s="310"/>
      <c r="AL34" s="310"/>
      <c r="AM34" s="310"/>
      <c r="AN34" s="310"/>
      <c r="AO34" s="310"/>
    </row>
    <row r="35" spans="1:41" s="311" customFormat="1" ht="165" customHeight="1">
      <c r="A35" s="141" t="s">
        <v>26</v>
      </c>
      <c r="B35" s="526" t="s">
        <v>1529</v>
      </c>
      <c r="C35" s="183"/>
      <c r="D35" s="1508"/>
      <c r="E35" s="66" t="s">
        <v>2532</v>
      </c>
      <c r="F35" s="66" t="s">
        <v>2529</v>
      </c>
      <c r="G35" s="75">
        <v>1</v>
      </c>
      <c r="H35" s="95" t="s">
        <v>410</v>
      </c>
      <c r="I35" s="95" t="s">
        <v>2530</v>
      </c>
      <c r="J35" s="72" t="s">
        <v>81</v>
      </c>
      <c r="K35" s="72" t="s">
        <v>30</v>
      </c>
      <c r="L35" s="72" t="s">
        <v>39</v>
      </c>
      <c r="M35" s="75" t="s">
        <v>40</v>
      </c>
      <c r="N35" s="986">
        <v>0.98499999999999999</v>
      </c>
      <c r="O35" s="987">
        <v>0.96230000000000004</v>
      </c>
      <c r="P35" s="987">
        <v>0.96120000000000005</v>
      </c>
      <c r="Q35" s="987">
        <v>0.96230000000000004</v>
      </c>
      <c r="R35" s="987">
        <v>0.96230000000000004</v>
      </c>
      <c r="S35" s="987">
        <v>0.96509999999999996</v>
      </c>
      <c r="T35" s="987">
        <v>0.96509999999999996</v>
      </c>
      <c r="U35" s="987">
        <v>0.96789999999999998</v>
      </c>
      <c r="V35" s="987">
        <v>0.9708</v>
      </c>
      <c r="W35" s="987">
        <v>0.97360000000000002</v>
      </c>
      <c r="X35" s="987">
        <v>0.97640000000000005</v>
      </c>
      <c r="Y35" s="987">
        <v>0.97929999999999995</v>
      </c>
      <c r="Z35" s="987">
        <v>0.98499999999999999</v>
      </c>
      <c r="AA35" s="665" t="e">
        <f>IF(K35="Más es más", MIN(#REF!/#REF!,1),MIN(#REF!/#REF!,1))</f>
        <v>#REF!</v>
      </c>
      <c r="AB35" s="665" t="e">
        <f>+AA35*G35/VLOOKUP(AD35,$AD$60:$AF$68,3)</f>
        <v>#REF!</v>
      </c>
      <c r="AC35" s="69" t="s">
        <v>2520</v>
      </c>
      <c r="AD35" s="72" t="s">
        <v>138</v>
      </c>
      <c r="AE35" s="72" t="s">
        <v>138</v>
      </c>
      <c r="AF35" s="72" t="s">
        <v>2515</v>
      </c>
      <c r="AG35" s="95"/>
      <c r="AH35" s="571"/>
      <c r="AI35" s="310"/>
      <c r="AJ35" s="310"/>
      <c r="AK35" s="310"/>
      <c r="AL35" s="310"/>
      <c r="AM35" s="310"/>
      <c r="AN35" s="310"/>
      <c r="AO35" s="310"/>
    </row>
    <row r="36" spans="1:41" s="311" customFormat="1" ht="299.25" customHeight="1">
      <c r="A36" s="141" t="s">
        <v>26</v>
      </c>
      <c r="B36" s="526" t="s">
        <v>1529</v>
      </c>
      <c r="C36" s="183"/>
      <c r="D36" s="988" t="s">
        <v>2533</v>
      </c>
      <c r="E36" s="95"/>
      <c r="F36" s="95" t="s">
        <v>2534</v>
      </c>
      <c r="G36" s="342">
        <v>1</v>
      </c>
      <c r="H36" s="693" t="s">
        <v>410</v>
      </c>
      <c r="I36" s="693" t="s">
        <v>2535</v>
      </c>
      <c r="J36" s="350" t="s">
        <v>81</v>
      </c>
      <c r="K36" s="350" t="s">
        <v>30</v>
      </c>
      <c r="L36" s="350" t="s">
        <v>31</v>
      </c>
      <c r="M36" s="342" t="s">
        <v>40</v>
      </c>
      <c r="N36" s="270">
        <f t="shared" ref="N36:N42" si="3">+SUM(O36:Z36)</f>
        <v>1</v>
      </c>
      <c r="O36" s="989"/>
      <c r="P36" s="989"/>
      <c r="Q36" s="989"/>
      <c r="R36" s="989"/>
      <c r="S36" s="989">
        <v>0.5</v>
      </c>
      <c r="T36" s="989"/>
      <c r="U36" s="989"/>
      <c r="V36" s="989"/>
      <c r="W36" s="989"/>
      <c r="X36" s="989"/>
      <c r="Y36" s="989">
        <v>0.5</v>
      </c>
      <c r="Z36" s="989"/>
      <c r="AA36" s="665"/>
      <c r="AB36" s="665"/>
      <c r="AC36" s="66" t="s">
        <v>2536</v>
      </c>
      <c r="AD36" s="693" t="s">
        <v>138</v>
      </c>
      <c r="AE36" s="693" t="s">
        <v>138</v>
      </c>
      <c r="AF36" s="72" t="s">
        <v>2515</v>
      </c>
      <c r="AG36" s="95" t="s">
        <v>147</v>
      </c>
      <c r="AH36" s="571"/>
      <c r="AI36" s="310"/>
      <c r="AJ36" s="310"/>
      <c r="AK36" s="310"/>
      <c r="AL36" s="310"/>
      <c r="AM36" s="310"/>
      <c r="AN36" s="310"/>
      <c r="AO36" s="310"/>
    </row>
    <row r="37" spans="1:41" s="311" customFormat="1" ht="290.25" customHeight="1">
      <c r="A37" s="141" t="s">
        <v>26</v>
      </c>
      <c r="B37" s="526" t="s">
        <v>1529</v>
      </c>
      <c r="C37" s="183"/>
      <c r="D37" s="990" t="s">
        <v>2537</v>
      </c>
      <c r="E37" s="95"/>
      <c r="F37" s="95" t="s">
        <v>2538</v>
      </c>
      <c r="G37" s="342">
        <v>2</v>
      </c>
      <c r="H37" s="693" t="s">
        <v>410</v>
      </c>
      <c r="I37" s="693" t="s">
        <v>2535</v>
      </c>
      <c r="J37" s="991" t="s">
        <v>81</v>
      </c>
      <c r="K37" s="991" t="s">
        <v>30</v>
      </c>
      <c r="L37" s="991" t="s">
        <v>31</v>
      </c>
      <c r="M37" s="992" t="s">
        <v>40</v>
      </c>
      <c r="N37" s="270">
        <f t="shared" si="3"/>
        <v>1</v>
      </c>
      <c r="O37" s="989"/>
      <c r="P37" s="989"/>
      <c r="Q37" s="989"/>
      <c r="R37" s="989"/>
      <c r="S37" s="989">
        <v>0.5</v>
      </c>
      <c r="T37" s="989"/>
      <c r="U37" s="989"/>
      <c r="V37" s="989"/>
      <c r="W37" s="989"/>
      <c r="X37" s="989"/>
      <c r="Y37" s="989">
        <v>0.5</v>
      </c>
      <c r="Z37" s="989"/>
      <c r="AA37" s="665"/>
      <c r="AB37" s="665"/>
      <c r="AC37" s="66" t="s">
        <v>2536</v>
      </c>
      <c r="AD37" s="693" t="s">
        <v>138</v>
      </c>
      <c r="AE37" s="693" t="s">
        <v>138</v>
      </c>
      <c r="AF37" s="72" t="s">
        <v>2515</v>
      </c>
      <c r="AG37" s="95" t="s">
        <v>147</v>
      </c>
      <c r="AH37" s="571"/>
      <c r="AI37" s="310"/>
      <c r="AJ37" s="310"/>
      <c r="AK37" s="310"/>
      <c r="AL37" s="310"/>
      <c r="AM37" s="310"/>
      <c r="AN37" s="310"/>
      <c r="AO37" s="310"/>
    </row>
    <row r="38" spans="1:41" s="311" customFormat="1" ht="142.5" customHeight="1">
      <c r="A38" s="141" t="s">
        <v>26</v>
      </c>
      <c r="B38" s="526" t="s">
        <v>1529</v>
      </c>
      <c r="C38" s="183"/>
      <c r="D38" s="990" t="s">
        <v>2539</v>
      </c>
      <c r="E38" s="95"/>
      <c r="F38" s="95" t="s">
        <v>2540</v>
      </c>
      <c r="G38" s="342">
        <v>1</v>
      </c>
      <c r="H38" s="693" t="s">
        <v>410</v>
      </c>
      <c r="I38" s="693" t="s">
        <v>2535</v>
      </c>
      <c r="J38" s="991" t="s">
        <v>81</v>
      </c>
      <c r="K38" s="991" t="s">
        <v>30</v>
      </c>
      <c r="L38" s="991" t="s">
        <v>31</v>
      </c>
      <c r="M38" s="992" t="s">
        <v>40</v>
      </c>
      <c r="N38" s="270">
        <f t="shared" si="3"/>
        <v>1</v>
      </c>
      <c r="O38" s="989"/>
      <c r="P38" s="989"/>
      <c r="Q38" s="989"/>
      <c r="R38" s="989"/>
      <c r="S38" s="989">
        <v>0.5</v>
      </c>
      <c r="T38" s="989"/>
      <c r="U38" s="989"/>
      <c r="V38" s="989"/>
      <c r="W38" s="989"/>
      <c r="X38" s="989"/>
      <c r="Y38" s="989">
        <v>0.5</v>
      </c>
      <c r="Z38" s="989"/>
      <c r="AA38" s="665"/>
      <c r="AB38" s="665"/>
      <c r="AC38" s="66" t="s">
        <v>2536</v>
      </c>
      <c r="AD38" s="693" t="s">
        <v>138</v>
      </c>
      <c r="AE38" s="693" t="s">
        <v>138</v>
      </c>
      <c r="AF38" s="72" t="s">
        <v>2515</v>
      </c>
      <c r="AG38" s="95" t="s">
        <v>147</v>
      </c>
      <c r="AH38" s="571"/>
      <c r="AI38" s="310"/>
      <c r="AJ38" s="310"/>
      <c r="AK38" s="310"/>
      <c r="AL38" s="310"/>
      <c r="AM38" s="310"/>
      <c r="AN38" s="310"/>
      <c r="AO38" s="310"/>
    </row>
    <row r="39" spans="1:41" s="311" customFormat="1" ht="164.25" customHeight="1">
      <c r="A39" s="141" t="s">
        <v>26</v>
      </c>
      <c r="B39" s="526" t="s">
        <v>1529</v>
      </c>
      <c r="C39" s="183"/>
      <c r="D39" s="990" t="s">
        <v>2541</v>
      </c>
      <c r="E39" s="95"/>
      <c r="F39" s="95" t="s">
        <v>2542</v>
      </c>
      <c r="G39" s="342">
        <v>1</v>
      </c>
      <c r="H39" s="693" t="s">
        <v>410</v>
      </c>
      <c r="I39" s="693" t="s">
        <v>2535</v>
      </c>
      <c r="J39" s="694" t="s">
        <v>81</v>
      </c>
      <c r="K39" s="694" t="s">
        <v>30</v>
      </c>
      <c r="L39" s="694" t="s">
        <v>31</v>
      </c>
      <c r="M39" s="136" t="s">
        <v>40</v>
      </c>
      <c r="N39" s="270">
        <f t="shared" si="3"/>
        <v>1</v>
      </c>
      <c r="O39" s="989"/>
      <c r="P39" s="989"/>
      <c r="Q39" s="989"/>
      <c r="R39" s="989"/>
      <c r="S39" s="989">
        <v>0.5</v>
      </c>
      <c r="T39" s="989"/>
      <c r="U39" s="989"/>
      <c r="V39" s="989"/>
      <c r="W39" s="989"/>
      <c r="X39" s="989"/>
      <c r="Y39" s="989">
        <v>0.5</v>
      </c>
      <c r="Z39" s="989"/>
      <c r="AA39" s="665"/>
      <c r="AB39" s="665"/>
      <c r="AC39" s="66" t="s">
        <v>2536</v>
      </c>
      <c r="AD39" s="693" t="s">
        <v>138</v>
      </c>
      <c r="AE39" s="693" t="s">
        <v>138</v>
      </c>
      <c r="AF39" s="72" t="s">
        <v>2515</v>
      </c>
      <c r="AG39" s="95" t="s">
        <v>147</v>
      </c>
      <c r="AH39" s="571"/>
      <c r="AI39" s="310"/>
      <c r="AJ39" s="310"/>
      <c r="AK39" s="310"/>
      <c r="AL39" s="310"/>
      <c r="AM39" s="310"/>
      <c r="AN39" s="310"/>
      <c r="AO39" s="310"/>
    </row>
    <row r="40" spans="1:41" s="311" customFormat="1" ht="205.5" customHeight="1">
      <c r="A40" s="95" t="s">
        <v>26</v>
      </c>
      <c r="B40" s="183" t="s">
        <v>1529</v>
      </c>
      <c r="C40" s="993"/>
      <c r="D40" s="994" t="s">
        <v>2543</v>
      </c>
      <c r="E40" s="69"/>
      <c r="F40" s="718" t="s">
        <v>2544</v>
      </c>
      <c r="G40" s="494">
        <v>1</v>
      </c>
      <c r="H40" s="718" t="s">
        <v>410</v>
      </c>
      <c r="I40" s="718" t="s">
        <v>2545</v>
      </c>
      <c r="J40" s="995" t="s">
        <v>81</v>
      </c>
      <c r="K40" s="185" t="s">
        <v>30</v>
      </c>
      <c r="L40" s="694" t="s">
        <v>31</v>
      </c>
      <c r="M40" s="363" t="s">
        <v>40</v>
      </c>
      <c r="N40" s="270">
        <f t="shared" si="3"/>
        <v>1</v>
      </c>
      <c r="O40" s="446">
        <v>0.65</v>
      </c>
      <c r="P40" s="446"/>
      <c r="Q40" s="446">
        <v>0.25</v>
      </c>
      <c r="R40" s="446"/>
      <c r="S40" s="446"/>
      <c r="T40" s="446">
        <v>0.1</v>
      </c>
      <c r="U40" s="446"/>
      <c r="V40" s="446"/>
      <c r="W40" s="446"/>
      <c r="X40" s="446"/>
      <c r="Y40" s="446"/>
      <c r="Z40" s="446"/>
      <c r="AA40" s="665" t="e">
        <f>IF(K40="Más es más", MIN(#REF!/#REF!,1),MIN(#REF!/#REF!,1))</f>
        <v>#REF!</v>
      </c>
      <c r="AB40" s="665" t="e">
        <f t="shared" ref="AB40:AB48" si="4">+AA40*G40/VLOOKUP(AD40,$AD$60:$AF$68,3)</f>
        <v>#REF!</v>
      </c>
      <c r="AC40" s="95" t="s">
        <v>2546</v>
      </c>
      <c r="AD40" s="72" t="s">
        <v>138</v>
      </c>
      <c r="AE40" s="72" t="s">
        <v>138</v>
      </c>
      <c r="AF40" s="72" t="s">
        <v>2515</v>
      </c>
      <c r="AG40" s="95" t="s">
        <v>147</v>
      </c>
      <c r="AH40" s="571"/>
      <c r="AI40" s="310"/>
      <c r="AJ40" s="310"/>
      <c r="AK40" s="310"/>
      <c r="AL40" s="310"/>
      <c r="AM40" s="310"/>
      <c r="AN40" s="310"/>
      <c r="AO40" s="310"/>
    </row>
    <row r="41" spans="1:41" s="311" customFormat="1" ht="213" customHeight="1">
      <c r="A41" s="141" t="s">
        <v>26</v>
      </c>
      <c r="B41" s="526" t="s">
        <v>1529</v>
      </c>
      <c r="C41" s="1485"/>
      <c r="D41" s="718" t="s">
        <v>2547</v>
      </c>
      <c r="E41" s="95" t="s">
        <v>2548</v>
      </c>
      <c r="F41" s="95" t="s">
        <v>2549</v>
      </c>
      <c r="G41" s="75">
        <v>3</v>
      </c>
      <c r="H41" s="95" t="s">
        <v>410</v>
      </c>
      <c r="I41" s="69" t="s">
        <v>2550</v>
      </c>
      <c r="J41" s="95" t="s">
        <v>29</v>
      </c>
      <c r="K41" s="95" t="s">
        <v>30</v>
      </c>
      <c r="L41" s="95" t="s">
        <v>31</v>
      </c>
      <c r="M41" s="75" t="s">
        <v>40</v>
      </c>
      <c r="N41" s="567">
        <f t="shared" si="3"/>
        <v>24</v>
      </c>
      <c r="O41" s="785">
        <v>2</v>
      </c>
      <c r="P41" s="785">
        <v>2</v>
      </c>
      <c r="Q41" s="785">
        <v>2</v>
      </c>
      <c r="R41" s="785">
        <v>2</v>
      </c>
      <c r="S41" s="785">
        <v>2</v>
      </c>
      <c r="T41" s="785">
        <v>2</v>
      </c>
      <c r="U41" s="785">
        <v>2</v>
      </c>
      <c r="V41" s="785">
        <v>2</v>
      </c>
      <c r="W41" s="785">
        <v>2</v>
      </c>
      <c r="X41" s="785">
        <v>2</v>
      </c>
      <c r="Y41" s="785">
        <v>2</v>
      </c>
      <c r="Z41" s="785">
        <v>2</v>
      </c>
      <c r="AA41" s="665" t="e">
        <f>IF(K41="Más es más", MIN(#REF!/#REF!,1),MIN(#REF!/#REF!,1))</f>
        <v>#REF!</v>
      </c>
      <c r="AB41" s="665" t="e">
        <f t="shared" si="4"/>
        <v>#REF!</v>
      </c>
      <c r="AC41" s="95" t="s">
        <v>2551</v>
      </c>
      <c r="AD41" s="95" t="s">
        <v>2552</v>
      </c>
      <c r="AE41" s="95" t="s">
        <v>2552</v>
      </c>
      <c r="AF41" s="95" t="s">
        <v>2553</v>
      </c>
      <c r="AG41" s="69" t="s">
        <v>2554</v>
      </c>
      <c r="AH41" s="571"/>
      <c r="AI41" s="310"/>
      <c r="AJ41" s="310"/>
      <c r="AK41" s="310"/>
      <c r="AL41" s="310"/>
      <c r="AM41" s="310"/>
      <c r="AN41" s="310"/>
      <c r="AO41" s="310"/>
    </row>
    <row r="42" spans="1:41" s="311" customFormat="1" ht="153" customHeight="1">
      <c r="A42" s="141" t="s">
        <v>26</v>
      </c>
      <c r="B42" s="526" t="s">
        <v>1529</v>
      </c>
      <c r="C42" s="1487"/>
      <c r="D42" s="701" t="s">
        <v>2555</v>
      </c>
      <c r="E42" s="141" t="s">
        <v>2556</v>
      </c>
      <c r="F42" s="95" t="s">
        <v>2557</v>
      </c>
      <c r="G42" s="75">
        <v>3</v>
      </c>
      <c r="H42" s="95" t="s">
        <v>410</v>
      </c>
      <c r="I42" s="69" t="s">
        <v>2558</v>
      </c>
      <c r="J42" s="95" t="s">
        <v>29</v>
      </c>
      <c r="K42" s="95" t="s">
        <v>30</v>
      </c>
      <c r="L42" s="95" t="s">
        <v>31</v>
      </c>
      <c r="M42" s="75" t="s">
        <v>40</v>
      </c>
      <c r="N42" s="567">
        <f t="shared" si="3"/>
        <v>12</v>
      </c>
      <c r="O42" s="785">
        <v>1</v>
      </c>
      <c r="P42" s="785">
        <v>1</v>
      </c>
      <c r="Q42" s="785">
        <v>1</v>
      </c>
      <c r="R42" s="785">
        <v>1</v>
      </c>
      <c r="S42" s="785">
        <v>1</v>
      </c>
      <c r="T42" s="785">
        <v>1</v>
      </c>
      <c r="U42" s="785">
        <v>1</v>
      </c>
      <c r="V42" s="785">
        <v>1</v>
      </c>
      <c r="W42" s="785">
        <v>1</v>
      </c>
      <c r="X42" s="785">
        <v>1</v>
      </c>
      <c r="Y42" s="785">
        <v>1</v>
      </c>
      <c r="Z42" s="785">
        <v>1</v>
      </c>
      <c r="AA42" s="665" t="e">
        <f>IF(K42="Más es más", MIN(#REF!/#REF!,1),MIN(#REF!/#REF!,1))</f>
        <v>#REF!</v>
      </c>
      <c r="AB42" s="665" t="e">
        <f t="shared" si="4"/>
        <v>#REF!</v>
      </c>
      <c r="AC42" s="95" t="s">
        <v>2551</v>
      </c>
      <c r="AD42" s="95" t="s">
        <v>2552</v>
      </c>
      <c r="AE42" s="95" t="s">
        <v>2552</v>
      </c>
      <c r="AF42" s="95" t="s">
        <v>2553</v>
      </c>
      <c r="AG42" s="69" t="s">
        <v>2554</v>
      </c>
      <c r="AH42" s="571"/>
      <c r="AI42" s="310"/>
      <c r="AJ42" s="310"/>
      <c r="AK42" s="310"/>
      <c r="AL42" s="310"/>
      <c r="AM42" s="310"/>
      <c r="AN42" s="310"/>
      <c r="AO42" s="310"/>
    </row>
    <row r="43" spans="1:41" s="311" customFormat="1" ht="211.5" customHeight="1">
      <c r="A43" s="141" t="s">
        <v>26</v>
      </c>
      <c r="B43" s="526" t="s">
        <v>1529</v>
      </c>
      <c r="C43" s="70"/>
      <c r="D43" s="693" t="s">
        <v>2559</v>
      </c>
      <c r="E43" s="333"/>
      <c r="F43" s="333" t="s">
        <v>2560</v>
      </c>
      <c r="G43" s="75">
        <v>3</v>
      </c>
      <c r="H43" s="95" t="s">
        <v>410</v>
      </c>
      <c r="I43" s="95" t="s">
        <v>2561</v>
      </c>
      <c r="J43" s="95" t="s">
        <v>81</v>
      </c>
      <c r="K43" s="95" t="s">
        <v>30</v>
      </c>
      <c r="L43" s="95" t="s">
        <v>39</v>
      </c>
      <c r="M43" s="75" t="s">
        <v>40</v>
      </c>
      <c r="N43" s="986">
        <f>+Z43</f>
        <v>0.92420000000000002</v>
      </c>
      <c r="O43" s="996">
        <v>0.89663329999999997</v>
      </c>
      <c r="P43" s="987">
        <v>0.89996659999999995</v>
      </c>
      <c r="Q43" s="987">
        <v>0.90329989999999993</v>
      </c>
      <c r="R43" s="987">
        <v>0.90663320000000003</v>
      </c>
      <c r="S43" s="987">
        <v>0.90996650000000001</v>
      </c>
      <c r="T43" s="987">
        <v>0.91329979999999999</v>
      </c>
      <c r="U43" s="987">
        <v>0.91663309999999998</v>
      </c>
      <c r="V43" s="987">
        <v>0.91996639999999996</v>
      </c>
      <c r="W43" s="987">
        <v>0.92329969999999995</v>
      </c>
      <c r="X43" s="997">
        <v>0.92359999999999998</v>
      </c>
      <c r="Y43" s="997">
        <v>0.92389999999999994</v>
      </c>
      <c r="Z43" s="997">
        <v>0.92420000000000002</v>
      </c>
      <c r="AA43" s="665" t="e">
        <f>IF(K43="Más es más", MIN(#REF!/#REF!,1),MIN(#REF!/#REF!,1))</f>
        <v>#REF!</v>
      </c>
      <c r="AB43" s="665" t="e">
        <f t="shared" si="4"/>
        <v>#REF!</v>
      </c>
      <c r="AC43" s="69" t="s">
        <v>2562</v>
      </c>
      <c r="AD43" s="95" t="s">
        <v>2484</v>
      </c>
      <c r="AE43" s="95" t="s">
        <v>2484</v>
      </c>
      <c r="AF43" s="95" t="s">
        <v>2485</v>
      </c>
      <c r="AG43" s="66" t="s">
        <v>33</v>
      </c>
      <c r="AH43" s="571"/>
      <c r="AI43" s="310"/>
      <c r="AJ43" s="310"/>
      <c r="AK43" s="310"/>
      <c r="AL43" s="310"/>
      <c r="AM43" s="310"/>
      <c r="AN43" s="310"/>
      <c r="AO43" s="310"/>
    </row>
    <row r="44" spans="1:41" s="311" customFormat="1" ht="156" customHeight="1">
      <c r="A44" s="141" t="s">
        <v>26</v>
      </c>
      <c r="B44" s="526" t="s">
        <v>1529</v>
      </c>
      <c r="C44" s="686"/>
      <c r="D44" s="72" t="s">
        <v>2563</v>
      </c>
      <c r="E44" s="678"/>
      <c r="F44" s="161" t="s">
        <v>2564</v>
      </c>
      <c r="G44" s="75">
        <v>3</v>
      </c>
      <c r="H44" s="95" t="s">
        <v>410</v>
      </c>
      <c r="I44" s="95" t="s">
        <v>2565</v>
      </c>
      <c r="J44" s="95" t="s">
        <v>81</v>
      </c>
      <c r="K44" s="95" t="s">
        <v>30</v>
      </c>
      <c r="L44" s="95" t="s">
        <v>39</v>
      </c>
      <c r="M44" s="75" t="s">
        <v>40</v>
      </c>
      <c r="N44" s="270">
        <f t="shared" ref="N44:N48" si="5">+AVERAGE(O44:Z44)</f>
        <v>0.8849999999999999</v>
      </c>
      <c r="O44" s="998">
        <v>0.87</v>
      </c>
      <c r="P44" s="998">
        <v>0.87</v>
      </c>
      <c r="Q44" s="998">
        <v>0.87</v>
      </c>
      <c r="R44" s="998">
        <v>0.88</v>
      </c>
      <c r="S44" s="998">
        <v>0.88</v>
      </c>
      <c r="T44" s="998">
        <v>0.88</v>
      </c>
      <c r="U44" s="989">
        <v>0.89</v>
      </c>
      <c r="V44" s="989">
        <v>0.89</v>
      </c>
      <c r="W44" s="989">
        <v>0.89</v>
      </c>
      <c r="X44" s="989">
        <v>0.9</v>
      </c>
      <c r="Y44" s="989">
        <v>0.9</v>
      </c>
      <c r="Z44" s="989">
        <v>0.9</v>
      </c>
      <c r="AA44" s="665" t="e">
        <f>IF(K44="Más es más", MIN(#REF!/#REF!,1),MIN(#REF!/#REF!,1))</f>
        <v>#REF!</v>
      </c>
      <c r="AB44" s="665" t="e">
        <f t="shared" si="4"/>
        <v>#REF!</v>
      </c>
      <c r="AC44" s="95" t="s">
        <v>2566</v>
      </c>
      <c r="AD44" s="95" t="s">
        <v>2457</v>
      </c>
      <c r="AE44" s="95" t="s">
        <v>2457</v>
      </c>
      <c r="AF44" s="95" t="s">
        <v>2458</v>
      </c>
      <c r="AG44" s="69" t="s">
        <v>2484</v>
      </c>
      <c r="AH44" s="571"/>
      <c r="AI44" s="310"/>
      <c r="AJ44" s="310"/>
      <c r="AK44" s="310"/>
      <c r="AL44" s="310"/>
      <c r="AM44" s="310"/>
      <c r="AN44" s="310"/>
      <c r="AO44" s="310"/>
    </row>
    <row r="45" spans="1:41" s="311" customFormat="1" ht="147.75" customHeight="1">
      <c r="A45" s="141" t="s">
        <v>26</v>
      </c>
      <c r="B45" s="526" t="s">
        <v>1529</v>
      </c>
      <c r="C45" s="686"/>
      <c r="D45" s="72" t="s">
        <v>2567</v>
      </c>
      <c r="E45" s="678"/>
      <c r="F45" s="161" t="s">
        <v>2564</v>
      </c>
      <c r="G45" s="75">
        <v>3</v>
      </c>
      <c r="H45" s="95" t="s">
        <v>410</v>
      </c>
      <c r="I45" s="95" t="s">
        <v>2565</v>
      </c>
      <c r="J45" s="95" t="s">
        <v>81</v>
      </c>
      <c r="K45" s="95" t="s">
        <v>30</v>
      </c>
      <c r="L45" s="95" t="s">
        <v>39</v>
      </c>
      <c r="M45" s="75" t="s">
        <v>40</v>
      </c>
      <c r="N45" s="270">
        <f t="shared" si="5"/>
        <v>0.8849999999999999</v>
      </c>
      <c r="O45" s="998">
        <v>0.87</v>
      </c>
      <c r="P45" s="998">
        <v>0.87</v>
      </c>
      <c r="Q45" s="998">
        <v>0.87</v>
      </c>
      <c r="R45" s="998">
        <v>0.88</v>
      </c>
      <c r="S45" s="998">
        <v>0.88</v>
      </c>
      <c r="T45" s="998">
        <v>0.88</v>
      </c>
      <c r="U45" s="989">
        <v>0.89</v>
      </c>
      <c r="V45" s="989">
        <v>0.89</v>
      </c>
      <c r="W45" s="989">
        <v>0.89</v>
      </c>
      <c r="X45" s="989">
        <v>0.9</v>
      </c>
      <c r="Y45" s="989">
        <v>0.9</v>
      </c>
      <c r="Z45" s="989">
        <v>0.9</v>
      </c>
      <c r="AA45" s="665" t="e">
        <f>IF(K45="Más es más", MIN(#REF!/#REF!,1),MIN(#REF!/#REF!,1))</f>
        <v>#REF!</v>
      </c>
      <c r="AB45" s="665" t="e">
        <f t="shared" si="4"/>
        <v>#REF!</v>
      </c>
      <c r="AC45" s="95" t="s">
        <v>2566</v>
      </c>
      <c r="AD45" s="95" t="s">
        <v>2465</v>
      </c>
      <c r="AE45" s="95" t="s">
        <v>2465</v>
      </c>
      <c r="AF45" s="95" t="s">
        <v>2466</v>
      </c>
      <c r="AG45" s="69" t="s">
        <v>2484</v>
      </c>
      <c r="AH45" s="571"/>
      <c r="AI45" s="310"/>
      <c r="AJ45" s="310"/>
      <c r="AK45" s="310"/>
      <c r="AL45" s="310"/>
      <c r="AM45" s="310"/>
      <c r="AN45" s="310"/>
      <c r="AO45" s="310"/>
    </row>
    <row r="46" spans="1:41" s="311" customFormat="1" ht="159.75" customHeight="1">
      <c r="A46" s="141" t="s">
        <v>26</v>
      </c>
      <c r="B46" s="526" t="s">
        <v>1529</v>
      </c>
      <c r="C46" s="686"/>
      <c r="D46" s="72" t="s">
        <v>2568</v>
      </c>
      <c r="E46" s="678"/>
      <c r="F46" s="161" t="s">
        <v>2564</v>
      </c>
      <c r="G46" s="75">
        <v>3</v>
      </c>
      <c r="H46" s="95" t="s">
        <v>410</v>
      </c>
      <c r="I46" s="95" t="s">
        <v>2565</v>
      </c>
      <c r="J46" s="95" t="s">
        <v>81</v>
      </c>
      <c r="K46" s="95" t="s">
        <v>30</v>
      </c>
      <c r="L46" s="95" t="s">
        <v>39</v>
      </c>
      <c r="M46" s="75" t="s">
        <v>40</v>
      </c>
      <c r="N46" s="270">
        <f t="shared" si="5"/>
        <v>0.8849999999999999</v>
      </c>
      <c r="O46" s="998">
        <v>0.87</v>
      </c>
      <c r="P46" s="998">
        <v>0.87</v>
      </c>
      <c r="Q46" s="998">
        <v>0.87</v>
      </c>
      <c r="R46" s="998">
        <v>0.88</v>
      </c>
      <c r="S46" s="998">
        <v>0.88</v>
      </c>
      <c r="T46" s="998">
        <v>0.88</v>
      </c>
      <c r="U46" s="989">
        <v>0.89</v>
      </c>
      <c r="V46" s="989">
        <v>0.89</v>
      </c>
      <c r="W46" s="989">
        <v>0.89</v>
      </c>
      <c r="X46" s="989">
        <v>0.9</v>
      </c>
      <c r="Y46" s="989">
        <v>0.9</v>
      </c>
      <c r="Z46" s="989">
        <v>0.9</v>
      </c>
      <c r="AA46" s="665" t="e">
        <f>IF(K46="Más es más", MIN(#REF!/#REF!,1),MIN(#REF!/#REF!,1))</f>
        <v>#REF!</v>
      </c>
      <c r="AB46" s="665" t="e">
        <f t="shared" si="4"/>
        <v>#REF!</v>
      </c>
      <c r="AC46" s="95" t="s">
        <v>2566</v>
      </c>
      <c r="AD46" s="95" t="s">
        <v>2469</v>
      </c>
      <c r="AE46" s="95" t="s">
        <v>2469</v>
      </c>
      <c r="AF46" s="95" t="s">
        <v>2470</v>
      </c>
      <c r="AG46" s="69" t="s">
        <v>2484</v>
      </c>
      <c r="AH46" s="571"/>
      <c r="AI46" s="310"/>
      <c r="AJ46" s="310"/>
      <c r="AK46" s="310"/>
      <c r="AL46" s="310"/>
      <c r="AM46" s="310"/>
      <c r="AN46" s="310"/>
      <c r="AO46" s="310"/>
    </row>
    <row r="47" spans="1:41" s="311" customFormat="1" ht="165" customHeight="1">
      <c r="A47" s="141" t="s">
        <v>26</v>
      </c>
      <c r="B47" s="526" t="s">
        <v>1529</v>
      </c>
      <c r="C47" s="686"/>
      <c r="D47" s="72" t="s">
        <v>2569</v>
      </c>
      <c r="E47" s="678"/>
      <c r="F47" s="161" t="s">
        <v>2564</v>
      </c>
      <c r="G47" s="75">
        <v>3</v>
      </c>
      <c r="H47" s="95" t="s">
        <v>410</v>
      </c>
      <c r="I47" s="95" t="s">
        <v>2565</v>
      </c>
      <c r="J47" s="95" t="s">
        <v>81</v>
      </c>
      <c r="K47" s="95" t="s">
        <v>30</v>
      </c>
      <c r="L47" s="95" t="s">
        <v>39</v>
      </c>
      <c r="M47" s="75" t="s">
        <v>40</v>
      </c>
      <c r="N47" s="270">
        <f t="shared" si="5"/>
        <v>0.8849999999999999</v>
      </c>
      <c r="O47" s="998">
        <v>0.87</v>
      </c>
      <c r="P47" s="998">
        <v>0.87</v>
      </c>
      <c r="Q47" s="998">
        <v>0.87</v>
      </c>
      <c r="R47" s="998">
        <v>0.88</v>
      </c>
      <c r="S47" s="998">
        <v>0.88</v>
      </c>
      <c r="T47" s="998">
        <v>0.88</v>
      </c>
      <c r="U47" s="989">
        <v>0.89</v>
      </c>
      <c r="V47" s="989">
        <v>0.89</v>
      </c>
      <c r="W47" s="989">
        <v>0.89</v>
      </c>
      <c r="X47" s="989">
        <v>0.9</v>
      </c>
      <c r="Y47" s="989">
        <v>0.9</v>
      </c>
      <c r="Z47" s="989">
        <v>0.9</v>
      </c>
      <c r="AA47" s="665" t="e">
        <f>IF(K47="Más es más", MIN(#REF!/#REF!,1),MIN(#REF!/#REF!,1))</f>
        <v>#REF!</v>
      </c>
      <c r="AB47" s="665" t="e">
        <f t="shared" si="4"/>
        <v>#REF!</v>
      </c>
      <c r="AC47" s="95" t="s">
        <v>2566</v>
      </c>
      <c r="AD47" s="95" t="s">
        <v>2473</v>
      </c>
      <c r="AE47" s="95" t="s">
        <v>2473</v>
      </c>
      <c r="AF47" s="95" t="s">
        <v>2474</v>
      </c>
      <c r="AG47" s="69" t="s">
        <v>2484</v>
      </c>
      <c r="AH47" s="571"/>
      <c r="AI47" s="310"/>
      <c r="AJ47" s="310"/>
      <c r="AK47" s="310"/>
      <c r="AL47" s="310"/>
      <c r="AM47" s="310"/>
      <c r="AN47" s="310"/>
      <c r="AO47" s="310"/>
    </row>
    <row r="48" spans="1:41" s="311" customFormat="1" ht="158.25" customHeight="1">
      <c r="A48" s="141" t="s">
        <v>26</v>
      </c>
      <c r="B48" s="526" t="s">
        <v>1529</v>
      </c>
      <c r="C48" s="686"/>
      <c r="D48" s="72" t="s">
        <v>2570</v>
      </c>
      <c r="E48" s="678"/>
      <c r="F48" s="161" t="s">
        <v>2564</v>
      </c>
      <c r="G48" s="75">
        <v>3</v>
      </c>
      <c r="H48" s="95" t="s">
        <v>410</v>
      </c>
      <c r="I48" s="95" t="s">
        <v>2565</v>
      </c>
      <c r="J48" s="95" t="s">
        <v>81</v>
      </c>
      <c r="K48" s="95" t="s">
        <v>30</v>
      </c>
      <c r="L48" s="95" t="s">
        <v>39</v>
      </c>
      <c r="M48" s="75" t="s">
        <v>40</v>
      </c>
      <c r="N48" s="270">
        <f t="shared" si="5"/>
        <v>0.8849999999999999</v>
      </c>
      <c r="O48" s="998">
        <v>0.87</v>
      </c>
      <c r="P48" s="998">
        <v>0.87</v>
      </c>
      <c r="Q48" s="998">
        <v>0.87</v>
      </c>
      <c r="R48" s="998">
        <v>0.88</v>
      </c>
      <c r="S48" s="998">
        <v>0.88</v>
      </c>
      <c r="T48" s="998">
        <v>0.88</v>
      </c>
      <c r="U48" s="989">
        <v>0.89</v>
      </c>
      <c r="V48" s="989">
        <v>0.89</v>
      </c>
      <c r="W48" s="989">
        <v>0.89</v>
      </c>
      <c r="X48" s="989">
        <v>0.9</v>
      </c>
      <c r="Y48" s="989">
        <v>0.9</v>
      </c>
      <c r="Z48" s="989">
        <v>0.9</v>
      </c>
      <c r="AA48" s="665" t="e">
        <f>IF(K48="Más es más", MIN(#REF!/#REF!,1),MIN(#REF!/#REF!,1))</f>
        <v>#REF!</v>
      </c>
      <c r="AB48" s="665" t="e">
        <f t="shared" si="4"/>
        <v>#REF!</v>
      </c>
      <c r="AC48" s="95" t="s">
        <v>2571</v>
      </c>
      <c r="AD48" s="95" t="s">
        <v>2477</v>
      </c>
      <c r="AE48" s="95" t="s">
        <v>2477</v>
      </c>
      <c r="AF48" s="95" t="s">
        <v>2478</v>
      </c>
      <c r="AG48" s="69" t="s">
        <v>2484</v>
      </c>
      <c r="AH48" s="571"/>
      <c r="AI48" s="310"/>
      <c r="AJ48" s="310"/>
      <c r="AK48" s="310"/>
      <c r="AL48" s="310"/>
      <c r="AM48" s="310"/>
      <c r="AN48" s="310"/>
      <c r="AO48" s="310"/>
    </row>
    <row r="49" spans="1:41" s="311" customFormat="1" ht="139.5">
      <c r="A49" s="141" t="s">
        <v>47</v>
      </c>
      <c r="B49" s="139" t="s">
        <v>2572</v>
      </c>
      <c r="C49" s="1485"/>
      <c r="D49" s="703" t="s">
        <v>2573</v>
      </c>
      <c r="E49" s="161"/>
      <c r="F49" s="161" t="s">
        <v>2574</v>
      </c>
      <c r="G49" s="75">
        <v>3</v>
      </c>
      <c r="H49" s="95" t="s">
        <v>410</v>
      </c>
      <c r="I49" s="95" t="s">
        <v>2575</v>
      </c>
      <c r="J49" s="95" t="s">
        <v>81</v>
      </c>
      <c r="K49" s="95" t="s">
        <v>30</v>
      </c>
      <c r="L49" s="95" t="s">
        <v>31</v>
      </c>
      <c r="M49" s="75" t="s">
        <v>40</v>
      </c>
      <c r="N49" s="270">
        <f t="shared" ref="N49:N54" si="6">SUM(O49:Z49)</f>
        <v>1</v>
      </c>
      <c r="O49" s="437"/>
      <c r="P49" s="437"/>
      <c r="Q49" s="437"/>
      <c r="R49" s="68">
        <v>0.05</v>
      </c>
      <c r="S49" s="68">
        <v>0.1</v>
      </c>
      <c r="T49" s="68">
        <v>0.15</v>
      </c>
      <c r="U49" s="68">
        <v>0.15</v>
      </c>
      <c r="V49" s="68">
        <v>0.15</v>
      </c>
      <c r="W49" s="68">
        <v>0.2</v>
      </c>
      <c r="X49" s="68">
        <v>0.2</v>
      </c>
      <c r="Y49" s="437"/>
      <c r="Z49" s="437"/>
      <c r="AA49" s="665"/>
      <c r="AB49" s="665"/>
      <c r="AC49" s="95" t="s">
        <v>2576</v>
      </c>
      <c r="AD49" s="95" t="s">
        <v>2552</v>
      </c>
      <c r="AE49" s="95" t="s">
        <v>2552</v>
      </c>
      <c r="AF49" s="95" t="s">
        <v>2553</v>
      </c>
      <c r="AG49" s="69"/>
      <c r="AH49" s="571"/>
      <c r="AI49" s="310"/>
      <c r="AJ49" s="310"/>
      <c r="AK49" s="310"/>
      <c r="AL49" s="310"/>
      <c r="AM49" s="310"/>
      <c r="AN49" s="310"/>
      <c r="AO49" s="310"/>
    </row>
    <row r="50" spans="1:41" s="311" customFormat="1" ht="139.5">
      <c r="A50" s="141" t="s">
        <v>47</v>
      </c>
      <c r="B50" s="139" t="s">
        <v>2572</v>
      </c>
      <c r="C50" s="1486"/>
      <c r="D50" s="72" t="s">
        <v>2577</v>
      </c>
      <c r="E50" s="95"/>
      <c r="F50" s="95" t="s">
        <v>2578</v>
      </c>
      <c r="G50" s="75">
        <v>3</v>
      </c>
      <c r="H50" s="95" t="s">
        <v>410</v>
      </c>
      <c r="I50" s="95" t="s">
        <v>2579</v>
      </c>
      <c r="J50" s="95" t="s">
        <v>81</v>
      </c>
      <c r="K50" s="95" t="s">
        <v>30</v>
      </c>
      <c r="L50" s="95" t="s">
        <v>31</v>
      </c>
      <c r="M50" s="75" t="s">
        <v>40</v>
      </c>
      <c r="N50" s="270">
        <f t="shared" si="6"/>
        <v>1</v>
      </c>
      <c r="O50" s="437"/>
      <c r="P50" s="437"/>
      <c r="Q50" s="989">
        <v>0.05</v>
      </c>
      <c r="R50" s="989">
        <v>0.1</v>
      </c>
      <c r="S50" s="989">
        <v>0.15</v>
      </c>
      <c r="T50" s="989">
        <v>0.15</v>
      </c>
      <c r="U50" s="989">
        <v>0.15</v>
      </c>
      <c r="V50" s="989">
        <v>0.2</v>
      </c>
      <c r="W50" s="989">
        <v>0.2</v>
      </c>
      <c r="X50" s="437"/>
      <c r="Y50" s="437"/>
      <c r="Z50" s="437"/>
      <c r="AA50" s="665"/>
      <c r="AB50" s="665"/>
      <c r="AC50" s="69" t="s">
        <v>2580</v>
      </c>
      <c r="AD50" s="95" t="s">
        <v>2552</v>
      </c>
      <c r="AE50" s="95" t="s">
        <v>2552</v>
      </c>
      <c r="AF50" s="95" t="s">
        <v>2553</v>
      </c>
      <c r="AG50" s="69" t="s">
        <v>105</v>
      </c>
      <c r="AH50" s="571"/>
      <c r="AI50" s="310"/>
      <c r="AJ50" s="310"/>
      <c r="AK50" s="310"/>
      <c r="AL50" s="310"/>
      <c r="AM50" s="310"/>
      <c r="AN50" s="310"/>
      <c r="AO50" s="310"/>
    </row>
    <row r="51" spans="1:41" s="311" customFormat="1" ht="140.25" customHeight="1">
      <c r="A51" s="141" t="s">
        <v>47</v>
      </c>
      <c r="B51" s="139" t="s">
        <v>2572</v>
      </c>
      <c r="C51" s="1486"/>
      <c r="D51" s="718" t="s">
        <v>2581</v>
      </c>
      <c r="E51" s="95"/>
      <c r="F51" s="95" t="s">
        <v>2582</v>
      </c>
      <c r="G51" s="75">
        <v>2</v>
      </c>
      <c r="H51" s="95" t="s">
        <v>410</v>
      </c>
      <c r="I51" s="95" t="s">
        <v>2583</v>
      </c>
      <c r="J51" s="95" t="s">
        <v>81</v>
      </c>
      <c r="K51" s="95" t="s">
        <v>30</v>
      </c>
      <c r="L51" s="95" t="s">
        <v>31</v>
      </c>
      <c r="M51" s="75" t="s">
        <v>40</v>
      </c>
      <c r="N51" s="270">
        <f t="shared" si="6"/>
        <v>1</v>
      </c>
      <c r="O51" s="437"/>
      <c r="P51" s="437"/>
      <c r="Q51" s="437"/>
      <c r="R51" s="437"/>
      <c r="S51" s="437"/>
      <c r="T51" s="437"/>
      <c r="U51" s="437"/>
      <c r="V51" s="437"/>
      <c r="W51" s="989">
        <v>1</v>
      </c>
      <c r="X51" s="437"/>
      <c r="Y51" s="68"/>
      <c r="Z51" s="68"/>
      <c r="AA51" s="665"/>
      <c r="AB51" s="665"/>
      <c r="AC51" s="95" t="s">
        <v>2584</v>
      </c>
      <c r="AD51" s="95" t="s">
        <v>2552</v>
      </c>
      <c r="AE51" s="95" t="s">
        <v>2552</v>
      </c>
      <c r="AF51" s="95" t="s">
        <v>2553</v>
      </c>
      <c r="AG51" s="69"/>
      <c r="AH51" s="571"/>
      <c r="AI51" s="310"/>
      <c r="AJ51" s="310"/>
      <c r="AK51" s="310"/>
      <c r="AL51" s="310"/>
      <c r="AM51" s="310"/>
      <c r="AN51" s="310"/>
      <c r="AO51" s="310"/>
    </row>
    <row r="52" spans="1:41" s="311" customFormat="1" ht="125.25" customHeight="1">
      <c r="A52" s="141" t="s">
        <v>47</v>
      </c>
      <c r="B52" s="139" t="s">
        <v>2572</v>
      </c>
      <c r="C52" s="1286"/>
      <c r="D52" s="1319" t="s">
        <v>2585</v>
      </c>
      <c r="E52" s="753" t="s">
        <v>1293</v>
      </c>
      <c r="F52" s="95" t="s">
        <v>1294</v>
      </c>
      <c r="G52" s="325">
        <v>1</v>
      </c>
      <c r="H52" s="95" t="s">
        <v>171</v>
      </c>
      <c r="I52" s="95" t="s">
        <v>2586</v>
      </c>
      <c r="J52" s="95" t="s">
        <v>81</v>
      </c>
      <c r="K52" s="95" t="s">
        <v>30</v>
      </c>
      <c r="L52" s="95" t="s">
        <v>31</v>
      </c>
      <c r="M52" s="75" t="s">
        <v>40</v>
      </c>
      <c r="N52" s="270">
        <f t="shared" si="6"/>
        <v>1</v>
      </c>
      <c r="O52" s="446"/>
      <c r="P52" s="446"/>
      <c r="Q52" s="446"/>
      <c r="R52" s="446"/>
      <c r="S52" s="446"/>
      <c r="T52" s="446"/>
      <c r="U52" s="446"/>
      <c r="V52" s="446"/>
      <c r="W52" s="446">
        <v>0.25</v>
      </c>
      <c r="X52" s="446">
        <v>0.5</v>
      </c>
      <c r="Y52" s="446">
        <v>0.25</v>
      </c>
      <c r="Z52" s="446"/>
      <c r="AA52" s="665"/>
      <c r="AB52" s="665"/>
      <c r="AC52" s="95" t="s">
        <v>2587</v>
      </c>
      <c r="AD52" s="95" t="s">
        <v>2552</v>
      </c>
      <c r="AE52" s="95" t="s">
        <v>2552</v>
      </c>
      <c r="AF52" s="95" t="s">
        <v>2553</v>
      </c>
      <c r="AG52" s="69" t="s">
        <v>105</v>
      </c>
      <c r="AH52" s="571"/>
      <c r="AI52" s="310"/>
      <c r="AJ52" s="310"/>
      <c r="AK52" s="310"/>
      <c r="AL52" s="310"/>
      <c r="AM52" s="310"/>
      <c r="AN52" s="310"/>
      <c r="AO52" s="310"/>
    </row>
    <row r="53" spans="1:41" s="311" customFormat="1" ht="186" customHeight="1">
      <c r="A53" s="141" t="s">
        <v>47</v>
      </c>
      <c r="B53" s="139" t="s">
        <v>2572</v>
      </c>
      <c r="C53" s="1287"/>
      <c r="D53" s="1320"/>
      <c r="E53" s="95" t="s">
        <v>1371</v>
      </c>
      <c r="F53" s="161" t="s">
        <v>1372</v>
      </c>
      <c r="G53" s="75">
        <v>3</v>
      </c>
      <c r="H53" s="95" t="s">
        <v>171</v>
      </c>
      <c r="I53" s="95" t="s">
        <v>2586</v>
      </c>
      <c r="J53" s="95" t="s">
        <v>81</v>
      </c>
      <c r="K53" s="95" t="s">
        <v>30</v>
      </c>
      <c r="L53" s="95" t="s">
        <v>31</v>
      </c>
      <c r="M53" s="75" t="s">
        <v>40</v>
      </c>
      <c r="N53" s="270">
        <f t="shared" si="6"/>
        <v>1</v>
      </c>
      <c r="O53" s="446"/>
      <c r="P53" s="446"/>
      <c r="Q53" s="446"/>
      <c r="R53" s="446"/>
      <c r="S53" s="446"/>
      <c r="T53" s="446"/>
      <c r="U53" s="446"/>
      <c r="V53" s="446"/>
      <c r="W53" s="446"/>
      <c r="X53" s="446">
        <v>0.25</v>
      </c>
      <c r="Y53" s="446">
        <v>0.5</v>
      </c>
      <c r="Z53" s="446">
        <v>0.25</v>
      </c>
      <c r="AA53" s="665"/>
      <c r="AB53" s="665"/>
      <c r="AC53" s="69" t="s">
        <v>2588</v>
      </c>
      <c r="AD53" s="95" t="s">
        <v>2484</v>
      </c>
      <c r="AE53" s="95" t="s">
        <v>2484</v>
      </c>
      <c r="AF53" s="95" t="s">
        <v>2485</v>
      </c>
      <c r="AG53" s="69" t="s">
        <v>66</v>
      </c>
      <c r="AH53" s="571"/>
      <c r="AI53" s="310"/>
      <c r="AJ53" s="310"/>
      <c r="AK53" s="310"/>
      <c r="AL53" s="310"/>
      <c r="AM53" s="310"/>
      <c r="AN53" s="310"/>
      <c r="AO53" s="310"/>
    </row>
    <row r="54" spans="1:41" s="311" customFormat="1" ht="110.25" customHeight="1">
      <c r="A54" s="95" t="s">
        <v>47</v>
      </c>
      <c r="B54" s="132" t="s">
        <v>2572</v>
      </c>
      <c r="C54" s="1591"/>
      <c r="D54" s="1321"/>
      <c r="E54" s="95" t="s">
        <v>1300</v>
      </c>
      <c r="F54" s="66" t="s">
        <v>1373</v>
      </c>
      <c r="G54" s="75">
        <v>2</v>
      </c>
      <c r="H54" s="95" t="s">
        <v>171</v>
      </c>
      <c r="I54" s="95" t="s">
        <v>2586</v>
      </c>
      <c r="J54" s="95" t="s">
        <v>81</v>
      </c>
      <c r="K54" s="95" t="s">
        <v>30</v>
      </c>
      <c r="L54" s="95" t="s">
        <v>31</v>
      </c>
      <c r="M54" s="75" t="s">
        <v>40</v>
      </c>
      <c r="N54" s="270">
        <f t="shared" si="6"/>
        <v>1</v>
      </c>
      <c r="O54" s="446"/>
      <c r="P54" s="446"/>
      <c r="Q54" s="446"/>
      <c r="R54" s="446"/>
      <c r="S54" s="446"/>
      <c r="T54" s="446"/>
      <c r="U54" s="446"/>
      <c r="V54" s="446"/>
      <c r="W54" s="446"/>
      <c r="X54" s="446"/>
      <c r="Y54" s="446">
        <v>0.5</v>
      </c>
      <c r="Z54" s="446">
        <v>0.5</v>
      </c>
      <c r="AA54" s="665"/>
      <c r="AB54" s="665"/>
      <c r="AC54" s="95" t="s">
        <v>396</v>
      </c>
      <c r="AD54" s="95" t="s">
        <v>2552</v>
      </c>
      <c r="AE54" s="95" t="s">
        <v>2552</v>
      </c>
      <c r="AF54" s="95" t="s">
        <v>2553</v>
      </c>
      <c r="AG54" s="69" t="s">
        <v>105</v>
      </c>
      <c r="AH54" s="571"/>
      <c r="AI54" s="310"/>
      <c r="AJ54" s="310"/>
      <c r="AK54" s="310"/>
      <c r="AL54" s="310"/>
      <c r="AM54" s="310"/>
      <c r="AN54" s="310"/>
      <c r="AO54" s="310"/>
    </row>
    <row r="55" spans="1:41" s="101" customFormat="1" hidden="1">
      <c r="B55" s="999"/>
      <c r="G55" s="709"/>
      <c r="AH55" s="120"/>
      <c r="AI55" s="121"/>
      <c r="AJ55" s="121"/>
      <c r="AK55" s="121"/>
      <c r="AL55" s="121"/>
      <c r="AM55" s="121"/>
      <c r="AN55" s="121"/>
      <c r="AO55" s="121"/>
    </row>
    <row r="56" spans="1:41" s="101" customFormat="1" hidden="1">
      <c r="B56" s="999"/>
      <c r="G56" s="709"/>
      <c r="AH56" s="120"/>
      <c r="AI56" s="121"/>
      <c r="AJ56" s="121"/>
      <c r="AK56" s="121"/>
      <c r="AL56" s="121"/>
      <c r="AM56" s="121"/>
      <c r="AN56" s="121"/>
      <c r="AO56" s="121"/>
    </row>
    <row r="57" spans="1:41" s="101" customFormat="1" hidden="1">
      <c r="B57" s="999"/>
      <c r="G57" s="709"/>
      <c r="AH57" s="120"/>
      <c r="AI57" s="121"/>
      <c r="AJ57" s="121"/>
      <c r="AK57" s="121"/>
      <c r="AL57" s="121"/>
      <c r="AM57" s="121"/>
      <c r="AN57" s="121"/>
      <c r="AO57" s="121"/>
    </row>
    <row r="58" spans="1:41" s="101" customFormat="1" hidden="1">
      <c r="B58" s="999"/>
      <c r="G58" s="709"/>
      <c r="AH58" s="120"/>
      <c r="AI58" s="121"/>
      <c r="AJ58" s="121"/>
      <c r="AK58" s="121"/>
      <c r="AL58" s="121"/>
      <c r="AM58" s="121"/>
      <c r="AN58" s="121"/>
      <c r="AO58" s="121"/>
    </row>
    <row r="59" spans="1:41" s="101" customFormat="1" ht="22.5" hidden="1">
      <c r="B59" s="999"/>
      <c r="G59" s="709"/>
      <c r="AD59" s="1000" t="s">
        <v>828</v>
      </c>
      <c r="AE59" s="1000" t="s">
        <v>1470</v>
      </c>
      <c r="AF59" s="1001" t="s">
        <v>2589</v>
      </c>
      <c r="AH59" s="120"/>
      <c r="AI59" s="121"/>
      <c r="AJ59" s="121"/>
      <c r="AK59" s="121"/>
      <c r="AL59" s="121"/>
      <c r="AM59" s="121"/>
      <c r="AN59" s="121"/>
      <c r="AO59" s="121"/>
    </row>
    <row r="60" spans="1:41" s="101" customFormat="1" ht="40.5" hidden="1">
      <c r="B60" s="999"/>
      <c r="G60" s="709"/>
      <c r="AD60" s="1002" t="s">
        <v>2552</v>
      </c>
      <c r="AE60" s="910" t="e">
        <f>+AB41+AB42</f>
        <v>#REF!</v>
      </c>
      <c r="AF60" s="912">
        <f>+G41+G42</f>
        <v>6</v>
      </c>
      <c r="AH60" s="120"/>
      <c r="AI60" s="121"/>
      <c r="AJ60" s="121"/>
      <c r="AK60" s="121"/>
      <c r="AL60" s="121"/>
      <c r="AM60" s="121"/>
      <c r="AN60" s="121"/>
      <c r="AO60" s="121"/>
    </row>
    <row r="61" spans="1:41" s="101" customFormat="1" ht="91.5" hidden="1" customHeight="1">
      <c r="B61" s="999"/>
      <c r="G61" s="709"/>
      <c r="AD61" s="1002" t="s">
        <v>2484</v>
      </c>
      <c r="AE61" s="910" t="e">
        <f>+AB43</f>
        <v>#REF!</v>
      </c>
      <c r="AF61" s="912">
        <f>+G43</f>
        <v>3</v>
      </c>
      <c r="AH61" s="120"/>
      <c r="AI61" s="121"/>
      <c r="AJ61" s="121"/>
      <c r="AK61" s="121"/>
      <c r="AL61" s="121"/>
      <c r="AM61" s="121"/>
      <c r="AN61" s="121"/>
      <c r="AO61" s="121"/>
    </row>
    <row r="62" spans="1:41" s="101" customFormat="1" ht="67.5" hidden="1" customHeight="1">
      <c r="B62" s="999"/>
      <c r="G62" s="709"/>
      <c r="AD62" s="1002" t="s">
        <v>138</v>
      </c>
      <c r="AE62" s="910" t="e">
        <f>+AB40+AB35+AB34+AB33+AB31+AB30+AB29</f>
        <v>#REF!</v>
      </c>
      <c r="AF62" s="912">
        <f>+G40+G35+G34+G33+G31+G30+G29</f>
        <v>13</v>
      </c>
      <c r="AH62" s="120"/>
      <c r="AI62" s="121"/>
      <c r="AJ62" s="121"/>
      <c r="AK62" s="121"/>
      <c r="AL62" s="121"/>
      <c r="AM62" s="121"/>
      <c r="AN62" s="121"/>
      <c r="AO62" s="121"/>
    </row>
    <row r="63" spans="1:41" s="101" customFormat="1" ht="51.75" hidden="1" customHeight="1">
      <c r="B63" s="999"/>
      <c r="G63" s="709"/>
      <c r="AD63" s="1002" t="s">
        <v>2469</v>
      </c>
      <c r="AE63" s="910" t="e">
        <f>+AB12+AB13+AB26+AB46</f>
        <v>#REF!</v>
      </c>
      <c r="AF63" s="912">
        <f>+G12+G13+G26+G46</f>
        <v>12</v>
      </c>
      <c r="AH63" s="120"/>
      <c r="AI63" s="121"/>
      <c r="AJ63" s="121"/>
      <c r="AK63" s="121"/>
      <c r="AL63" s="121"/>
      <c r="AM63" s="121"/>
      <c r="AN63" s="121"/>
      <c r="AO63" s="121"/>
    </row>
    <row r="64" spans="1:41" s="101" customFormat="1" ht="44.25" hidden="1" customHeight="1">
      <c r="B64" s="999"/>
      <c r="G64" s="709"/>
      <c r="AD64" s="1002" t="s">
        <v>2477</v>
      </c>
      <c r="AE64" s="910" t="e">
        <f>+AB16+AB17+AB28+AB48</f>
        <v>#REF!</v>
      </c>
      <c r="AF64" s="912">
        <f>+G16+G17+G28+G48</f>
        <v>12</v>
      </c>
      <c r="AH64" s="120"/>
      <c r="AI64" s="121"/>
      <c r="AJ64" s="121"/>
      <c r="AK64" s="121"/>
      <c r="AL64" s="121"/>
      <c r="AM64" s="121"/>
      <c r="AN64" s="121"/>
      <c r="AO64" s="121"/>
    </row>
    <row r="65" spans="2:41" s="101" customFormat="1" ht="40.5" hidden="1">
      <c r="B65" s="999"/>
      <c r="G65" s="709"/>
      <c r="AD65" s="1002" t="s">
        <v>2465</v>
      </c>
      <c r="AE65" s="910" t="e">
        <f>+AB10+AB11+AB25+AB45</f>
        <v>#REF!</v>
      </c>
      <c r="AF65" s="912">
        <f>+G10+G11+G25+G45</f>
        <v>12</v>
      </c>
      <c r="AH65" s="120"/>
      <c r="AI65" s="121"/>
      <c r="AJ65" s="121"/>
      <c r="AK65" s="121"/>
      <c r="AL65" s="121"/>
      <c r="AM65" s="121"/>
      <c r="AN65" s="121"/>
      <c r="AO65" s="121"/>
    </row>
    <row r="66" spans="2:41" s="101" customFormat="1" ht="40.5" hidden="1">
      <c r="B66" s="999"/>
      <c r="G66" s="709"/>
      <c r="AD66" s="1002" t="s">
        <v>2473</v>
      </c>
      <c r="AE66" s="910" t="e">
        <f>+AB47+AB27+AB15+AB14</f>
        <v>#REF!</v>
      </c>
      <c r="AF66" s="912">
        <f>+G14+G15+G27+G47</f>
        <v>12</v>
      </c>
      <c r="AH66" s="120"/>
      <c r="AI66" s="121"/>
      <c r="AJ66" s="121"/>
      <c r="AK66" s="121"/>
      <c r="AL66" s="121"/>
      <c r="AM66" s="121"/>
      <c r="AN66" s="121"/>
      <c r="AO66" s="121"/>
    </row>
    <row r="67" spans="2:41" s="101" customFormat="1" ht="40.5" hidden="1">
      <c r="B67" s="999"/>
      <c r="G67" s="709"/>
      <c r="AD67" s="1002" t="s">
        <v>2457</v>
      </c>
      <c r="AE67" s="910" t="e">
        <f>+AB8+AB9+AB24+AB44</f>
        <v>#REF!</v>
      </c>
      <c r="AF67" s="912">
        <f>+G8+G9+G24+G44</f>
        <v>12</v>
      </c>
      <c r="AH67" s="120"/>
      <c r="AI67" s="121"/>
      <c r="AJ67" s="121"/>
      <c r="AK67" s="121"/>
      <c r="AL67" s="121"/>
      <c r="AM67" s="121"/>
      <c r="AN67" s="121"/>
      <c r="AO67" s="121"/>
    </row>
    <row r="68" spans="2:41" s="101" customFormat="1" ht="39.75" hidden="1" customHeight="1">
      <c r="B68" s="999"/>
      <c r="G68" s="709"/>
      <c r="AD68" s="1002" t="s">
        <v>2449</v>
      </c>
      <c r="AE68" s="910" t="e">
        <f>+AB7+AB21</f>
        <v>#REF!</v>
      </c>
      <c r="AF68" s="912">
        <f>+G7+G21</f>
        <v>4</v>
      </c>
      <c r="AH68" s="120"/>
      <c r="AI68" s="121"/>
      <c r="AJ68" s="121"/>
      <c r="AK68" s="121"/>
      <c r="AL68" s="121"/>
      <c r="AM68" s="121"/>
      <c r="AN68" s="121"/>
      <c r="AO68" s="121"/>
    </row>
    <row r="69" spans="2:41" s="101" customFormat="1" ht="67.5" hidden="1">
      <c r="B69" s="999"/>
      <c r="G69" s="709"/>
      <c r="AD69" s="1003" t="s">
        <v>2443</v>
      </c>
      <c r="AE69" s="1004" t="e">
        <f>AVERAGE(AE60:AE68)</f>
        <v>#REF!</v>
      </c>
      <c r="AF69" s="1005">
        <f>SUBTOTAL(9,AF60:AF68)</f>
        <v>86</v>
      </c>
      <c r="AH69" s="120"/>
      <c r="AI69" s="121"/>
      <c r="AJ69" s="121"/>
      <c r="AK69" s="121"/>
      <c r="AL69" s="121"/>
      <c r="AM69" s="121"/>
      <c r="AN69" s="121"/>
      <c r="AO69" s="121"/>
    </row>
    <row r="70" spans="2:41" s="101" customFormat="1" hidden="1">
      <c r="B70" s="999"/>
      <c r="G70" s="709"/>
      <c r="AH70" s="120"/>
      <c r="AI70" s="121"/>
      <c r="AJ70" s="121"/>
      <c r="AK70" s="121"/>
      <c r="AL70" s="121"/>
      <c r="AM70" s="121"/>
      <c r="AN70" s="121"/>
      <c r="AO70" s="121"/>
    </row>
    <row r="71" spans="2:41" s="101" customFormat="1" hidden="1">
      <c r="B71" s="999"/>
      <c r="G71" s="709"/>
      <c r="AH71" s="120"/>
      <c r="AI71" s="121"/>
      <c r="AJ71" s="121"/>
      <c r="AK71" s="121"/>
      <c r="AL71" s="121"/>
      <c r="AM71" s="121"/>
      <c r="AN71" s="121"/>
      <c r="AO71" s="121"/>
    </row>
    <row r="72" spans="2:41" s="101" customFormat="1" hidden="1">
      <c r="B72" s="999"/>
      <c r="G72" s="709"/>
      <c r="AH72" s="120"/>
      <c r="AI72" s="121"/>
      <c r="AJ72" s="121"/>
      <c r="AK72" s="121"/>
      <c r="AL72" s="121"/>
      <c r="AM72" s="121"/>
      <c r="AN72" s="121"/>
      <c r="AO72" s="121"/>
    </row>
    <row r="73" spans="2:41" s="101" customFormat="1" hidden="1">
      <c r="B73" s="999"/>
      <c r="G73" s="709"/>
      <c r="AH73" s="120"/>
      <c r="AI73" s="121"/>
      <c r="AJ73" s="121"/>
      <c r="AK73" s="121"/>
      <c r="AL73" s="121"/>
      <c r="AM73" s="121"/>
      <c r="AN73" s="121"/>
      <c r="AO73" s="121"/>
    </row>
    <row r="74" spans="2:41" s="101" customFormat="1" hidden="1">
      <c r="B74" s="999"/>
      <c r="G74" s="709"/>
      <c r="AH74" s="120"/>
      <c r="AI74" s="121"/>
      <c r="AJ74" s="121"/>
      <c r="AK74" s="121"/>
      <c r="AL74" s="121"/>
      <c r="AM74" s="121"/>
      <c r="AN74" s="121"/>
      <c r="AO74" s="121"/>
    </row>
    <row r="75" spans="2:41" s="101" customFormat="1" hidden="1">
      <c r="B75" s="999"/>
      <c r="G75" s="709"/>
      <c r="AH75" s="120"/>
      <c r="AI75" s="121"/>
      <c r="AJ75" s="121"/>
      <c r="AK75" s="121"/>
      <c r="AL75" s="121"/>
      <c r="AM75" s="121"/>
      <c r="AN75" s="121"/>
      <c r="AO75" s="121"/>
    </row>
    <row r="76" spans="2:41" s="101" customFormat="1" hidden="1">
      <c r="B76" s="999"/>
      <c r="G76" s="709"/>
      <c r="AH76" s="120"/>
      <c r="AI76" s="121"/>
      <c r="AJ76" s="121"/>
      <c r="AK76" s="121"/>
      <c r="AL76" s="121"/>
      <c r="AM76" s="121"/>
      <c r="AN76" s="121"/>
      <c r="AO76" s="121"/>
    </row>
    <row r="77" spans="2:41" s="101" customFormat="1" hidden="1">
      <c r="B77" s="999"/>
      <c r="G77" s="709"/>
      <c r="AH77" s="120"/>
      <c r="AI77" s="121"/>
      <c r="AJ77" s="121"/>
      <c r="AK77" s="121"/>
      <c r="AL77" s="121"/>
      <c r="AM77" s="121"/>
      <c r="AN77" s="121"/>
      <c r="AO77" s="121"/>
    </row>
    <row r="78" spans="2:41" s="101" customFormat="1" hidden="1">
      <c r="B78" s="999"/>
      <c r="G78" s="709"/>
      <c r="AH78" s="120"/>
      <c r="AI78" s="121"/>
      <c r="AJ78" s="121"/>
      <c r="AK78" s="121"/>
      <c r="AL78" s="121"/>
      <c r="AM78" s="121"/>
      <c r="AN78" s="121"/>
      <c r="AO78" s="121"/>
    </row>
    <row r="79" spans="2:41" s="101" customFormat="1" hidden="1">
      <c r="B79" s="999"/>
      <c r="G79" s="709"/>
      <c r="AH79" s="120"/>
      <c r="AI79" s="121"/>
      <c r="AJ79" s="121"/>
      <c r="AK79" s="121"/>
      <c r="AL79" s="121"/>
      <c r="AM79" s="121"/>
      <c r="AN79" s="121"/>
      <c r="AO79" s="121"/>
    </row>
    <row r="80" spans="2:41" s="101" customFormat="1" hidden="1">
      <c r="B80" s="999"/>
      <c r="G80" s="709"/>
      <c r="AH80" s="120"/>
      <c r="AI80" s="121"/>
      <c r="AJ80" s="121"/>
      <c r="AK80" s="121"/>
      <c r="AL80" s="121"/>
      <c r="AM80" s="121"/>
      <c r="AN80" s="121"/>
      <c r="AO80" s="121"/>
    </row>
    <row r="81" spans="2:41" s="101" customFormat="1" hidden="1">
      <c r="B81" s="999"/>
      <c r="G81" s="709"/>
      <c r="AH81" s="120"/>
      <c r="AI81" s="121"/>
      <c r="AJ81" s="121"/>
      <c r="AK81" s="121"/>
      <c r="AL81" s="121"/>
      <c r="AM81" s="121"/>
      <c r="AN81" s="121"/>
      <c r="AO81" s="121"/>
    </row>
    <row r="82" spans="2:41" s="101" customFormat="1" hidden="1">
      <c r="B82" s="999"/>
      <c r="G82" s="709"/>
      <c r="AH82" s="120"/>
      <c r="AI82" s="121"/>
      <c r="AJ82" s="121"/>
      <c r="AK82" s="121"/>
      <c r="AL82" s="121"/>
      <c r="AM82" s="121"/>
      <c r="AN82" s="121"/>
      <c r="AO82" s="121"/>
    </row>
    <row r="83" spans="2:41" s="101" customFormat="1" hidden="1">
      <c r="B83" s="999"/>
      <c r="G83" s="709"/>
      <c r="AH83" s="120"/>
      <c r="AI83" s="121"/>
      <c r="AJ83" s="121"/>
      <c r="AK83" s="121"/>
      <c r="AL83" s="121"/>
      <c r="AM83" s="121"/>
      <c r="AN83" s="121"/>
      <c r="AO83" s="121"/>
    </row>
    <row r="84" spans="2:41" s="101" customFormat="1" hidden="1">
      <c r="B84" s="999"/>
      <c r="G84" s="709"/>
      <c r="AH84" s="120"/>
      <c r="AI84" s="121"/>
      <c r="AJ84" s="121"/>
      <c r="AK84" s="121"/>
      <c r="AL84" s="121"/>
      <c r="AM84" s="121"/>
      <c r="AN84" s="121"/>
      <c r="AO84" s="121"/>
    </row>
    <row r="85" spans="2:41" s="101" customFormat="1" hidden="1">
      <c r="B85" s="999"/>
      <c r="G85" s="709"/>
      <c r="AH85" s="120"/>
      <c r="AI85" s="121"/>
      <c r="AJ85" s="121"/>
      <c r="AK85" s="121"/>
      <c r="AL85" s="121"/>
      <c r="AM85" s="121"/>
      <c r="AN85" s="121"/>
      <c r="AO85" s="121"/>
    </row>
    <row r="86" spans="2:41" s="101" customFormat="1" hidden="1">
      <c r="B86" s="999"/>
      <c r="G86" s="709"/>
      <c r="AH86" s="120"/>
      <c r="AI86" s="121"/>
      <c r="AJ86" s="121"/>
      <c r="AK86" s="121"/>
      <c r="AL86" s="121"/>
      <c r="AM86" s="121"/>
      <c r="AN86" s="121"/>
      <c r="AO86" s="121"/>
    </row>
    <row r="87" spans="2:41" s="101" customFormat="1" hidden="1">
      <c r="B87" s="999"/>
      <c r="G87" s="709"/>
      <c r="AH87" s="120"/>
      <c r="AI87" s="121"/>
      <c r="AJ87" s="121"/>
      <c r="AK87" s="121"/>
      <c r="AL87" s="121"/>
      <c r="AM87" s="121"/>
      <c r="AN87" s="121"/>
      <c r="AO87" s="121"/>
    </row>
    <row r="88" spans="2:41" s="101" customFormat="1" hidden="1">
      <c r="B88" s="999"/>
      <c r="G88" s="709"/>
      <c r="AH88" s="120"/>
      <c r="AI88" s="121"/>
      <c r="AJ88" s="121"/>
      <c r="AK88" s="121"/>
      <c r="AL88" s="121"/>
      <c r="AM88" s="121"/>
      <c r="AN88" s="121"/>
      <c r="AO88" s="121"/>
    </row>
    <row r="89" spans="2:41" s="101" customFormat="1" hidden="1">
      <c r="B89" s="999"/>
      <c r="G89" s="709"/>
      <c r="AH89" s="120"/>
      <c r="AI89" s="121"/>
      <c r="AJ89" s="121"/>
      <c r="AK89" s="121"/>
      <c r="AL89" s="121"/>
      <c r="AM89" s="121"/>
      <c r="AN89" s="121"/>
      <c r="AO89" s="121"/>
    </row>
    <row r="90" spans="2:41" s="101" customFormat="1" hidden="1">
      <c r="B90" s="999"/>
      <c r="G90" s="709"/>
      <c r="AH90" s="120"/>
      <c r="AI90" s="121"/>
      <c r="AJ90" s="121"/>
      <c r="AK90" s="121"/>
      <c r="AL90" s="121"/>
      <c r="AM90" s="121"/>
      <c r="AN90" s="121"/>
      <c r="AO90" s="121"/>
    </row>
    <row r="91" spans="2:41" s="101" customFormat="1">
      <c r="B91" s="999"/>
      <c r="G91" s="709"/>
      <c r="AH91" s="120"/>
      <c r="AI91" s="121"/>
      <c r="AJ91" s="121"/>
      <c r="AK91" s="121"/>
      <c r="AL91" s="121"/>
      <c r="AM91" s="121"/>
      <c r="AN91" s="121"/>
      <c r="AO91" s="121"/>
    </row>
    <row r="92" spans="2:41" s="101" customFormat="1">
      <c r="B92" s="999"/>
      <c r="G92" s="709"/>
      <c r="AH92" s="120"/>
      <c r="AI92" s="121"/>
      <c r="AJ92" s="121"/>
      <c r="AK92" s="121"/>
      <c r="AL92" s="121"/>
      <c r="AM92" s="121"/>
      <c r="AN92" s="121"/>
      <c r="AO92" s="121"/>
    </row>
    <row r="93" spans="2:41" s="101" customFormat="1">
      <c r="B93" s="999"/>
      <c r="G93" s="709"/>
      <c r="AH93" s="120"/>
      <c r="AI93" s="121"/>
      <c r="AJ93" s="121"/>
      <c r="AK93" s="121"/>
      <c r="AL93" s="121"/>
      <c r="AM93" s="121"/>
      <c r="AN93" s="121"/>
      <c r="AO93" s="121"/>
    </row>
    <row r="94" spans="2:41" s="101" customFormat="1">
      <c r="B94" s="999"/>
      <c r="G94" s="709"/>
      <c r="AH94" s="120"/>
      <c r="AI94" s="121"/>
      <c r="AJ94" s="121"/>
      <c r="AK94" s="121"/>
      <c r="AL94" s="121"/>
      <c r="AM94" s="121"/>
      <c r="AN94" s="121"/>
      <c r="AO94" s="121"/>
    </row>
    <row r="95" spans="2:41" s="101" customFormat="1">
      <c r="B95" s="999"/>
      <c r="G95" s="709"/>
      <c r="AH95" s="120"/>
      <c r="AI95" s="121"/>
      <c r="AJ95" s="121"/>
      <c r="AK95" s="121"/>
      <c r="AL95" s="121"/>
      <c r="AM95" s="121"/>
      <c r="AN95" s="121"/>
      <c r="AO95" s="121"/>
    </row>
    <row r="96" spans="2:41" s="101" customFormat="1">
      <c r="B96" s="999"/>
      <c r="G96" s="709"/>
      <c r="AH96" s="120"/>
      <c r="AI96" s="121"/>
      <c r="AJ96" s="121"/>
      <c r="AK96" s="121"/>
      <c r="AL96" s="121"/>
      <c r="AM96" s="121"/>
      <c r="AN96" s="121"/>
      <c r="AO96" s="121"/>
    </row>
    <row r="97" spans="2:41" s="101" customFormat="1">
      <c r="B97" s="999"/>
      <c r="G97" s="709"/>
      <c r="AH97" s="120"/>
      <c r="AI97" s="121"/>
      <c r="AJ97" s="121"/>
      <c r="AK97" s="121"/>
      <c r="AL97" s="121"/>
      <c r="AM97" s="121"/>
      <c r="AN97" s="121"/>
      <c r="AO97" s="121"/>
    </row>
    <row r="98" spans="2:41" s="101" customFormat="1">
      <c r="B98" s="999"/>
      <c r="G98" s="709"/>
      <c r="AH98" s="120"/>
      <c r="AI98" s="121"/>
      <c r="AJ98" s="121"/>
      <c r="AK98" s="121"/>
      <c r="AL98" s="121"/>
      <c r="AM98" s="121"/>
      <c r="AN98" s="121"/>
      <c r="AO98" s="121"/>
    </row>
    <row r="99" spans="2:41" s="101" customFormat="1">
      <c r="B99" s="999"/>
      <c r="G99" s="709"/>
      <c r="AH99" s="120"/>
      <c r="AI99" s="121"/>
      <c r="AJ99" s="121"/>
      <c r="AK99" s="121"/>
      <c r="AL99" s="121"/>
      <c r="AM99" s="121"/>
      <c r="AN99" s="121"/>
      <c r="AO99" s="121"/>
    </row>
    <row r="100" spans="2:41" s="101" customFormat="1">
      <c r="B100" s="999"/>
      <c r="G100" s="709"/>
      <c r="AH100" s="120"/>
      <c r="AI100" s="121"/>
      <c r="AJ100" s="121"/>
      <c r="AK100" s="121"/>
      <c r="AL100" s="121"/>
      <c r="AM100" s="121"/>
      <c r="AN100" s="121"/>
      <c r="AO100" s="121"/>
    </row>
    <row r="101" spans="2:41" s="101" customFormat="1">
      <c r="B101" s="999"/>
      <c r="G101" s="709"/>
      <c r="AH101" s="120"/>
      <c r="AI101" s="121"/>
      <c r="AJ101" s="121"/>
      <c r="AK101" s="121"/>
      <c r="AL101" s="121"/>
      <c r="AM101" s="121"/>
      <c r="AN101" s="121"/>
      <c r="AO101" s="121"/>
    </row>
    <row r="102" spans="2:41" s="101" customFormat="1">
      <c r="B102" s="999"/>
      <c r="G102" s="709"/>
      <c r="AH102" s="120"/>
      <c r="AI102" s="121"/>
      <c r="AJ102" s="121"/>
      <c r="AK102" s="121"/>
      <c r="AL102" s="121"/>
      <c r="AM102" s="121"/>
      <c r="AN102" s="121"/>
      <c r="AO102" s="121"/>
    </row>
    <row r="103" spans="2:41" s="101" customFormat="1">
      <c r="B103" s="999"/>
      <c r="G103" s="709"/>
      <c r="AH103" s="120"/>
      <c r="AI103" s="121"/>
      <c r="AJ103" s="121"/>
      <c r="AK103" s="121"/>
      <c r="AL103" s="121"/>
      <c r="AM103" s="121"/>
      <c r="AN103" s="121"/>
      <c r="AO103" s="121"/>
    </row>
    <row r="104" spans="2:41" s="101" customFormat="1">
      <c r="B104" s="999"/>
      <c r="G104" s="709"/>
      <c r="AH104" s="120"/>
      <c r="AI104" s="121"/>
      <c r="AJ104" s="121"/>
      <c r="AK104" s="121"/>
      <c r="AL104" s="121"/>
      <c r="AM104" s="121"/>
      <c r="AN104" s="121"/>
      <c r="AO104" s="121"/>
    </row>
    <row r="105" spans="2:41" s="101" customFormat="1">
      <c r="B105" s="999"/>
      <c r="G105" s="709"/>
      <c r="AH105" s="120"/>
      <c r="AI105" s="121"/>
      <c r="AJ105" s="121"/>
      <c r="AK105" s="121"/>
      <c r="AL105" s="121"/>
      <c r="AM105" s="121"/>
      <c r="AN105" s="121"/>
      <c r="AO105" s="121"/>
    </row>
    <row r="106" spans="2:41" s="101" customFormat="1">
      <c r="B106" s="999"/>
      <c r="G106" s="709"/>
      <c r="AH106" s="120"/>
      <c r="AI106" s="121"/>
      <c r="AJ106" s="121"/>
      <c r="AK106" s="121"/>
      <c r="AL106" s="121"/>
      <c r="AM106" s="121"/>
      <c r="AN106" s="121"/>
      <c r="AO106" s="121"/>
    </row>
    <row r="107" spans="2:41" s="101" customFormat="1">
      <c r="B107" s="999"/>
      <c r="G107" s="709"/>
      <c r="AH107" s="120"/>
      <c r="AI107" s="121"/>
      <c r="AJ107" s="121"/>
      <c r="AK107" s="121"/>
      <c r="AL107" s="121"/>
      <c r="AM107" s="121"/>
      <c r="AN107" s="121"/>
      <c r="AO107" s="121"/>
    </row>
    <row r="108" spans="2:41" s="101" customFormat="1">
      <c r="B108" s="999"/>
      <c r="G108" s="709"/>
      <c r="AH108" s="120"/>
      <c r="AI108" s="121"/>
      <c r="AJ108" s="121"/>
      <c r="AK108" s="121"/>
      <c r="AL108" s="121"/>
      <c r="AM108" s="121"/>
      <c r="AN108" s="121"/>
      <c r="AO108" s="121"/>
    </row>
    <row r="109" spans="2:41" s="101" customFormat="1">
      <c r="B109" s="999"/>
      <c r="G109" s="709"/>
      <c r="AH109" s="120"/>
      <c r="AI109" s="121"/>
      <c r="AJ109" s="121"/>
      <c r="AK109" s="121"/>
      <c r="AL109" s="121"/>
      <c r="AM109" s="121"/>
      <c r="AN109" s="121"/>
      <c r="AO109" s="121"/>
    </row>
    <row r="110" spans="2:41" s="101" customFormat="1">
      <c r="B110" s="999"/>
      <c r="G110" s="709"/>
      <c r="AH110" s="120"/>
      <c r="AI110" s="121"/>
      <c r="AJ110" s="121"/>
      <c r="AK110" s="121"/>
      <c r="AL110" s="121"/>
      <c r="AM110" s="121"/>
      <c r="AN110" s="121"/>
      <c r="AO110" s="121"/>
    </row>
    <row r="111" spans="2:41" s="101" customFormat="1">
      <c r="B111" s="999"/>
      <c r="G111" s="709"/>
      <c r="AH111" s="120"/>
      <c r="AI111" s="121"/>
      <c r="AJ111" s="121"/>
      <c r="AK111" s="121"/>
      <c r="AL111" s="121"/>
      <c r="AM111" s="121"/>
      <c r="AN111" s="121"/>
      <c r="AO111" s="121"/>
    </row>
    <row r="112" spans="2:41" s="101" customFormat="1">
      <c r="B112" s="999"/>
      <c r="G112" s="709"/>
      <c r="AH112" s="120"/>
      <c r="AI112" s="121"/>
      <c r="AJ112" s="121"/>
      <c r="AK112" s="121"/>
      <c r="AL112" s="121"/>
      <c r="AM112" s="121"/>
      <c r="AN112" s="121"/>
      <c r="AO112" s="121"/>
    </row>
    <row r="113" spans="2:41" s="101" customFormat="1">
      <c r="B113" s="999"/>
      <c r="G113" s="709"/>
      <c r="AH113" s="120"/>
      <c r="AI113" s="121"/>
      <c r="AJ113" s="121"/>
      <c r="AK113" s="121"/>
      <c r="AL113" s="121"/>
      <c r="AM113" s="121"/>
      <c r="AN113" s="121"/>
      <c r="AO113" s="121"/>
    </row>
    <row r="114" spans="2:41" s="101" customFormat="1">
      <c r="B114" s="999"/>
      <c r="G114" s="709"/>
      <c r="AH114" s="120"/>
      <c r="AI114" s="121"/>
      <c r="AJ114" s="121"/>
      <c r="AK114" s="121"/>
      <c r="AL114" s="121"/>
      <c r="AM114" s="121"/>
      <c r="AN114" s="121"/>
      <c r="AO114" s="121"/>
    </row>
    <row r="115" spans="2:41" s="101" customFormat="1">
      <c r="B115" s="999"/>
      <c r="G115" s="709"/>
      <c r="AH115" s="120"/>
      <c r="AI115" s="121"/>
      <c r="AJ115" s="121"/>
      <c r="AK115" s="121"/>
      <c r="AL115" s="121"/>
      <c r="AM115" s="121"/>
      <c r="AN115" s="121"/>
      <c r="AO115" s="121"/>
    </row>
    <row r="116" spans="2:41" s="101" customFormat="1">
      <c r="B116" s="999"/>
      <c r="G116" s="709"/>
      <c r="AH116" s="120"/>
      <c r="AI116" s="121"/>
      <c r="AJ116" s="121"/>
      <c r="AK116" s="121"/>
      <c r="AL116" s="121"/>
      <c r="AM116" s="121"/>
      <c r="AN116" s="121"/>
      <c r="AO116" s="121"/>
    </row>
    <row r="117" spans="2:41" s="101" customFormat="1">
      <c r="B117" s="999"/>
      <c r="G117" s="709"/>
      <c r="AH117" s="120"/>
      <c r="AI117" s="121"/>
      <c r="AJ117" s="121"/>
      <c r="AK117" s="121"/>
      <c r="AL117" s="121"/>
      <c r="AM117" s="121"/>
      <c r="AN117" s="121"/>
      <c r="AO117" s="121"/>
    </row>
    <row r="118" spans="2:41" s="101" customFormat="1">
      <c r="B118" s="999"/>
      <c r="G118" s="709"/>
      <c r="AH118" s="120"/>
      <c r="AI118" s="121"/>
      <c r="AJ118" s="121"/>
      <c r="AK118" s="121"/>
      <c r="AL118" s="121"/>
      <c r="AM118" s="121"/>
      <c r="AN118" s="121"/>
      <c r="AO118" s="121"/>
    </row>
    <row r="119" spans="2:41" s="101" customFormat="1">
      <c r="B119" s="999"/>
      <c r="G119" s="709"/>
      <c r="AH119" s="120"/>
      <c r="AI119" s="121"/>
      <c r="AJ119" s="121"/>
      <c r="AK119" s="121"/>
      <c r="AL119" s="121"/>
      <c r="AM119" s="121"/>
      <c r="AN119" s="121"/>
      <c r="AO119" s="121"/>
    </row>
    <row r="120" spans="2:41" s="101" customFormat="1">
      <c r="B120" s="999"/>
      <c r="G120" s="709"/>
      <c r="AH120" s="120"/>
      <c r="AI120" s="121"/>
      <c r="AJ120" s="121"/>
      <c r="AK120" s="121"/>
      <c r="AL120" s="121"/>
      <c r="AM120" s="121"/>
      <c r="AN120" s="121"/>
      <c r="AO120" s="121"/>
    </row>
    <row r="121" spans="2:41" s="101" customFormat="1">
      <c r="B121" s="999"/>
      <c r="G121" s="709"/>
      <c r="AH121" s="120"/>
      <c r="AI121" s="121"/>
      <c r="AJ121" s="121"/>
      <c r="AK121" s="121"/>
      <c r="AL121" s="121"/>
      <c r="AM121" s="121"/>
      <c r="AN121" s="121"/>
      <c r="AO121" s="121"/>
    </row>
    <row r="122" spans="2:41" s="101" customFormat="1">
      <c r="B122" s="999"/>
      <c r="G122" s="709"/>
      <c r="AH122" s="120"/>
      <c r="AI122" s="121"/>
      <c r="AJ122" s="121"/>
      <c r="AK122" s="121"/>
      <c r="AL122" s="121"/>
      <c r="AM122" s="121"/>
      <c r="AN122" s="121"/>
      <c r="AO122" s="121"/>
    </row>
    <row r="123" spans="2:41" s="101" customFormat="1">
      <c r="B123" s="999"/>
      <c r="G123" s="709"/>
      <c r="AH123" s="120"/>
      <c r="AI123" s="121"/>
      <c r="AJ123" s="121"/>
      <c r="AK123" s="121"/>
      <c r="AL123" s="121"/>
      <c r="AM123" s="121"/>
      <c r="AN123" s="121"/>
      <c r="AO123" s="121"/>
    </row>
    <row r="124" spans="2:41" s="101" customFormat="1" ht="18">
      <c r="B124" s="116"/>
      <c r="G124" s="709"/>
      <c r="AH124" s="120"/>
      <c r="AI124" s="121"/>
      <c r="AJ124" s="121"/>
      <c r="AK124" s="121"/>
      <c r="AL124" s="121"/>
      <c r="AM124" s="121"/>
      <c r="AN124" s="121"/>
      <c r="AO124" s="121"/>
    </row>
    <row r="125" spans="2:41" s="101" customFormat="1" ht="18">
      <c r="B125" s="116"/>
      <c r="G125" s="709"/>
      <c r="AH125" s="120"/>
      <c r="AI125" s="121"/>
      <c r="AJ125" s="121"/>
      <c r="AK125" s="121"/>
      <c r="AL125" s="121"/>
      <c r="AM125" s="121"/>
      <c r="AN125" s="121"/>
      <c r="AO125" s="121"/>
    </row>
    <row r="126" spans="2:41" s="101" customFormat="1" ht="18">
      <c r="B126" s="116"/>
      <c r="G126" s="709"/>
      <c r="AH126" s="120"/>
      <c r="AI126" s="121"/>
      <c r="AJ126" s="121"/>
      <c r="AK126" s="121"/>
      <c r="AL126" s="121"/>
      <c r="AM126" s="121"/>
      <c r="AN126" s="121"/>
      <c r="AO126" s="121"/>
    </row>
    <row r="127" spans="2:41" s="101" customFormat="1" ht="18">
      <c r="B127" s="116"/>
      <c r="G127" s="709"/>
      <c r="AH127" s="120"/>
      <c r="AI127" s="121"/>
      <c r="AJ127" s="121"/>
      <c r="AK127" s="121"/>
      <c r="AL127" s="121"/>
      <c r="AM127" s="121"/>
      <c r="AN127" s="121"/>
      <c r="AO127" s="121"/>
    </row>
    <row r="128" spans="2:41" s="101" customFormat="1" ht="18">
      <c r="B128" s="116"/>
      <c r="G128" s="709"/>
      <c r="AH128" s="120"/>
      <c r="AI128" s="121"/>
      <c r="AJ128" s="121"/>
      <c r="AK128" s="121"/>
      <c r="AL128" s="121"/>
      <c r="AM128" s="121"/>
      <c r="AN128" s="121"/>
      <c r="AO128" s="121"/>
    </row>
    <row r="129" spans="2:41" s="101" customFormat="1" ht="18">
      <c r="B129" s="116"/>
      <c r="G129" s="709"/>
      <c r="AH129" s="120"/>
      <c r="AI129" s="121"/>
      <c r="AJ129" s="121"/>
      <c r="AK129" s="121"/>
      <c r="AL129" s="121"/>
      <c r="AM129" s="121"/>
      <c r="AN129" s="121"/>
      <c r="AO129" s="121"/>
    </row>
    <row r="130" spans="2:41" s="101" customFormat="1" ht="18">
      <c r="B130" s="116"/>
      <c r="G130" s="709"/>
      <c r="AH130" s="120"/>
      <c r="AI130" s="121"/>
      <c r="AJ130" s="121"/>
      <c r="AK130" s="121"/>
      <c r="AL130" s="121"/>
      <c r="AM130" s="121"/>
      <c r="AN130" s="121"/>
      <c r="AO130" s="121"/>
    </row>
    <row r="131" spans="2:41" s="101" customFormat="1" ht="18">
      <c r="B131" s="116"/>
      <c r="G131" s="709"/>
      <c r="AH131" s="120"/>
      <c r="AI131" s="121"/>
      <c r="AJ131" s="121"/>
      <c r="AK131" s="121"/>
      <c r="AL131" s="121"/>
      <c r="AM131" s="121"/>
      <c r="AN131" s="121"/>
      <c r="AO131" s="121"/>
    </row>
    <row r="132" spans="2:41" s="101" customFormat="1" ht="18">
      <c r="B132" s="116"/>
      <c r="G132" s="709"/>
      <c r="AH132" s="120"/>
      <c r="AI132" s="121"/>
      <c r="AJ132" s="121"/>
      <c r="AK132" s="121"/>
      <c r="AL132" s="121"/>
      <c r="AM132" s="121"/>
      <c r="AN132" s="121"/>
      <c r="AO132" s="121"/>
    </row>
    <row r="133" spans="2:41" s="101" customFormat="1" ht="18">
      <c r="B133" s="116"/>
      <c r="G133" s="709"/>
      <c r="AH133" s="120"/>
      <c r="AI133" s="121"/>
      <c r="AJ133" s="121"/>
      <c r="AK133" s="121"/>
      <c r="AL133" s="121"/>
      <c r="AM133" s="121"/>
      <c r="AN133" s="121"/>
      <c r="AO133" s="121"/>
    </row>
    <row r="134" spans="2:41" s="101" customFormat="1" ht="18">
      <c r="B134" s="116"/>
      <c r="G134" s="709"/>
      <c r="AH134" s="120"/>
      <c r="AI134" s="121"/>
      <c r="AJ134" s="121"/>
      <c r="AK134" s="121"/>
      <c r="AL134" s="121"/>
      <c r="AM134" s="121"/>
      <c r="AN134" s="121"/>
      <c r="AO134" s="121"/>
    </row>
    <row r="135" spans="2:41" s="101" customFormat="1" ht="18">
      <c r="B135" s="116"/>
      <c r="G135" s="709"/>
      <c r="AH135" s="120"/>
      <c r="AI135" s="121"/>
      <c r="AJ135" s="121"/>
      <c r="AK135" s="121"/>
      <c r="AL135" s="121"/>
      <c r="AM135" s="121"/>
      <c r="AN135" s="121"/>
      <c r="AO135" s="121"/>
    </row>
    <row r="136" spans="2:41" s="101" customFormat="1" ht="18">
      <c r="B136" s="116"/>
      <c r="G136" s="709"/>
      <c r="AH136" s="120"/>
      <c r="AI136" s="121"/>
      <c r="AJ136" s="121"/>
      <c r="AK136" s="121"/>
      <c r="AL136" s="121"/>
      <c r="AM136" s="121"/>
      <c r="AN136" s="121"/>
      <c r="AO136" s="121"/>
    </row>
    <row r="137" spans="2:41" s="101" customFormat="1" ht="18">
      <c r="B137" s="116"/>
      <c r="G137" s="709"/>
      <c r="AH137" s="120"/>
      <c r="AI137" s="121"/>
      <c r="AJ137" s="121"/>
      <c r="AK137" s="121"/>
      <c r="AL137" s="121"/>
      <c r="AM137" s="121"/>
      <c r="AN137" s="121"/>
      <c r="AO137" s="121"/>
    </row>
    <row r="138" spans="2:41" s="101" customFormat="1" ht="18">
      <c r="B138" s="116"/>
      <c r="G138" s="709"/>
      <c r="AH138" s="120"/>
      <c r="AI138" s="121"/>
      <c r="AJ138" s="121"/>
      <c r="AK138" s="121"/>
      <c r="AL138" s="121"/>
      <c r="AM138" s="121"/>
      <c r="AN138" s="121"/>
      <c r="AO138" s="121"/>
    </row>
    <row r="139" spans="2:41" s="101" customFormat="1" ht="18">
      <c r="B139" s="116"/>
      <c r="G139" s="709"/>
      <c r="AH139" s="120"/>
      <c r="AI139" s="121"/>
      <c r="AJ139" s="121"/>
      <c r="AK139" s="121"/>
      <c r="AL139" s="121"/>
      <c r="AM139" s="121"/>
      <c r="AN139" s="121"/>
      <c r="AO139" s="121"/>
    </row>
    <row r="140" spans="2:41" s="101" customFormat="1" ht="18">
      <c r="B140" s="116"/>
      <c r="G140" s="709"/>
      <c r="AH140" s="120"/>
      <c r="AI140" s="121"/>
      <c r="AJ140" s="121"/>
      <c r="AK140" s="121"/>
      <c r="AL140" s="121"/>
      <c r="AM140" s="121"/>
      <c r="AN140" s="121"/>
      <c r="AO140" s="121"/>
    </row>
    <row r="141" spans="2:41" s="101" customFormat="1" ht="18">
      <c r="B141" s="116"/>
      <c r="G141" s="709"/>
      <c r="AH141" s="120"/>
      <c r="AI141" s="121"/>
      <c r="AJ141" s="121"/>
      <c r="AK141" s="121"/>
      <c r="AL141" s="121"/>
      <c r="AM141" s="121"/>
      <c r="AN141" s="121"/>
      <c r="AO141" s="121"/>
    </row>
    <row r="142" spans="2:41" s="101" customFormat="1" ht="18">
      <c r="B142" s="116"/>
      <c r="G142" s="709"/>
      <c r="AH142" s="120"/>
      <c r="AI142" s="121"/>
      <c r="AJ142" s="121"/>
      <c r="AK142" s="121"/>
      <c r="AL142" s="121"/>
      <c r="AM142" s="121"/>
      <c r="AN142" s="121"/>
      <c r="AO142" s="121"/>
    </row>
    <row r="143" spans="2:41" s="101" customFormat="1" ht="18">
      <c r="B143" s="116"/>
      <c r="G143" s="709"/>
      <c r="AH143" s="120"/>
      <c r="AI143" s="121"/>
      <c r="AJ143" s="121"/>
      <c r="AK143" s="121"/>
      <c r="AL143" s="121"/>
      <c r="AM143" s="121"/>
      <c r="AN143" s="121"/>
      <c r="AO143" s="121"/>
    </row>
    <row r="144" spans="2:41" s="101" customFormat="1" ht="18">
      <c r="B144" s="116"/>
      <c r="G144" s="709"/>
      <c r="AH144" s="120"/>
      <c r="AI144" s="121"/>
      <c r="AJ144" s="121"/>
      <c r="AK144" s="121"/>
      <c r="AL144" s="121"/>
      <c r="AM144" s="121"/>
      <c r="AN144" s="121"/>
      <c r="AO144" s="121"/>
    </row>
    <row r="145" spans="2:41" s="101" customFormat="1" ht="18">
      <c r="B145" s="116"/>
      <c r="G145" s="709"/>
      <c r="AH145" s="120"/>
      <c r="AI145" s="121"/>
      <c r="AJ145" s="121"/>
      <c r="AK145" s="121"/>
      <c r="AL145" s="121"/>
      <c r="AM145" s="121"/>
      <c r="AN145" s="121"/>
      <c r="AO145" s="121"/>
    </row>
    <row r="146" spans="2:41" s="101" customFormat="1" ht="18">
      <c r="B146" s="116"/>
      <c r="G146" s="709"/>
      <c r="AH146" s="120"/>
      <c r="AI146" s="121"/>
      <c r="AJ146" s="121"/>
      <c r="AK146" s="121"/>
      <c r="AL146" s="121"/>
      <c r="AM146" s="121"/>
      <c r="AN146" s="121"/>
      <c r="AO146" s="121"/>
    </row>
    <row r="147" spans="2:41" s="101" customFormat="1" ht="18">
      <c r="B147" s="116"/>
      <c r="G147" s="709"/>
      <c r="AH147" s="120"/>
      <c r="AI147" s="121"/>
      <c r="AJ147" s="121"/>
      <c r="AK147" s="121"/>
      <c r="AL147" s="121"/>
      <c r="AM147" s="121"/>
      <c r="AN147" s="121"/>
      <c r="AO147" s="121"/>
    </row>
    <row r="148" spans="2:41" s="101" customFormat="1" ht="18">
      <c r="B148" s="116"/>
      <c r="G148" s="709"/>
      <c r="AH148" s="120"/>
      <c r="AI148" s="121"/>
      <c r="AJ148" s="121"/>
      <c r="AK148" s="121"/>
      <c r="AL148" s="121"/>
      <c r="AM148" s="121"/>
      <c r="AN148" s="121"/>
      <c r="AO148" s="121"/>
    </row>
    <row r="149" spans="2:41" s="101" customFormat="1" ht="18">
      <c r="B149" s="116"/>
      <c r="G149" s="709"/>
      <c r="AH149" s="120"/>
      <c r="AI149" s="121"/>
      <c r="AJ149" s="121"/>
      <c r="AK149" s="121"/>
      <c r="AL149" s="121"/>
      <c r="AM149" s="121"/>
      <c r="AN149" s="121"/>
      <c r="AO149" s="121"/>
    </row>
    <row r="150" spans="2:41" s="101" customFormat="1" ht="18">
      <c r="B150" s="116"/>
      <c r="G150" s="709"/>
      <c r="AH150" s="120"/>
      <c r="AI150" s="121"/>
      <c r="AJ150" s="121"/>
      <c r="AK150" s="121"/>
      <c r="AL150" s="121"/>
      <c r="AM150" s="121"/>
      <c r="AN150" s="121"/>
      <c r="AO150" s="121"/>
    </row>
    <row r="151" spans="2:41" s="101" customFormat="1" ht="18">
      <c r="B151" s="116"/>
      <c r="G151" s="709"/>
      <c r="AH151" s="120"/>
      <c r="AI151" s="121"/>
      <c r="AJ151" s="121"/>
      <c r="AK151" s="121"/>
      <c r="AL151" s="121"/>
      <c r="AM151" s="121"/>
      <c r="AN151" s="121"/>
      <c r="AO151" s="121"/>
    </row>
    <row r="152" spans="2:41" s="101" customFormat="1" ht="18">
      <c r="B152" s="116"/>
      <c r="G152" s="709"/>
      <c r="AH152" s="120"/>
      <c r="AI152" s="121"/>
      <c r="AJ152" s="121"/>
      <c r="AK152" s="121"/>
      <c r="AL152" s="121"/>
      <c r="AM152" s="121"/>
      <c r="AN152" s="121"/>
      <c r="AO152" s="121"/>
    </row>
    <row r="153" spans="2:41" s="101" customFormat="1" ht="18">
      <c r="B153" s="116"/>
      <c r="G153" s="709"/>
      <c r="AH153" s="120"/>
      <c r="AI153" s="121"/>
      <c r="AJ153" s="121"/>
      <c r="AK153" s="121"/>
      <c r="AL153" s="121"/>
      <c r="AM153" s="121"/>
      <c r="AN153" s="121"/>
      <c r="AO153" s="121"/>
    </row>
    <row r="154" spans="2:41" s="101" customFormat="1" ht="18">
      <c r="B154" s="116"/>
      <c r="G154" s="709"/>
      <c r="AH154" s="120"/>
      <c r="AI154" s="121"/>
      <c r="AJ154" s="121"/>
      <c r="AK154" s="121"/>
      <c r="AL154" s="121"/>
      <c r="AM154" s="121"/>
      <c r="AN154" s="121"/>
      <c r="AO154" s="121"/>
    </row>
    <row r="155" spans="2:41" s="101" customFormat="1" ht="18">
      <c r="B155" s="116"/>
      <c r="G155" s="709"/>
      <c r="AH155" s="120"/>
      <c r="AI155" s="121"/>
      <c r="AJ155" s="121"/>
      <c r="AK155" s="121"/>
      <c r="AL155" s="121"/>
      <c r="AM155" s="121"/>
      <c r="AN155" s="121"/>
      <c r="AO155" s="121"/>
    </row>
    <row r="156" spans="2:41" s="101" customFormat="1" ht="18">
      <c r="B156" s="116"/>
      <c r="G156" s="709"/>
      <c r="AH156" s="120"/>
      <c r="AI156" s="121"/>
      <c r="AJ156" s="121"/>
      <c r="AK156" s="121"/>
      <c r="AL156" s="121"/>
      <c r="AM156" s="121"/>
      <c r="AN156" s="121"/>
      <c r="AO156" s="121"/>
    </row>
    <row r="157" spans="2:41" s="101" customFormat="1" ht="18">
      <c r="B157" s="116"/>
      <c r="G157" s="709"/>
      <c r="AH157" s="120"/>
      <c r="AI157" s="121"/>
      <c r="AJ157" s="121"/>
      <c r="AK157" s="121"/>
      <c r="AL157" s="121"/>
      <c r="AM157" s="121"/>
      <c r="AN157" s="121"/>
      <c r="AO157" s="121"/>
    </row>
    <row r="158" spans="2:41" s="101" customFormat="1" ht="18">
      <c r="B158" s="116"/>
      <c r="G158" s="709"/>
      <c r="AH158" s="120"/>
      <c r="AI158" s="121"/>
      <c r="AJ158" s="121"/>
      <c r="AK158" s="121"/>
      <c r="AL158" s="121"/>
      <c r="AM158" s="121"/>
      <c r="AN158" s="121"/>
      <c r="AO158" s="121"/>
    </row>
    <row r="159" spans="2:41" s="101" customFormat="1" ht="18">
      <c r="B159" s="116"/>
      <c r="G159" s="709"/>
      <c r="AH159" s="120"/>
      <c r="AI159" s="121"/>
      <c r="AJ159" s="121"/>
      <c r="AK159" s="121"/>
      <c r="AL159" s="121"/>
      <c r="AM159" s="121"/>
      <c r="AN159" s="121"/>
      <c r="AO159" s="121"/>
    </row>
    <row r="160" spans="2:41" s="101" customFormat="1" ht="18">
      <c r="B160" s="116"/>
      <c r="G160" s="709"/>
      <c r="AH160" s="120"/>
      <c r="AI160" s="121"/>
      <c r="AJ160" s="121"/>
      <c r="AK160" s="121"/>
      <c r="AL160" s="121"/>
      <c r="AM160" s="121"/>
      <c r="AN160" s="121"/>
      <c r="AO160" s="121"/>
    </row>
    <row r="161" spans="2:41" s="101" customFormat="1" ht="18">
      <c r="B161" s="116"/>
      <c r="G161" s="709"/>
      <c r="AH161" s="120"/>
      <c r="AI161" s="121"/>
      <c r="AJ161" s="121"/>
      <c r="AK161" s="121"/>
      <c r="AL161" s="121"/>
      <c r="AM161" s="121"/>
      <c r="AN161" s="121"/>
      <c r="AO161" s="121"/>
    </row>
    <row r="162" spans="2:41" s="101" customFormat="1" ht="18">
      <c r="B162" s="116"/>
      <c r="G162" s="709"/>
      <c r="AH162" s="120"/>
      <c r="AI162" s="121"/>
      <c r="AJ162" s="121"/>
      <c r="AK162" s="121"/>
      <c r="AL162" s="121"/>
      <c r="AM162" s="121"/>
      <c r="AN162" s="121"/>
      <c r="AO162" s="121"/>
    </row>
    <row r="163" spans="2:41" s="101" customFormat="1" ht="18">
      <c r="B163" s="116"/>
      <c r="G163" s="709"/>
      <c r="AH163" s="120"/>
      <c r="AI163" s="121"/>
      <c r="AJ163" s="121"/>
      <c r="AK163" s="121"/>
      <c r="AL163" s="121"/>
      <c r="AM163" s="121"/>
      <c r="AN163" s="121"/>
      <c r="AO163" s="121"/>
    </row>
    <row r="164" spans="2:41" s="101" customFormat="1" ht="18">
      <c r="B164" s="116"/>
      <c r="G164" s="709"/>
      <c r="AH164" s="120"/>
      <c r="AI164" s="121"/>
      <c r="AJ164" s="121"/>
      <c r="AK164" s="121"/>
      <c r="AL164" s="121"/>
      <c r="AM164" s="121"/>
      <c r="AN164" s="121"/>
      <c r="AO164" s="121"/>
    </row>
    <row r="165" spans="2:41" s="101" customFormat="1" ht="18">
      <c r="B165" s="116"/>
      <c r="G165" s="709"/>
      <c r="AH165" s="120"/>
      <c r="AI165" s="121"/>
      <c r="AJ165" s="121"/>
      <c r="AK165" s="121"/>
      <c r="AL165" s="121"/>
      <c r="AM165" s="121"/>
      <c r="AN165" s="121"/>
      <c r="AO165" s="121"/>
    </row>
    <row r="166" spans="2:41" s="101" customFormat="1" ht="18">
      <c r="B166" s="116"/>
      <c r="G166" s="709"/>
      <c r="AH166" s="120"/>
      <c r="AI166" s="121"/>
      <c r="AJ166" s="121"/>
      <c r="AK166" s="121"/>
      <c r="AL166" s="121"/>
      <c r="AM166" s="121"/>
      <c r="AN166" s="121"/>
      <c r="AO166" s="121"/>
    </row>
    <row r="167" spans="2:41" s="101" customFormat="1" ht="18">
      <c r="B167" s="116"/>
      <c r="G167" s="709"/>
      <c r="AH167" s="120"/>
      <c r="AI167" s="121"/>
      <c r="AJ167" s="121"/>
      <c r="AK167" s="121"/>
      <c r="AL167" s="121"/>
      <c r="AM167" s="121"/>
      <c r="AN167" s="121"/>
      <c r="AO167" s="121"/>
    </row>
    <row r="168" spans="2:41" s="101" customFormat="1" ht="18">
      <c r="B168" s="116"/>
      <c r="G168" s="709"/>
      <c r="AH168" s="120"/>
      <c r="AI168" s="121"/>
      <c r="AJ168" s="121"/>
      <c r="AK168" s="121"/>
      <c r="AL168" s="121"/>
      <c r="AM168" s="121"/>
      <c r="AN168" s="121"/>
      <c r="AO168" s="121"/>
    </row>
    <row r="169" spans="2:41" s="101" customFormat="1" ht="18">
      <c r="B169" s="116"/>
      <c r="G169" s="709"/>
      <c r="AH169" s="120"/>
      <c r="AI169" s="121"/>
      <c r="AJ169" s="121"/>
      <c r="AK169" s="121"/>
      <c r="AL169" s="121"/>
      <c r="AM169" s="121"/>
      <c r="AN169" s="121"/>
      <c r="AO169" s="121"/>
    </row>
    <row r="170" spans="2:41" s="101" customFormat="1" ht="18">
      <c r="B170" s="116"/>
      <c r="G170" s="709"/>
      <c r="AH170" s="120"/>
      <c r="AI170" s="121"/>
      <c r="AJ170" s="121"/>
      <c r="AK170" s="121"/>
      <c r="AL170" s="121"/>
      <c r="AM170" s="121"/>
      <c r="AN170" s="121"/>
      <c r="AO170" s="121"/>
    </row>
    <row r="171" spans="2:41" s="101" customFormat="1" ht="18">
      <c r="B171" s="116"/>
      <c r="G171" s="709"/>
      <c r="AH171" s="120"/>
      <c r="AI171" s="121"/>
      <c r="AJ171" s="121"/>
      <c r="AK171" s="121"/>
      <c r="AL171" s="121"/>
      <c r="AM171" s="121"/>
      <c r="AN171" s="121"/>
      <c r="AO171" s="121"/>
    </row>
    <row r="172" spans="2:41" s="101" customFormat="1" ht="18">
      <c r="B172" s="116"/>
      <c r="G172" s="709"/>
      <c r="AH172" s="120"/>
      <c r="AI172" s="121"/>
      <c r="AJ172" s="121"/>
      <c r="AK172" s="121"/>
      <c r="AL172" s="121"/>
      <c r="AM172" s="121"/>
      <c r="AN172" s="121"/>
      <c r="AO172" s="121"/>
    </row>
    <row r="173" spans="2:41" s="101" customFormat="1" ht="18">
      <c r="B173" s="116"/>
      <c r="G173" s="709"/>
      <c r="AH173" s="120"/>
      <c r="AI173" s="121"/>
      <c r="AJ173" s="121"/>
      <c r="AK173" s="121"/>
      <c r="AL173" s="121"/>
      <c r="AM173" s="121"/>
      <c r="AN173" s="121"/>
      <c r="AO173" s="121"/>
    </row>
    <row r="174" spans="2:41" s="101" customFormat="1" ht="18">
      <c r="B174" s="116"/>
      <c r="G174" s="709"/>
      <c r="AH174" s="120"/>
      <c r="AI174" s="121"/>
      <c r="AJ174" s="121"/>
      <c r="AK174" s="121"/>
      <c r="AL174" s="121"/>
      <c r="AM174" s="121"/>
      <c r="AN174" s="121"/>
      <c r="AO174" s="121"/>
    </row>
    <row r="175" spans="2:41" s="101" customFormat="1" ht="18">
      <c r="B175" s="116"/>
      <c r="G175" s="709"/>
      <c r="AH175" s="120"/>
      <c r="AI175" s="121"/>
      <c r="AJ175" s="121"/>
      <c r="AK175" s="121"/>
      <c r="AL175" s="121"/>
      <c r="AM175" s="121"/>
      <c r="AN175" s="121"/>
      <c r="AO175" s="121"/>
    </row>
    <row r="176" spans="2:41" s="101" customFormat="1" ht="18">
      <c r="B176" s="116"/>
      <c r="G176" s="709"/>
      <c r="AH176" s="120"/>
      <c r="AI176" s="121"/>
      <c r="AJ176" s="121"/>
      <c r="AK176" s="121"/>
      <c r="AL176" s="121"/>
      <c r="AM176" s="121"/>
      <c r="AN176" s="121"/>
      <c r="AO176" s="121"/>
    </row>
    <row r="177" spans="2:41" s="101" customFormat="1" ht="18">
      <c r="B177" s="116"/>
      <c r="G177" s="709"/>
      <c r="AH177" s="120"/>
      <c r="AI177" s="121"/>
      <c r="AJ177" s="121"/>
      <c r="AK177" s="121"/>
      <c r="AL177" s="121"/>
      <c r="AM177" s="121"/>
      <c r="AN177" s="121"/>
      <c r="AO177" s="121"/>
    </row>
    <row r="178" spans="2:41" s="101" customFormat="1" ht="18">
      <c r="B178" s="116"/>
      <c r="G178" s="709"/>
      <c r="AH178" s="120"/>
      <c r="AI178" s="121"/>
      <c r="AJ178" s="121"/>
      <c r="AK178" s="121"/>
      <c r="AL178" s="121"/>
      <c r="AM178" s="121"/>
      <c r="AN178" s="121"/>
      <c r="AO178" s="121"/>
    </row>
    <row r="179" spans="2:41" s="101" customFormat="1" ht="18">
      <c r="B179" s="116"/>
      <c r="G179" s="709"/>
      <c r="AH179" s="120"/>
      <c r="AI179" s="121"/>
      <c r="AJ179" s="121"/>
      <c r="AK179" s="121"/>
      <c r="AL179" s="121"/>
      <c r="AM179" s="121"/>
      <c r="AN179" s="121"/>
      <c r="AO179" s="121"/>
    </row>
    <row r="180" spans="2:41" s="101" customFormat="1" ht="18">
      <c r="B180" s="116"/>
      <c r="G180" s="709"/>
      <c r="AH180" s="120"/>
      <c r="AI180" s="121"/>
      <c r="AJ180" s="121"/>
      <c r="AK180" s="121"/>
      <c r="AL180" s="121"/>
      <c r="AM180" s="121"/>
      <c r="AN180" s="121"/>
      <c r="AO180" s="121"/>
    </row>
    <row r="181" spans="2:41" s="101" customFormat="1" ht="18">
      <c r="B181" s="116"/>
      <c r="G181" s="709"/>
      <c r="AH181" s="120"/>
      <c r="AI181" s="121"/>
      <c r="AJ181" s="121"/>
      <c r="AK181" s="121"/>
      <c r="AL181" s="121"/>
      <c r="AM181" s="121"/>
      <c r="AN181" s="121"/>
      <c r="AO181" s="121"/>
    </row>
    <row r="182" spans="2:41" s="101" customFormat="1" ht="18">
      <c r="B182" s="116"/>
      <c r="G182" s="709"/>
      <c r="AH182" s="120"/>
      <c r="AI182" s="121"/>
      <c r="AJ182" s="121"/>
      <c r="AK182" s="121"/>
      <c r="AL182" s="121"/>
      <c r="AM182" s="121"/>
      <c r="AN182" s="121"/>
      <c r="AO182" s="121"/>
    </row>
    <row r="183" spans="2:41" s="101" customFormat="1" ht="18">
      <c r="B183" s="116"/>
      <c r="G183" s="709"/>
      <c r="AH183" s="120"/>
      <c r="AI183" s="121"/>
      <c r="AJ183" s="121"/>
      <c r="AK183" s="121"/>
      <c r="AL183" s="121"/>
      <c r="AM183" s="121"/>
      <c r="AN183" s="121"/>
      <c r="AO183" s="121"/>
    </row>
    <row r="184" spans="2:41" s="101" customFormat="1" ht="18">
      <c r="B184" s="116"/>
      <c r="G184" s="709"/>
      <c r="AH184" s="120"/>
      <c r="AI184" s="121"/>
      <c r="AJ184" s="121"/>
      <c r="AK184" s="121"/>
      <c r="AL184" s="121"/>
      <c r="AM184" s="121"/>
      <c r="AN184" s="121"/>
      <c r="AO184" s="121"/>
    </row>
    <row r="185" spans="2:41" s="101" customFormat="1" ht="18">
      <c r="B185" s="116"/>
      <c r="G185" s="709"/>
      <c r="AH185" s="120"/>
      <c r="AI185" s="121"/>
      <c r="AJ185" s="121"/>
      <c r="AK185" s="121"/>
      <c r="AL185" s="121"/>
      <c r="AM185" s="121"/>
      <c r="AN185" s="121"/>
      <c r="AO185" s="121"/>
    </row>
    <row r="186" spans="2:41" s="101" customFormat="1" ht="18">
      <c r="B186" s="116"/>
      <c r="G186" s="709"/>
      <c r="AH186" s="120"/>
      <c r="AI186" s="121"/>
      <c r="AJ186" s="121"/>
      <c r="AK186" s="121"/>
      <c r="AL186" s="121"/>
      <c r="AM186" s="121"/>
      <c r="AN186" s="121"/>
      <c r="AO186" s="121"/>
    </row>
    <row r="187" spans="2:41" s="101" customFormat="1" ht="18">
      <c r="B187" s="116"/>
      <c r="G187" s="709"/>
      <c r="AH187" s="120"/>
      <c r="AI187" s="121"/>
      <c r="AJ187" s="121"/>
      <c r="AK187" s="121"/>
      <c r="AL187" s="121"/>
      <c r="AM187" s="121"/>
      <c r="AN187" s="121"/>
      <c r="AO187" s="121"/>
    </row>
    <row r="188" spans="2:41" s="101" customFormat="1" ht="18">
      <c r="B188" s="116"/>
      <c r="G188" s="709"/>
      <c r="AH188" s="120"/>
      <c r="AI188" s="121"/>
      <c r="AJ188" s="121"/>
      <c r="AK188" s="121"/>
      <c r="AL188" s="121"/>
      <c r="AM188" s="121"/>
      <c r="AN188" s="121"/>
      <c r="AO188" s="121"/>
    </row>
    <row r="189" spans="2:41" s="101" customFormat="1" ht="18">
      <c r="B189" s="116"/>
      <c r="G189" s="709"/>
      <c r="AH189" s="120"/>
      <c r="AI189" s="121"/>
      <c r="AJ189" s="121"/>
      <c r="AK189" s="121"/>
      <c r="AL189" s="121"/>
      <c r="AM189" s="121"/>
      <c r="AN189" s="121"/>
      <c r="AO189" s="121"/>
    </row>
    <row r="190" spans="2:41" s="101" customFormat="1" ht="18">
      <c r="B190" s="116"/>
      <c r="G190" s="709"/>
      <c r="AH190" s="120"/>
      <c r="AI190" s="121"/>
      <c r="AJ190" s="121"/>
      <c r="AK190" s="121"/>
      <c r="AL190" s="121"/>
      <c r="AM190" s="121"/>
      <c r="AN190" s="121"/>
      <c r="AO190" s="121"/>
    </row>
    <row r="191" spans="2:41" s="101" customFormat="1" ht="18">
      <c r="B191" s="116"/>
      <c r="G191" s="709"/>
      <c r="AH191" s="120"/>
      <c r="AI191" s="121"/>
      <c r="AJ191" s="121"/>
      <c r="AK191" s="121"/>
      <c r="AL191" s="121"/>
      <c r="AM191" s="121"/>
      <c r="AN191" s="121"/>
      <c r="AO191" s="121"/>
    </row>
    <row r="192" spans="2:41" s="101" customFormat="1" ht="18">
      <c r="B192" s="116"/>
      <c r="G192" s="709"/>
      <c r="AH192" s="120"/>
      <c r="AI192" s="121"/>
      <c r="AJ192" s="121"/>
      <c r="AK192" s="121"/>
      <c r="AL192" s="121"/>
      <c r="AM192" s="121"/>
      <c r="AN192" s="121"/>
      <c r="AO192" s="121"/>
    </row>
    <row r="193" spans="2:41" s="101" customFormat="1" ht="18">
      <c r="B193" s="116"/>
      <c r="G193" s="709"/>
      <c r="AH193" s="120"/>
      <c r="AI193" s="121"/>
      <c r="AJ193" s="121"/>
      <c r="AK193" s="121"/>
      <c r="AL193" s="121"/>
      <c r="AM193" s="121"/>
      <c r="AN193" s="121"/>
      <c r="AO193" s="121"/>
    </row>
    <row r="194" spans="2:41" s="101" customFormat="1" ht="18">
      <c r="B194" s="116"/>
      <c r="G194" s="709"/>
      <c r="AH194" s="120"/>
      <c r="AI194" s="121"/>
      <c r="AJ194" s="121"/>
      <c r="AK194" s="121"/>
      <c r="AL194" s="121"/>
      <c r="AM194" s="121"/>
      <c r="AN194" s="121"/>
      <c r="AO194" s="121"/>
    </row>
    <row r="195" spans="2:41" s="101" customFormat="1" ht="18">
      <c r="B195" s="116"/>
      <c r="G195" s="709"/>
      <c r="AH195" s="120"/>
      <c r="AI195" s="121"/>
      <c r="AJ195" s="121"/>
      <c r="AK195" s="121"/>
      <c r="AL195" s="121"/>
      <c r="AM195" s="121"/>
      <c r="AN195" s="121"/>
      <c r="AO195" s="121"/>
    </row>
    <row r="196" spans="2:41" s="101" customFormat="1" ht="18">
      <c r="B196" s="116"/>
      <c r="G196" s="709"/>
      <c r="AH196" s="120"/>
      <c r="AI196" s="121"/>
      <c r="AJ196" s="121"/>
      <c r="AK196" s="121"/>
      <c r="AL196" s="121"/>
      <c r="AM196" s="121"/>
      <c r="AN196" s="121"/>
      <c r="AO196" s="121"/>
    </row>
    <row r="197" spans="2:41" s="101" customFormat="1" ht="18">
      <c r="B197" s="116"/>
      <c r="G197" s="709"/>
      <c r="AH197" s="120"/>
      <c r="AI197" s="121"/>
      <c r="AJ197" s="121"/>
      <c r="AK197" s="121"/>
      <c r="AL197" s="121"/>
      <c r="AM197" s="121"/>
      <c r="AN197" s="121"/>
      <c r="AO197" s="121"/>
    </row>
    <row r="198" spans="2:41" s="101" customFormat="1" ht="18">
      <c r="B198" s="116"/>
      <c r="G198" s="709"/>
      <c r="AH198" s="120"/>
      <c r="AI198" s="121"/>
      <c r="AJ198" s="121"/>
      <c r="AK198" s="121"/>
      <c r="AL198" s="121"/>
      <c r="AM198" s="121"/>
      <c r="AN198" s="121"/>
      <c r="AO198" s="121"/>
    </row>
    <row r="199" spans="2:41" s="101" customFormat="1" ht="18">
      <c r="B199" s="116"/>
      <c r="G199" s="709"/>
      <c r="AH199" s="120"/>
      <c r="AI199" s="121"/>
      <c r="AJ199" s="121"/>
      <c r="AK199" s="121"/>
      <c r="AL199" s="121"/>
      <c r="AM199" s="121"/>
      <c r="AN199" s="121"/>
      <c r="AO199" s="121"/>
    </row>
    <row r="200" spans="2:41" s="101" customFormat="1" ht="18">
      <c r="B200" s="116"/>
      <c r="G200" s="709"/>
      <c r="AH200" s="120"/>
      <c r="AI200" s="121"/>
      <c r="AJ200" s="121"/>
      <c r="AK200" s="121"/>
      <c r="AL200" s="121"/>
      <c r="AM200" s="121"/>
      <c r="AN200" s="121"/>
      <c r="AO200" s="121"/>
    </row>
    <row r="201" spans="2:41" s="101" customFormat="1" ht="18">
      <c r="B201" s="116"/>
      <c r="G201" s="709"/>
      <c r="AH201" s="120"/>
      <c r="AI201" s="121"/>
      <c r="AJ201" s="121"/>
      <c r="AK201" s="121"/>
      <c r="AL201" s="121"/>
      <c r="AM201" s="121"/>
      <c r="AN201" s="121"/>
      <c r="AO201" s="121"/>
    </row>
    <row r="202" spans="2:41" s="101" customFormat="1" ht="18">
      <c r="B202" s="116"/>
      <c r="G202" s="709"/>
      <c r="AH202" s="120"/>
      <c r="AI202" s="121"/>
      <c r="AJ202" s="121"/>
      <c r="AK202" s="121"/>
      <c r="AL202" s="121"/>
      <c r="AM202" s="121"/>
      <c r="AN202" s="121"/>
      <c r="AO202" s="121"/>
    </row>
    <row r="203" spans="2:41" s="101" customFormat="1" ht="18">
      <c r="B203" s="116"/>
      <c r="G203" s="709"/>
      <c r="AH203" s="120"/>
      <c r="AI203" s="121"/>
      <c r="AJ203" s="121"/>
      <c r="AK203" s="121"/>
      <c r="AL203" s="121"/>
      <c r="AM203" s="121"/>
      <c r="AN203" s="121"/>
      <c r="AO203" s="121"/>
    </row>
    <row r="204" spans="2:41" s="101" customFormat="1" ht="18">
      <c r="B204" s="116"/>
      <c r="G204" s="709"/>
      <c r="AH204" s="120"/>
      <c r="AI204" s="121"/>
      <c r="AJ204" s="121"/>
      <c r="AK204" s="121"/>
      <c r="AL204" s="121"/>
      <c r="AM204" s="121"/>
      <c r="AN204" s="121"/>
      <c r="AO204" s="121"/>
    </row>
    <row r="205" spans="2:41" s="101" customFormat="1" ht="18">
      <c r="B205" s="116"/>
      <c r="G205" s="709"/>
      <c r="AH205" s="120"/>
      <c r="AI205" s="121"/>
      <c r="AJ205" s="121"/>
      <c r="AK205" s="121"/>
      <c r="AL205" s="121"/>
      <c r="AM205" s="121"/>
      <c r="AN205" s="121"/>
      <c r="AO205" s="121"/>
    </row>
    <row r="206" spans="2:41" s="101" customFormat="1" ht="18">
      <c r="B206" s="116"/>
      <c r="G206" s="709"/>
      <c r="AH206" s="120"/>
      <c r="AI206" s="121"/>
      <c r="AJ206" s="121"/>
      <c r="AK206" s="121"/>
      <c r="AL206" s="121"/>
      <c r="AM206" s="121"/>
      <c r="AN206" s="121"/>
      <c r="AO206" s="121"/>
    </row>
    <row r="207" spans="2:41" s="101" customFormat="1" ht="18">
      <c r="B207" s="116"/>
      <c r="G207" s="709"/>
      <c r="AH207" s="120"/>
      <c r="AI207" s="121"/>
      <c r="AJ207" s="121"/>
      <c r="AK207" s="121"/>
      <c r="AL207" s="121"/>
      <c r="AM207" s="121"/>
      <c r="AN207" s="121"/>
      <c r="AO207" s="121"/>
    </row>
    <row r="208" spans="2:41" s="101" customFormat="1" ht="18">
      <c r="B208" s="116"/>
      <c r="G208" s="709"/>
      <c r="AH208" s="120"/>
      <c r="AI208" s="121"/>
      <c r="AJ208" s="121"/>
      <c r="AK208" s="121"/>
      <c r="AL208" s="121"/>
      <c r="AM208" s="121"/>
      <c r="AN208" s="121"/>
      <c r="AO208" s="121"/>
    </row>
    <row r="209" spans="2:41" s="101" customFormat="1" ht="18">
      <c r="B209" s="116"/>
      <c r="G209" s="709"/>
      <c r="AH209" s="120"/>
      <c r="AI209" s="121"/>
      <c r="AJ209" s="121"/>
      <c r="AK209" s="121"/>
      <c r="AL209" s="121"/>
      <c r="AM209" s="121"/>
      <c r="AN209" s="121"/>
      <c r="AO209" s="121"/>
    </row>
    <row r="210" spans="2:41" s="101" customFormat="1" ht="18">
      <c r="B210" s="116"/>
      <c r="G210" s="709"/>
      <c r="AH210" s="120"/>
      <c r="AI210" s="121"/>
      <c r="AJ210" s="121"/>
      <c r="AK210" s="121"/>
      <c r="AL210" s="121"/>
      <c r="AM210" s="121"/>
      <c r="AN210" s="121"/>
      <c r="AO210" s="121"/>
    </row>
    <row r="211" spans="2:41" s="101" customFormat="1" ht="18">
      <c r="B211" s="116"/>
      <c r="G211" s="709"/>
      <c r="AH211" s="120"/>
      <c r="AI211" s="121"/>
      <c r="AJ211" s="121"/>
      <c r="AK211" s="121"/>
      <c r="AL211" s="121"/>
      <c r="AM211" s="121"/>
      <c r="AN211" s="121"/>
      <c r="AO211" s="121"/>
    </row>
    <row r="212" spans="2:41" s="101" customFormat="1" ht="18">
      <c r="B212" s="116"/>
      <c r="G212" s="709"/>
      <c r="AH212" s="120"/>
      <c r="AI212" s="121"/>
      <c r="AJ212" s="121"/>
      <c r="AK212" s="121"/>
      <c r="AL212" s="121"/>
      <c r="AM212" s="121"/>
      <c r="AN212" s="121"/>
      <c r="AO212" s="121"/>
    </row>
    <row r="213" spans="2:41" s="101" customFormat="1" ht="18">
      <c r="B213" s="116"/>
      <c r="G213" s="709"/>
      <c r="AH213" s="120"/>
      <c r="AI213" s="121"/>
      <c r="AJ213" s="121"/>
      <c r="AK213" s="121"/>
      <c r="AL213" s="121"/>
      <c r="AM213" s="121"/>
      <c r="AN213" s="121"/>
      <c r="AO213" s="121"/>
    </row>
    <row r="214" spans="2:41" s="101" customFormat="1" ht="18">
      <c r="B214" s="116"/>
      <c r="G214" s="709"/>
      <c r="AH214" s="120"/>
      <c r="AI214" s="121"/>
      <c r="AJ214" s="121"/>
      <c r="AK214" s="121"/>
      <c r="AL214" s="121"/>
      <c r="AM214" s="121"/>
      <c r="AN214" s="121"/>
      <c r="AO214" s="121"/>
    </row>
    <row r="215" spans="2:41" s="101" customFormat="1" ht="18">
      <c r="B215" s="116"/>
      <c r="G215" s="709"/>
      <c r="AH215" s="120"/>
      <c r="AI215" s="121"/>
      <c r="AJ215" s="121"/>
      <c r="AK215" s="121"/>
      <c r="AL215" s="121"/>
      <c r="AM215" s="121"/>
      <c r="AN215" s="121"/>
      <c r="AO215" s="121"/>
    </row>
    <row r="216" spans="2:41" s="101" customFormat="1" ht="18">
      <c r="B216" s="116"/>
      <c r="G216" s="709"/>
      <c r="AH216" s="120"/>
      <c r="AI216" s="121"/>
      <c r="AJ216" s="121"/>
      <c r="AK216" s="121"/>
      <c r="AL216" s="121"/>
      <c r="AM216" s="121"/>
      <c r="AN216" s="121"/>
      <c r="AO216" s="121"/>
    </row>
    <row r="217" spans="2:41" s="101" customFormat="1" ht="18">
      <c r="B217" s="116"/>
      <c r="G217" s="709"/>
      <c r="AH217" s="120"/>
      <c r="AI217" s="121"/>
      <c r="AJ217" s="121"/>
      <c r="AK217" s="121"/>
      <c r="AL217" s="121"/>
      <c r="AM217" s="121"/>
      <c r="AN217" s="121"/>
      <c r="AO217" s="121"/>
    </row>
    <row r="218" spans="2:41" s="101" customFormat="1" ht="18">
      <c r="B218" s="116"/>
      <c r="G218" s="709"/>
      <c r="AH218" s="120"/>
      <c r="AI218" s="121"/>
      <c r="AJ218" s="121"/>
      <c r="AK218" s="121"/>
      <c r="AL218" s="121"/>
      <c r="AM218" s="121"/>
      <c r="AN218" s="121"/>
      <c r="AO218" s="121"/>
    </row>
    <row r="219" spans="2:41" s="101" customFormat="1" ht="18">
      <c r="B219" s="116"/>
      <c r="G219" s="709"/>
      <c r="AH219" s="120"/>
      <c r="AI219" s="121"/>
      <c r="AJ219" s="121"/>
      <c r="AK219" s="121"/>
      <c r="AL219" s="121"/>
      <c r="AM219" s="121"/>
      <c r="AN219" s="121"/>
      <c r="AO219" s="121"/>
    </row>
    <row r="220" spans="2:41" s="101" customFormat="1" ht="18">
      <c r="B220" s="116"/>
      <c r="G220" s="709"/>
      <c r="AH220" s="120"/>
      <c r="AI220" s="121"/>
      <c r="AJ220" s="121"/>
      <c r="AK220" s="121"/>
      <c r="AL220" s="121"/>
      <c r="AM220" s="121"/>
      <c r="AN220" s="121"/>
      <c r="AO220" s="121"/>
    </row>
    <row r="221" spans="2:41" s="101" customFormat="1" ht="18">
      <c r="B221" s="116"/>
      <c r="G221" s="709"/>
      <c r="AH221" s="120"/>
      <c r="AI221" s="121"/>
      <c r="AJ221" s="121"/>
      <c r="AK221" s="121"/>
      <c r="AL221" s="121"/>
      <c r="AM221" s="121"/>
      <c r="AN221" s="121"/>
      <c r="AO221" s="121"/>
    </row>
    <row r="222" spans="2:41" s="101" customFormat="1" ht="18">
      <c r="B222" s="116"/>
      <c r="G222" s="709"/>
      <c r="AH222" s="120"/>
      <c r="AI222" s="121"/>
      <c r="AJ222" s="121"/>
      <c r="AK222" s="121"/>
      <c r="AL222" s="121"/>
      <c r="AM222" s="121"/>
      <c r="AN222" s="121"/>
      <c r="AO222" s="121"/>
    </row>
    <row r="223" spans="2:41" s="101" customFormat="1" ht="18">
      <c r="B223" s="116"/>
      <c r="G223" s="709"/>
      <c r="AH223" s="120"/>
      <c r="AI223" s="121"/>
      <c r="AJ223" s="121"/>
      <c r="AK223" s="121"/>
      <c r="AL223" s="121"/>
      <c r="AM223" s="121"/>
      <c r="AN223" s="121"/>
      <c r="AO223" s="121"/>
    </row>
    <row r="224" spans="2:41" s="101" customFormat="1" ht="18">
      <c r="B224" s="116"/>
      <c r="G224" s="709"/>
      <c r="AH224" s="120"/>
      <c r="AI224" s="121"/>
      <c r="AJ224" s="121"/>
      <c r="AK224" s="121"/>
      <c r="AL224" s="121"/>
      <c r="AM224" s="121"/>
      <c r="AN224" s="121"/>
      <c r="AO224" s="121"/>
    </row>
    <row r="225" spans="2:41" s="101" customFormat="1" ht="18">
      <c r="B225" s="116"/>
      <c r="G225" s="709"/>
      <c r="AH225" s="120"/>
      <c r="AI225" s="121"/>
      <c r="AJ225" s="121"/>
      <c r="AK225" s="121"/>
      <c r="AL225" s="121"/>
      <c r="AM225" s="121"/>
      <c r="AN225" s="121"/>
      <c r="AO225" s="121"/>
    </row>
    <row r="226" spans="2:41" s="101" customFormat="1" ht="18">
      <c r="B226" s="116"/>
      <c r="G226" s="709"/>
      <c r="AH226" s="120"/>
      <c r="AI226" s="121"/>
      <c r="AJ226" s="121"/>
      <c r="AK226" s="121"/>
      <c r="AL226" s="121"/>
      <c r="AM226" s="121"/>
      <c r="AN226" s="121"/>
      <c r="AO226" s="121"/>
    </row>
    <row r="227" spans="2:41" s="101" customFormat="1" ht="18">
      <c r="B227" s="116"/>
      <c r="G227" s="709"/>
      <c r="AH227" s="120"/>
      <c r="AI227" s="121"/>
      <c r="AJ227" s="121"/>
      <c r="AK227" s="121"/>
      <c r="AL227" s="121"/>
      <c r="AM227" s="121"/>
      <c r="AN227" s="121"/>
      <c r="AO227" s="121"/>
    </row>
    <row r="228" spans="2:41" s="101" customFormat="1" ht="18">
      <c r="B228" s="116"/>
      <c r="G228" s="709"/>
      <c r="AH228" s="120"/>
      <c r="AI228" s="121"/>
      <c r="AJ228" s="121"/>
      <c r="AK228" s="121"/>
      <c r="AL228" s="121"/>
      <c r="AM228" s="121"/>
      <c r="AN228" s="121"/>
      <c r="AO228" s="121"/>
    </row>
    <row r="229" spans="2:41" s="101" customFormat="1" ht="18">
      <c r="B229" s="116"/>
      <c r="G229" s="709"/>
      <c r="AH229" s="120"/>
      <c r="AI229" s="121"/>
      <c r="AJ229" s="121"/>
      <c r="AK229" s="121"/>
      <c r="AL229" s="121"/>
      <c r="AM229" s="121"/>
      <c r="AN229" s="121"/>
      <c r="AO229" s="121"/>
    </row>
    <row r="230" spans="2:41" s="101" customFormat="1" ht="18">
      <c r="B230" s="116"/>
      <c r="G230" s="709"/>
      <c r="AH230" s="120"/>
      <c r="AI230" s="121"/>
      <c r="AJ230" s="121"/>
      <c r="AK230" s="121"/>
      <c r="AL230" s="121"/>
      <c r="AM230" s="121"/>
      <c r="AN230" s="121"/>
      <c r="AO230" s="121"/>
    </row>
    <row r="231" spans="2:41" s="101" customFormat="1" ht="18">
      <c r="B231" s="116"/>
      <c r="G231" s="709"/>
      <c r="AH231" s="120"/>
      <c r="AI231" s="121"/>
      <c r="AJ231" s="121"/>
      <c r="AK231" s="121"/>
      <c r="AL231" s="121"/>
      <c r="AM231" s="121"/>
      <c r="AN231" s="121"/>
      <c r="AO231" s="121"/>
    </row>
    <row r="232" spans="2:41" s="101" customFormat="1" ht="18">
      <c r="B232" s="116"/>
      <c r="G232" s="709"/>
      <c r="AH232" s="120"/>
      <c r="AI232" s="121"/>
      <c r="AJ232" s="121"/>
      <c r="AK232" s="121"/>
      <c r="AL232" s="121"/>
      <c r="AM232" s="121"/>
      <c r="AN232" s="121"/>
      <c r="AO232" s="121"/>
    </row>
    <row r="233" spans="2:41" s="101" customFormat="1" ht="18">
      <c r="B233" s="116"/>
      <c r="G233" s="709"/>
      <c r="AH233" s="120"/>
      <c r="AI233" s="121"/>
      <c r="AJ233" s="121"/>
      <c r="AK233" s="121"/>
      <c r="AL233" s="121"/>
      <c r="AM233" s="121"/>
      <c r="AN233" s="121"/>
      <c r="AO233" s="121"/>
    </row>
    <row r="234" spans="2:41" s="101" customFormat="1" ht="18">
      <c r="B234" s="116"/>
      <c r="G234" s="709"/>
      <c r="AH234" s="120"/>
      <c r="AI234" s="121"/>
      <c r="AJ234" s="121"/>
      <c r="AK234" s="121"/>
      <c r="AL234" s="121"/>
      <c r="AM234" s="121"/>
      <c r="AN234" s="121"/>
      <c r="AO234" s="121"/>
    </row>
    <row r="235" spans="2:41" s="101" customFormat="1" ht="18">
      <c r="B235" s="116"/>
      <c r="G235" s="709"/>
      <c r="AH235" s="120"/>
      <c r="AI235" s="121"/>
      <c r="AJ235" s="121"/>
      <c r="AK235" s="121"/>
      <c r="AL235" s="121"/>
      <c r="AM235" s="121"/>
      <c r="AN235" s="121"/>
      <c r="AO235" s="121"/>
    </row>
    <row r="236" spans="2:41" s="101" customFormat="1" ht="18">
      <c r="B236" s="116"/>
      <c r="G236" s="709"/>
      <c r="AH236" s="120"/>
      <c r="AI236" s="121"/>
      <c r="AJ236" s="121"/>
      <c r="AK236" s="121"/>
      <c r="AL236" s="121"/>
      <c r="AM236" s="121"/>
      <c r="AN236" s="121"/>
      <c r="AO236" s="121"/>
    </row>
    <row r="237" spans="2:41" s="101" customFormat="1" ht="18">
      <c r="B237" s="116"/>
      <c r="G237" s="709"/>
      <c r="AH237" s="120"/>
      <c r="AI237" s="121"/>
      <c r="AJ237" s="121"/>
      <c r="AK237" s="121"/>
      <c r="AL237" s="121"/>
      <c r="AM237" s="121"/>
      <c r="AN237" s="121"/>
      <c r="AO237" s="121"/>
    </row>
    <row r="238" spans="2:41" s="101" customFormat="1" ht="18">
      <c r="B238" s="116"/>
      <c r="G238" s="709"/>
      <c r="AH238" s="120"/>
      <c r="AI238" s="121"/>
      <c r="AJ238" s="121"/>
      <c r="AK238" s="121"/>
      <c r="AL238" s="121"/>
      <c r="AM238" s="121"/>
      <c r="AN238" s="121"/>
      <c r="AO238" s="121"/>
    </row>
    <row r="239" spans="2:41" s="101" customFormat="1" ht="18">
      <c r="B239" s="116"/>
      <c r="G239" s="709"/>
      <c r="AH239" s="120"/>
      <c r="AI239" s="121"/>
      <c r="AJ239" s="121"/>
      <c r="AK239" s="121"/>
      <c r="AL239" s="121"/>
      <c r="AM239" s="121"/>
      <c r="AN239" s="121"/>
      <c r="AO239" s="121"/>
    </row>
    <row r="240" spans="2:41" s="101" customFormat="1" ht="18">
      <c r="B240" s="116"/>
      <c r="G240" s="709"/>
      <c r="AH240" s="120"/>
      <c r="AI240" s="121"/>
      <c r="AJ240" s="121"/>
      <c r="AK240" s="121"/>
      <c r="AL240" s="121"/>
      <c r="AM240" s="121"/>
      <c r="AN240" s="121"/>
      <c r="AO240" s="121"/>
    </row>
    <row r="241" spans="2:41" s="101" customFormat="1" ht="18">
      <c r="B241" s="116"/>
      <c r="G241" s="709"/>
      <c r="AH241" s="120"/>
      <c r="AI241" s="121"/>
      <c r="AJ241" s="121"/>
      <c r="AK241" s="121"/>
      <c r="AL241" s="121"/>
      <c r="AM241" s="121"/>
      <c r="AN241" s="121"/>
      <c r="AO241" s="121"/>
    </row>
    <row r="242" spans="2:41" s="101" customFormat="1" ht="18">
      <c r="B242" s="116"/>
      <c r="G242" s="709"/>
      <c r="AH242" s="120"/>
      <c r="AI242" s="121"/>
      <c r="AJ242" s="121"/>
      <c r="AK242" s="121"/>
      <c r="AL242" s="121"/>
      <c r="AM242" s="121"/>
      <c r="AN242" s="121"/>
      <c r="AO242" s="121"/>
    </row>
    <row r="243" spans="2:41" s="101" customFormat="1" ht="18">
      <c r="B243" s="116"/>
      <c r="G243" s="709"/>
      <c r="AH243" s="120"/>
      <c r="AI243" s="121"/>
      <c r="AJ243" s="121"/>
      <c r="AK243" s="121"/>
      <c r="AL243" s="121"/>
      <c r="AM243" s="121"/>
      <c r="AN243" s="121"/>
      <c r="AO243" s="121"/>
    </row>
    <row r="244" spans="2:41" s="101" customFormat="1" ht="18">
      <c r="B244" s="116"/>
      <c r="G244" s="709"/>
      <c r="AH244" s="120"/>
      <c r="AI244" s="121"/>
      <c r="AJ244" s="121"/>
      <c r="AK244" s="121"/>
      <c r="AL244" s="121"/>
      <c r="AM244" s="121"/>
      <c r="AN244" s="121"/>
      <c r="AO244" s="121"/>
    </row>
    <row r="245" spans="2:41" s="101" customFormat="1" ht="18">
      <c r="B245" s="116"/>
      <c r="G245" s="709"/>
      <c r="AH245" s="120"/>
      <c r="AI245" s="121"/>
      <c r="AJ245" s="121"/>
      <c r="AK245" s="121"/>
      <c r="AL245" s="121"/>
      <c r="AM245" s="121"/>
      <c r="AN245" s="121"/>
      <c r="AO245" s="121"/>
    </row>
    <row r="246" spans="2:41" s="101" customFormat="1" ht="18">
      <c r="B246" s="116"/>
      <c r="G246" s="709"/>
      <c r="AH246" s="120"/>
      <c r="AI246" s="121"/>
      <c r="AJ246" s="121"/>
      <c r="AK246" s="121"/>
      <c r="AL246" s="121"/>
      <c r="AM246" s="121"/>
      <c r="AN246" s="121"/>
      <c r="AO246" s="121"/>
    </row>
    <row r="247" spans="2:41" s="101" customFormat="1" ht="18">
      <c r="B247" s="116"/>
      <c r="G247" s="709"/>
      <c r="AH247" s="120"/>
      <c r="AI247" s="121"/>
      <c r="AJ247" s="121"/>
      <c r="AK247" s="121"/>
      <c r="AL247" s="121"/>
      <c r="AM247" s="121"/>
      <c r="AN247" s="121"/>
      <c r="AO247" s="121"/>
    </row>
    <row r="248" spans="2:41" s="101" customFormat="1" ht="18">
      <c r="B248" s="116"/>
      <c r="G248" s="709"/>
      <c r="AH248" s="120"/>
      <c r="AI248" s="121"/>
      <c r="AJ248" s="121"/>
      <c r="AK248" s="121"/>
      <c r="AL248" s="121"/>
      <c r="AM248" s="121"/>
      <c r="AN248" s="121"/>
      <c r="AO248" s="121"/>
    </row>
    <row r="249" spans="2:41" s="101" customFormat="1" ht="18">
      <c r="B249" s="116"/>
      <c r="G249" s="709"/>
      <c r="AH249" s="120"/>
      <c r="AI249" s="121"/>
      <c r="AJ249" s="121"/>
      <c r="AK249" s="121"/>
      <c r="AL249" s="121"/>
      <c r="AM249" s="121"/>
      <c r="AN249" s="121"/>
      <c r="AO249" s="121"/>
    </row>
    <row r="250" spans="2:41" s="101" customFormat="1" ht="18">
      <c r="B250" s="116"/>
      <c r="G250" s="709"/>
      <c r="AH250" s="120"/>
      <c r="AI250" s="121"/>
      <c r="AJ250" s="121"/>
      <c r="AK250" s="121"/>
      <c r="AL250" s="121"/>
      <c r="AM250" s="121"/>
      <c r="AN250" s="121"/>
      <c r="AO250" s="121"/>
    </row>
    <row r="251" spans="2:41" s="101" customFormat="1" ht="18">
      <c r="B251" s="116"/>
      <c r="G251" s="709"/>
      <c r="AH251" s="120"/>
      <c r="AI251" s="121"/>
      <c r="AJ251" s="121"/>
      <c r="AK251" s="121"/>
      <c r="AL251" s="121"/>
      <c r="AM251" s="121"/>
      <c r="AN251" s="121"/>
      <c r="AO251" s="121"/>
    </row>
    <row r="252" spans="2:41" s="101" customFormat="1" ht="18">
      <c r="B252" s="116"/>
      <c r="G252" s="709"/>
      <c r="AH252" s="120"/>
      <c r="AI252" s="121"/>
      <c r="AJ252" s="121"/>
      <c r="AK252" s="121"/>
      <c r="AL252" s="121"/>
      <c r="AM252" s="121"/>
      <c r="AN252" s="121"/>
      <c r="AO252" s="121"/>
    </row>
    <row r="253" spans="2:41" s="101" customFormat="1" ht="18">
      <c r="B253" s="116"/>
      <c r="G253" s="709"/>
      <c r="AH253" s="120"/>
      <c r="AI253" s="121"/>
      <c r="AJ253" s="121"/>
      <c r="AK253" s="121"/>
      <c r="AL253" s="121"/>
      <c r="AM253" s="121"/>
      <c r="AN253" s="121"/>
      <c r="AO253" s="121"/>
    </row>
    <row r="254" spans="2:41" s="101" customFormat="1" ht="18">
      <c r="B254" s="116"/>
      <c r="G254" s="709"/>
      <c r="AH254" s="120"/>
      <c r="AI254" s="121"/>
      <c r="AJ254" s="121"/>
      <c r="AK254" s="121"/>
      <c r="AL254" s="121"/>
      <c r="AM254" s="121"/>
      <c r="AN254" s="121"/>
      <c r="AO254" s="121"/>
    </row>
    <row r="255" spans="2:41" s="101" customFormat="1" ht="18">
      <c r="B255" s="116"/>
      <c r="G255" s="709"/>
      <c r="AH255" s="120"/>
      <c r="AI255" s="121"/>
      <c r="AJ255" s="121"/>
      <c r="AK255" s="121"/>
      <c r="AL255" s="121"/>
      <c r="AM255" s="121"/>
      <c r="AN255" s="121"/>
      <c r="AO255" s="121"/>
    </row>
    <row r="256" spans="2:41" s="101" customFormat="1" ht="18">
      <c r="B256" s="116"/>
      <c r="G256" s="709"/>
      <c r="AH256" s="120"/>
      <c r="AI256" s="121"/>
      <c r="AJ256" s="121"/>
      <c r="AK256" s="121"/>
      <c r="AL256" s="121"/>
      <c r="AM256" s="121"/>
      <c r="AN256" s="121"/>
      <c r="AO256" s="121"/>
    </row>
    <row r="257" spans="2:41" s="101" customFormat="1" ht="18">
      <c r="B257" s="116"/>
      <c r="G257" s="709"/>
      <c r="AH257" s="120"/>
      <c r="AI257" s="121"/>
      <c r="AJ257" s="121"/>
      <c r="AK257" s="121"/>
      <c r="AL257" s="121"/>
      <c r="AM257" s="121"/>
      <c r="AN257" s="121"/>
      <c r="AO257" s="121"/>
    </row>
    <row r="258" spans="2:41" s="101" customFormat="1" ht="18">
      <c r="B258" s="116"/>
      <c r="G258" s="709"/>
      <c r="AH258" s="120"/>
      <c r="AI258" s="121"/>
      <c r="AJ258" s="121"/>
      <c r="AK258" s="121"/>
      <c r="AL258" s="121"/>
      <c r="AM258" s="121"/>
      <c r="AN258" s="121"/>
      <c r="AO258" s="121"/>
    </row>
    <row r="259" spans="2:41" s="101" customFormat="1" ht="18">
      <c r="B259" s="116"/>
      <c r="G259" s="709"/>
      <c r="AH259" s="120"/>
      <c r="AI259" s="121"/>
      <c r="AJ259" s="121"/>
      <c r="AK259" s="121"/>
      <c r="AL259" s="121"/>
      <c r="AM259" s="121"/>
      <c r="AN259" s="121"/>
      <c r="AO259" s="121"/>
    </row>
    <row r="260" spans="2:41" s="101" customFormat="1" ht="18">
      <c r="B260" s="116"/>
      <c r="G260" s="709"/>
      <c r="AH260" s="120"/>
      <c r="AI260" s="121"/>
      <c r="AJ260" s="121"/>
      <c r="AK260" s="121"/>
      <c r="AL260" s="121"/>
      <c r="AM260" s="121"/>
      <c r="AN260" s="121"/>
      <c r="AO260" s="121"/>
    </row>
    <row r="261" spans="2:41" s="101" customFormat="1" ht="18">
      <c r="B261" s="116"/>
      <c r="G261" s="709"/>
      <c r="AH261" s="120"/>
      <c r="AI261" s="121"/>
      <c r="AJ261" s="121"/>
      <c r="AK261" s="121"/>
      <c r="AL261" s="121"/>
      <c r="AM261" s="121"/>
      <c r="AN261" s="121"/>
      <c r="AO261" s="121"/>
    </row>
    <row r="262" spans="2:41" s="101" customFormat="1" ht="18">
      <c r="B262" s="116"/>
      <c r="G262" s="709"/>
      <c r="AH262" s="120"/>
      <c r="AI262" s="121"/>
      <c r="AJ262" s="121"/>
      <c r="AK262" s="121"/>
      <c r="AL262" s="121"/>
      <c r="AM262" s="121"/>
      <c r="AN262" s="121"/>
      <c r="AO262" s="121"/>
    </row>
    <row r="263" spans="2:41" s="101" customFormat="1" ht="18">
      <c r="B263" s="116"/>
      <c r="G263" s="709"/>
      <c r="AH263" s="120"/>
      <c r="AI263" s="121"/>
      <c r="AJ263" s="121"/>
      <c r="AK263" s="121"/>
      <c r="AL263" s="121"/>
      <c r="AM263" s="121"/>
      <c r="AN263" s="121"/>
      <c r="AO263" s="121"/>
    </row>
    <row r="264" spans="2:41" s="101" customFormat="1" ht="18">
      <c r="B264" s="116"/>
      <c r="G264" s="709"/>
      <c r="AH264" s="120"/>
      <c r="AI264" s="121"/>
      <c r="AJ264" s="121"/>
      <c r="AK264" s="121"/>
      <c r="AL264" s="121"/>
      <c r="AM264" s="121"/>
      <c r="AN264" s="121"/>
      <c r="AO264" s="121"/>
    </row>
    <row r="265" spans="2:41" s="101" customFormat="1" ht="18">
      <c r="B265" s="116"/>
      <c r="G265" s="709"/>
      <c r="AH265" s="120"/>
      <c r="AI265" s="121"/>
      <c r="AJ265" s="121"/>
      <c r="AK265" s="121"/>
      <c r="AL265" s="121"/>
      <c r="AM265" s="121"/>
      <c r="AN265" s="121"/>
      <c r="AO265" s="121"/>
    </row>
    <row r="266" spans="2:41" s="101" customFormat="1" ht="18">
      <c r="B266" s="116"/>
      <c r="G266" s="709"/>
      <c r="AH266" s="120"/>
      <c r="AI266" s="121"/>
      <c r="AJ266" s="121"/>
      <c r="AK266" s="121"/>
      <c r="AL266" s="121"/>
      <c r="AM266" s="121"/>
      <c r="AN266" s="121"/>
      <c r="AO266" s="121"/>
    </row>
    <row r="267" spans="2:41" s="101" customFormat="1" ht="18">
      <c r="B267" s="116"/>
      <c r="G267" s="709"/>
      <c r="AH267" s="120"/>
      <c r="AI267" s="121"/>
      <c r="AJ267" s="121"/>
      <c r="AK267" s="121"/>
      <c r="AL267" s="121"/>
      <c r="AM267" s="121"/>
      <c r="AN267" s="121"/>
      <c r="AO267" s="121"/>
    </row>
    <row r="268" spans="2:41" s="101" customFormat="1" ht="18">
      <c r="B268" s="116"/>
      <c r="G268" s="709"/>
      <c r="AH268" s="120"/>
      <c r="AI268" s="121"/>
      <c r="AJ268" s="121"/>
      <c r="AK268" s="121"/>
      <c r="AL268" s="121"/>
      <c r="AM268" s="121"/>
      <c r="AN268" s="121"/>
      <c r="AO268" s="121"/>
    </row>
    <row r="269" spans="2:41" s="101" customFormat="1" ht="18">
      <c r="B269" s="116"/>
      <c r="G269" s="709"/>
      <c r="AH269" s="120"/>
      <c r="AI269" s="121"/>
      <c r="AJ269" s="121"/>
      <c r="AK269" s="121"/>
      <c r="AL269" s="121"/>
      <c r="AM269" s="121"/>
      <c r="AN269" s="121"/>
      <c r="AO269" s="121"/>
    </row>
    <row r="270" spans="2:41" s="101" customFormat="1" ht="18">
      <c r="B270" s="116"/>
      <c r="G270" s="709"/>
      <c r="AH270" s="120"/>
      <c r="AI270" s="121"/>
      <c r="AJ270" s="121"/>
      <c r="AK270" s="121"/>
      <c r="AL270" s="121"/>
      <c r="AM270" s="121"/>
      <c r="AN270" s="121"/>
      <c r="AO270" s="121"/>
    </row>
    <row r="271" spans="2:41" s="101" customFormat="1" ht="18">
      <c r="B271" s="116"/>
      <c r="G271" s="709"/>
      <c r="AH271" s="120"/>
      <c r="AI271" s="121"/>
      <c r="AJ271" s="121"/>
      <c r="AK271" s="121"/>
      <c r="AL271" s="121"/>
      <c r="AM271" s="121"/>
      <c r="AN271" s="121"/>
      <c r="AO271" s="121"/>
    </row>
    <row r="272" spans="2:41" s="101" customFormat="1" ht="18">
      <c r="B272" s="116"/>
      <c r="G272" s="709"/>
      <c r="AH272" s="120"/>
      <c r="AI272" s="121"/>
      <c r="AJ272" s="121"/>
      <c r="AK272" s="121"/>
      <c r="AL272" s="121"/>
      <c r="AM272" s="121"/>
      <c r="AN272" s="121"/>
      <c r="AO272" s="121"/>
    </row>
    <row r="273" spans="2:41" s="101" customFormat="1" ht="18">
      <c r="B273" s="116"/>
      <c r="G273" s="709"/>
      <c r="AH273" s="120"/>
      <c r="AI273" s="121"/>
      <c r="AJ273" s="121"/>
      <c r="AK273" s="121"/>
      <c r="AL273" s="121"/>
      <c r="AM273" s="121"/>
      <c r="AN273" s="121"/>
      <c r="AO273" s="121"/>
    </row>
    <row r="274" spans="2:41" s="101" customFormat="1" ht="18">
      <c r="B274" s="116"/>
      <c r="G274" s="709"/>
      <c r="AH274" s="120"/>
      <c r="AI274" s="121"/>
      <c r="AJ274" s="121"/>
      <c r="AK274" s="121"/>
      <c r="AL274" s="121"/>
      <c r="AM274" s="121"/>
      <c r="AN274" s="121"/>
      <c r="AO274" s="121"/>
    </row>
    <row r="275" spans="2:41" s="101" customFormat="1" ht="18">
      <c r="B275" s="116"/>
      <c r="G275" s="709"/>
      <c r="AH275" s="120"/>
      <c r="AI275" s="121"/>
      <c r="AJ275" s="121"/>
      <c r="AK275" s="121"/>
      <c r="AL275" s="121"/>
      <c r="AM275" s="121"/>
      <c r="AN275" s="121"/>
      <c r="AO275" s="121"/>
    </row>
    <row r="276" spans="2:41" s="101" customFormat="1" ht="18">
      <c r="B276" s="116"/>
      <c r="G276" s="709"/>
      <c r="AH276" s="120"/>
      <c r="AI276" s="121"/>
      <c r="AJ276" s="121"/>
      <c r="AK276" s="121"/>
      <c r="AL276" s="121"/>
      <c r="AM276" s="121"/>
      <c r="AN276" s="121"/>
      <c r="AO276" s="121"/>
    </row>
    <row r="277" spans="2:41" s="101" customFormat="1" ht="18">
      <c r="B277" s="116"/>
      <c r="G277" s="709"/>
      <c r="AH277" s="120"/>
      <c r="AI277" s="121"/>
      <c r="AJ277" s="121"/>
      <c r="AK277" s="121"/>
      <c r="AL277" s="121"/>
      <c r="AM277" s="121"/>
      <c r="AN277" s="121"/>
      <c r="AO277" s="121"/>
    </row>
    <row r="278" spans="2:41" s="101" customFormat="1" ht="18">
      <c r="B278" s="116"/>
      <c r="G278" s="709"/>
      <c r="AH278" s="120"/>
      <c r="AI278" s="121"/>
      <c r="AJ278" s="121"/>
      <c r="AK278" s="121"/>
      <c r="AL278" s="121"/>
      <c r="AM278" s="121"/>
      <c r="AN278" s="121"/>
      <c r="AO278" s="121"/>
    </row>
    <row r="279" spans="2:41" s="101" customFormat="1" ht="18">
      <c r="B279" s="116"/>
      <c r="G279" s="709"/>
      <c r="AH279" s="120"/>
      <c r="AI279" s="121"/>
      <c r="AJ279" s="121"/>
      <c r="AK279" s="121"/>
      <c r="AL279" s="121"/>
      <c r="AM279" s="121"/>
      <c r="AN279" s="121"/>
      <c r="AO279" s="121"/>
    </row>
    <row r="280" spans="2:41" s="101" customFormat="1" ht="18">
      <c r="B280" s="116"/>
      <c r="G280" s="709"/>
      <c r="AH280" s="120"/>
      <c r="AI280" s="121"/>
      <c r="AJ280" s="121"/>
      <c r="AK280" s="121"/>
      <c r="AL280" s="121"/>
      <c r="AM280" s="121"/>
      <c r="AN280" s="121"/>
      <c r="AO280" s="121"/>
    </row>
    <row r="281" spans="2:41" s="101" customFormat="1" ht="18">
      <c r="B281" s="116"/>
      <c r="G281" s="709"/>
      <c r="AH281" s="120"/>
      <c r="AI281" s="121"/>
      <c r="AJ281" s="121"/>
      <c r="AK281" s="121"/>
      <c r="AL281" s="121"/>
      <c r="AM281" s="121"/>
      <c r="AN281" s="121"/>
      <c r="AO281" s="121"/>
    </row>
    <row r="282" spans="2:41" s="101" customFormat="1" ht="18">
      <c r="B282" s="116"/>
      <c r="G282" s="709"/>
      <c r="AH282" s="120"/>
      <c r="AI282" s="121"/>
      <c r="AJ282" s="121"/>
      <c r="AK282" s="121"/>
      <c r="AL282" s="121"/>
      <c r="AM282" s="121"/>
      <c r="AN282" s="121"/>
      <c r="AO282" s="121"/>
    </row>
    <row r="283" spans="2:41" s="101" customFormat="1" ht="18">
      <c r="B283" s="116"/>
      <c r="G283" s="709"/>
      <c r="AH283" s="120"/>
      <c r="AI283" s="121"/>
      <c r="AJ283" s="121"/>
      <c r="AK283" s="121"/>
      <c r="AL283" s="121"/>
      <c r="AM283" s="121"/>
      <c r="AN283" s="121"/>
      <c r="AO283" s="121"/>
    </row>
    <row r="284" spans="2:41" s="101" customFormat="1" ht="18">
      <c r="B284" s="116"/>
      <c r="G284" s="709"/>
      <c r="AH284" s="120"/>
      <c r="AI284" s="121"/>
      <c r="AJ284" s="121"/>
      <c r="AK284" s="121"/>
      <c r="AL284" s="121"/>
      <c r="AM284" s="121"/>
      <c r="AN284" s="121"/>
      <c r="AO284" s="121"/>
    </row>
    <row r="285" spans="2:41" s="101" customFormat="1" ht="18">
      <c r="B285" s="116"/>
      <c r="G285" s="709"/>
      <c r="AH285" s="120"/>
      <c r="AI285" s="121"/>
      <c r="AJ285" s="121"/>
      <c r="AK285" s="121"/>
      <c r="AL285" s="121"/>
      <c r="AM285" s="121"/>
      <c r="AN285" s="121"/>
      <c r="AO285" s="121"/>
    </row>
    <row r="286" spans="2:41" s="101" customFormat="1" ht="18">
      <c r="B286" s="116"/>
      <c r="G286" s="709"/>
      <c r="AH286" s="120"/>
      <c r="AI286" s="121"/>
      <c r="AJ286" s="121"/>
      <c r="AK286" s="121"/>
      <c r="AL286" s="121"/>
      <c r="AM286" s="121"/>
      <c r="AN286" s="121"/>
      <c r="AO286" s="121"/>
    </row>
    <row r="287" spans="2:41" s="101" customFormat="1" ht="18">
      <c r="B287" s="116"/>
      <c r="G287" s="709"/>
      <c r="AH287" s="120"/>
      <c r="AI287" s="121"/>
      <c r="AJ287" s="121"/>
      <c r="AK287" s="121"/>
      <c r="AL287" s="121"/>
      <c r="AM287" s="121"/>
      <c r="AN287" s="121"/>
      <c r="AO287" s="121"/>
    </row>
    <row r="288" spans="2:41" s="101" customFormat="1" ht="18">
      <c r="B288" s="116"/>
      <c r="G288" s="709"/>
      <c r="AH288" s="120"/>
      <c r="AI288" s="121"/>
      <c r="AJ288" s="121"/>
      <c r="AK288" s="121"/>
      <c r="AL288" s="121"/>
      <c r="AM288" s="121"/>
      <c r="AN288" s="121"/>
      <c r="AO288" s="121"/>
    </row>
    <row r="289" spans="2:41" s="101" customFormat="1" ht="18">
      <c r="B289" s="116"/>
      <c r="G289" s="709"/>
      <c r="AH289" s="120"/>
      <c r="AI289" s="121"/>
      <c r="AJ289" s="121"/>
      <c r="AK289" s="121"/>
      <c r="AL289" s="121"/>
      <c r="AM289" s="121"/>
      <c r="AN289" s="121"/>
      <c r="AO289" s="121"/>
    </row>
    <row r="290" spans="2:41" s="101" customFormat="1" ht="18">
      <c r="B290" s="116"/>
      <c r="G290" s="709"/>
      <c r="AH290" s="120"/>
      <c r="AI290" s="121"/>
      <c r="AJ290" s="121"/>
      <c r="AK290" s="121"/>
      <c r="AL290" s="121"/>
      <c r="AM290" s="121"/>
      <c r="AN290" s="121"/>
      <c r="AO290" s="121"/>
    </row>
    <row r="291" spans="2:41" s="101" customFormat="1" ht="18">
      <c r="B291" s="116"/>
      <c r="G291" s="709"/>
      <c r="AH291" s="120"/>
      <c r="AI291" s="121"/>
      <c r="AJ291" s="121"/>
      <c r="AK291" s="121"/>
      <c r="AL291" s="121"/>
      <c r="AM291" s="121"/>
      <c r="AN291" s="121"/>
      <c r="AO291" s="121"/>
    </row>
    <row r="292" spans="2:41" s="101" customFormat="1">
      <c r="G292" s="709"/>
      <c r="AH292" s="120"/>
      <c r="AI292" s="121"/>
      <c r="AJ292" s="121"/>
      <c r="AK292" s="121"/>
      <c r="AL292" s="121"/>
      <c r="AM292" s="121"/>
      <c r="AN292" s="121"/>
      <c r="AO292" s="121"/>
    </row>
    <row r="293" spans="2:41" s="101" customFormat="1">
      <c r="G293" s="709"/>
      <c r="AH293" s="120"/>
      <c r="AI293" s="121"/>
      <c r="AJ293" s="121"/>
      <c r="AK293" s="121"/>
      <c r="AL293" s="121"/>
      <c r="AM293" s="121"/>
      <c r="AN293" s="121"/>
      <c r="AO293" s="121"/>
    </row>
    <row r="294" spans="2:41" s="101" customFormat="1">
      <c r="G294" s="709"/>
      <c r="AH294" s="120"/>
      <c r="AI294" s="121"/>
      <c r="AJ294" s="121"/>
      <c r="AK294" s="121"/>
      <c r="AL294" s="121"/>
      <c r="AM294" s="121"/>
      <c r="AN294" s="121"/>
      <c r="AO294" s="121"/>
    </row>
    <row r="295" spans="2:41" s="101" customFormat="1">
      <c r="G295" s="709"/>
      <c r="AH295" s="120"/>
      <c r="AI295" s="121"/>
      <c r="AJ295" s="121"/>
      <c r="AK295" s="121"/>
      <c r="AL295" s="121"/>
      <c r="AM295" s="121"/>
      <c r="AN295" s="121"/>
      <c r="AO295" s="121"/>
    </row>
    <row r="296" spans="2:41" s="101" customFormat="1">
      <c r="G296" s="709"/>
      <c r="AH296" s="120"/>
      <c r="AI296" s="121"/>
      <c r="AJ296" s="121"/>
      <c r="AK296" s="121"/>
      <c r="AL296" s="121"/>
      <c r="AM296" s="121"/>
      <c r="AN296" s="121"/>
      <c r="AO296" s="121"/>
    </row>
    <row r="297" spans="2:41" s="101" customFormat="1">
      <c r="G297" s="709"/>
      <c r="AH297" s="120"/>
      <c r="AI297" s="121"/>
      <c r="AJ297" s="121"/>
      <c r="AK297" s="121"/>
      <c r="AL297" s="121"/>
      <c r="AM297" s="121"/>
      <c r="AN297" s="121"/>
      <c r="AO297" s="121"/>
    </row>
    <row r="298" spans="2:41" s="101" customFormat="1">
      <c r="G298" s="709"/>
      <c r="AH298" s="120"/>
      <c r="AI298" s="121"/>
      <c r="AJ298" s="121"/>
      <c r="AK298" s="121"/>
      <c r="AL298" s="121"/>
      <c r="AM298" s="121"/>
      <c r="AN298" s="121"/>
      <c r="AO298" s="121"/>
    </row>
    <row r="299" spans="2:41" s="101" customFormat="1">
      <c r="G299" s="709"/>
      <c r="AH299" s="120"/>
      <c r="AI299" s="121"/>
      <c r="AJ299" s="121"/>
      <c r="AK299" s="121"/>
      <c r="AL299" s="121"/>
      <c r="AM299" s="121"/>
      <c r="AN299" s="121"/>
      <c r="AO299" s="121"/>
    </row>
    <row r="300" spans="2:41" s="101" customFormat="1">
      <c r="G300" s="709"/>
      <c r="AH300" s="120"/>
      <c r="AI300" s="121"/>
      <c r="AJ300" s="121"/>
      <c r="AK300" s="121"/>
      <c r="AL300" s="121"/>
      <c r="AM300" s="121"/>
      <c r="AN300" s="121"/>
      <c r="AO300" s="121"/>
    </row>
    <row r="301" spans="2:41" s="101" customFormat="1">
      <c r="G301" s="709"/>
      <c r="AH301" s="120"/>
      <c r="AI301" s="121"/>
      <c r="AJ301" s="121"/>
      <c r="AK301" s="121"/>
      <c r="AL301" s="121"/>
      <c r="AM301" s="121"/>
      <c r="AN301" s="121"/>
      <c r="AO301" s="121"/>
    </row>
    <row r="302" spans="2:41" s="101" customFormat="1">
      <c r="G302" s="709"/>
      <c r="AH302" s="120"/>
      <c r="AI302" s="121"/>
      <c r="AJ302" s="121"/>
      <c r="AK302" s="121"/>
      <c r="AL302" s="121"/>
      <c r="AM302" s="121"/>
      <c r="AN302" s="121"/>
      <c r="AO302" s="121"/>
    </row>
    <row r="303" spans="2:41" s="101" customFormat="1">
      <c r="G303" s="709"/>
      <c r="AH303" s="120"/>
      <c r="AI303" s="121"/>
      <c r="AJ303" s="121"/>
      <c r="AK303" s="121"/>
      <c r="AL303" s="121"/>
      <c r="AM303" s="121"/>
      <c r="AN303" s="121"/>
      <c r="AO303" s="121"/>
    </row>
    <row r="304" spans="2:41" s="101" customFormat="1">
      <c r="G304" s="709"/>
      <c r="AH304" s="120"/>
      <c r="AI304" s="121"/>
      <c r="AJ304" s="121"/>
      <c r="AK304" s="121"/>
      <c r="AL304" s="121"/>
      <c r="AM304" s="121"/>
      <c r="AN304" s="121"/>
      <c r="AO304" s="121"/>
    </row>
    <row r="305" spans="7:41" s="101" customFormat="1">
      <c r="G305" s="709"/>
      <c r="AH305" s="120"/>
      <c r="AI305" s="121"/>
      <c r="AJ305" s="121"/>
      <c r="AK305" s="121"/>
      <c r="AL305" s="121"/>
      <c r="AM305" s="121"/>
      <c r="AN305" s="121"/>
      <c r="AO305" s="121"/>
    </row>
    <row r="306" spans="7:41" s="101" customFormat="1">
      <c r="G306" s="709"/>
      <c r="AH306" s="120"/>
      <c r="AI306" s="121"/>
      <c r="AJ306" s="121"/>
      <c r="AK306" s="121"/>
      <c r="AL306" s="121"/>
      <c r="AM306" s="121"/>
      <c r="AN306" s="121"/>
      <c r="AO306" s="121"/>
    </row>
    <row r="307" spans="7:41" s="101" customFormat="1">
      <c r="G307" s="709"/>
      <c r="AH307" s="120"/>
      <c r="AI307" s="121"/>
      <c r="AJ307" s="121"/>
      <c r="AK307" s="121"/>
      <c r="AL307" s="121"/>
      <c r="AM307" s="121"/>
      <c r="AN307" s="121"/>
      <c r="AO307" s="121"/>
    </row>
    <row r="308" spans="7:41" s="101" customFormat="1">
      <c r="G308" s="709"/>
      <c r="AH308" s="120"/>
      <c r="AI308" s="121"/>
      <c r="AJ308" s="121"/>
      <c r="AK308" s="121"/>
      <c r="AL308" s="121"/>
      <c r="AM308" s="121"/>
      <c r="AN308" s="121"/>
      <c r="AO308" s="121"/>
    </row>
    <row r="309" spans="7:41" s="101" customFormat="1">
      <c r="G309" s="709"/>
      <c r="AH309" s="120"/>
      <c r="AI309" s="121"/>
      <c r="AJ309" s="121"/>
      <c r="AK309" s="121"/>
      <c r="AL309" s="121"/>
      <c r="AM309" s="121"/>
      <c r="AN309" s="121"/>
      <c r="AO309" s="121"/>
    </row>
    <row r="310" spans="7:41" s="101" customFormat="1">
      <c r="G310" s="709"/>
      <c r="AH310" s="120"/>
      <c r="AI310" s="121"/>
      <c r="AJ310" s="121"/>
      <c r="AK310" s="121"/>
      <c r="AL310" s="121"/>
      <c r="AM310" s="121"/>
      <c r="AN310" s="121"/>
      <c r="AO310" s="121"/>
    </row>
    <row r="311" spans="7:41" s="101" customFormat="1">
      <c r="G311" s="709"/>
      <c r="AH311" s="120"/>
      <c r="AI311" s="121"/>
      <c r="AJ311" s="121"/>
      <c r="AK311" s="121"/>
      <c r="AL311" s="121"/>
      <c r="AM311" s="121"/>
      <c r="AN311" s="121"/>
      <c r="AO311" s="121"/>
    </row>
    <row r="312" spans="7:41" s="101" customFormat="1">
      <c r="G312" s="709"/>
      <c r="AH312" s="120"/>
      <c r="AI312" s="121"/>
      <c r="AJ312" s="121"/>
      <c r="AK312" s="121"/>
      <c r="AL312" s="121"/>
      <c r="AM312" s="121"/>
      <c r="AN312" s="121"/>
      <c r="AO312" s="121"/>
    </row>
    <row r="313" spans="7:41" s="101" customFormat="1">
      <c r="G313" s="709"/>
      <c r="AH313" s="120"/>
      <c r="AI313" s="121"/>
      <c r="AJ313" s="121"/>
      <c r="AK313" s="121"/>
      <c r="AL313" s="121"/>
      <c r="AM313" s="121"/>
      <c r="AN313" s="121"/>
      <c r="AO313" s="121"/>
    </row>
    <row r="314" spans="7:41" s="101" customFormat="1">
      <c r="G314" s="709"/>
      <c r="AH314" s="120"/>
      <c r="AI314" s="121"/>
      <c r="AJ314" s="121"/>
      <c r="AK314" s="121"/>
      <c r="AL314" s="121"/>
      <c r="AM314" s="121"/>
      <c r="AN314" s="121"/>
      <c r="AO314" s="121"/>
    </row>
    <row r="315" spans="7:41" s="101" customFormat="1">
      <c r="G315" s="709"/>
      <c r="AH315" s="120"/>
      <c r="AI315" s="121"/>
      <c r="AJ315" s="121"/>
      <c r="AK315" s="121"/>
      <c r="AL315" s="121"/>
      <c r="AM315" s="121"/>
      <c r="AN315" s="121"/>
      <c r="AO315" s="121"/>
    </row>
    <row r="316" spans="7:41" s="101" customFormat="1">
      <c r="G316" s="709"/>
      <c r="AH316" s="120"/>
      <c r="AI316" s="121"/>
      <c r="AJ316" s="121"/>
      <c r="AK316" s="121"/>
      <c r="AL316" s="121"/>
      <c r="AM316" s="121"/>
      <c r="AN316" s="121"/>
      <c r="AO316" s="121"/>
    </row>
    <row r="317" spans="7:41" s="101" customFormat="1">
      <c r="G317" s="709"/>
      <c r="AH317" s="120"/>
      <c r="AI317" s="121"/>
      <c r="AJ317" s="121"/>
      <c r="AK317" s="121"/>
      <c r="AL317" s="121"/>
      <c r="AM317" s="121"/>
      <c r="AN317" s="121"/>
      <c r="AO317" s="121"/>
    </row>
    <row r="318" spans="7:41" s="101" customFormat="1">
      <c r="G318" s="709"/>
      <c r="AH318" s="120"/>
      <c r="AI318" s="121"/>
      <c r="AJ318" s="121"/>
      <c r="AK318" s="121"/>
      <c r="AL318" s="121"/>
      <c r="AM318" s="121"/>
      <c r="AN318" s="121"/>
      <c r="AO318" s="121"/>
    </row>
    <row r="319" spans="7:41" s="101" customFormat="1">
      <c r="G319" s="709"/>
      <c r="AH319" s="120"/>
      <c r="AI319" s="121"/>
      <c r="AJ319" s="121"/>
      <c r="AK319" s="121"/>
      <c r="AL319" s="121"/>
      <c r="AM319" s="121"/>
      <c r="AN319" s="121"/>
      <c r="AO319" s="121"/>
    </row>
    <row r="320" spans="7:41" s="101" customFormat="1">
      <c r="G320" s="709"/>
      <c r="AH320" s="120"/>
      <c r="AI320" s="121"/>
      <c r="AJ320" s="121"/>
      <c r="AK320" s="121"/>
      <c r="AL320" s="121"/>
      <c r="AM320" s="121"/>
      <c r="AN320" s="121"/>
      <c r="AO320" s="121"/>
    </row>
    <row r="321" spans="7:41" s="101" customFormat="1">
      <c r="G321" s="709"/>
      <c r="AH321" s="120"/>
      <c r="AI321" s="121"/>
      <c r="AJ321" s="121"/>
      <c r="AK321" s="121"/>
      <c r="AL321" s="121"/>
      <c r="AM321" s="121"/>
      <c r="AN321" s="121"/>
      <c r="AO321" s="121"/>
    </row>
    <row r="322" spans="7:41" s="101" customFormat="1">
      <c r="G322" s="709"/>
      <c r="AH322" s="120"/>
      <c r="AI322" s="121"/>
      <c r="AJ322" s="121"/>
      <c r="AK322" s="121"/>
      <c r="AL322" s="121"/>
      <c r="AM322" s="121"/>
      <c r="AN322" s="121"/>
      <c r="AO322" s="121"/>
    </row>
    <row r="323" spans="7:41" s="101" customFormat="1">
      <c r="G323" s="709"/>
      <c r="AH323" s="120"/>
      <c r="AI323" s="121"/>
      <c r="AJ323" s="121"/>
      <c r="AK323" s="121"/>
      <c r="AL323" s="121"/>
      <c r="AM323" s="121"/>
      <c r="AN323" s="121"/>
      <c r="AO323" s="121"/>
    </row>
    <row r="324" spans="7:41" s="101" customFormat="1">
      <c r="G324" s="709"/>
      <c r="AH324" s="120"/>
      <c r="AI324" s="121"/>
      <c r="AJ324" s="121"/>
      <c r="AK324" s="121"/>
      <c r="AL324" s="121"/>
      <c r="AM324" s="121"/>
      <c r="AN324" s="121"/>
      <c r="AO324" s="121"/>
    </row>
    <row r="325" spans="7:41" s="101" customFormat="1">
      <c r="G325" s="709"/>
      <c r="AH325" s="120"/>
      <c r="AI325" s="121"/>
      <c r="AJ325" s="121"/>
      <c r="AK325" s="121"/>
      <c r="AL325" s="121"/>
      <c r="AM325" s="121"/>
      <c r="AN325" s="121"/>
      <c r="AO325" s="121"/>
    </row>
    <row r="326" spans="7:41" s="101" customFormat="1">
      <c r="G326" s="709"/>
      <c r="AH326" s="120"/>
      <c r="AI326" s="121"/>
      <c r="AJ326" s="121"/>
      <c r="AK326" s="121"/>
      <c r="AL326" s="121"/>
      <c r="AM326" s="121"/>
      <c r="AN326" s="121"/>
      <c r="AO326" s="121"/>
    </row>
    <row r="327" spans="7:41" s="101" customFormat="1">
      <c r="G327" s="709"/>
      <c r="AH327" s="120"/>
      <c r="AI327" s="121"/>
      <c r="AJ327" s="121"/>
      <c r="AK327" s="121"/>
      <c r="AL327" s="121"/>
      <c r="AM327" s="121"/>
      <c r="AN327" s="121"/>
      <c r="AO327" s="121"/>
    </row>
    <row r="328" spans="7:41" s="101" customFormat="1">
      <c r="G328" s="709"/>
      <c r="AH328" s="120"/>
      <c r="AI328" s="121"/>
      <c r="AJ328" s="121"/>
      <c r="AK328" s="121"/>
      <c r="AL328" s="121"/>
      <c r="AM328" s="121"/>
      <c r="AN328" s="121"/>
      <c r="AO328" s="121"/>
    </row>
    <row r="329" spans="7:41" s="101" customFormat="1">
      <c r="G329" s="709"/>
      <c r="AH329" s="120"/>
      <c r="AI329" s="121"/>
      <c r="AJ329" s="121"/>
      <c r="AK329" s="121"/>
      <c r="AL329" s="121"/>
      <c r="AM329" s="121"/>
      <c r="AN329" s="121"/>
      <c r="AO329" s="121"/>
    </row>
    <row r="330" spans="7:41" s="101" customFormat="1">
      <c r="G330" s="709"/>
      <c r="AH330" s="120"/>
      <c r="AI330" s="121"/>
      <c r="AJ330" s="121"/>
      <c r="AK330" s="121"/>
      <c r="AL330" s="121"/>
      <c r="AM330" s="121"/>
      <c r="AN330" s="121"/>
      <c r="AO330" s="121"/>
    </row>
    <row r="331" spans="7:41" s="101" customFormat="1">
      <c r="G331" s="709"/>
      <c r="AH331" s="120"/>
      <c r="AI331" s="121"/>
      <c r="AJ331" s="121"/>
      <c r="AK331" s="121"/>
      <c r="AL331" s="121"/>
      <c r="AM331" s="121"/>
      <c r="AN331" s="121"/>
      <c r="AO331" s="121"/>
    </row>
    <row r="332" spans="7:41" s="101" customFormat="1">
      <c r="G332" s="709"/>
      <c r="AH332" s="120"/>
      <c r="AI332" s="121"/>
      <c r="AJ332" s="121"/>
      <c r="AK332" s="121"/>
      <c r="AL332" s="121"/>
      <c r="AM332" s="121"/>
      <c r="AN332" s="121"/>
      <c r="AO332" s="121"/>
    </row>
    <row r="333" spans="7:41" s="101" customFormat="1">
      <c r="G333" s="709"/>
      <c r="AH333" s="120"/>
      <c r="AI333" s="121"/>
      <c r="AJ333" s="121"/>
      <c r="AK333" s="121"/>
      <c r="AL333" s="121"/>
      <c r="AM333" s="121"/>
      <c r="AN333" s="121"/>
      <c r="AO333" s="121"/>
    </row>
    <row r="334" spans="7:41" s="101" customFormat="1">
      <c r="G334" s="709"/>
      <c r="AH334" s="120"/>
      <c r="AI334" s="121"/>
      <c r="AJ334" s="121"/>
      <c r="AK334" s="121"/>
      <c r="AL334" s="121"/>
      <c r="AM334" s="121"/>
      <c r="AN334" s="121"/>
      <c r="AO334" s="121"/>
    </row>
    <row r="335" spans="7:41" s="101" customFormat="1">
      <c r="G335" s="709"/>
      <c r="AH335" s="120"/>
      <c r="AI335" s="121"/>
      <c r="AJ335" s="121"/>
      <c r="AK335" s="121"/>
      <c r="AL335" s="121"/>
      <c r="AM335" s="121"/>
      <c r="AN335" s="121"/>
      <c r="AO335" s="121"/>
    </row>
    <row r="336" spans="7:41" s="101" customFormat="1">
      <c r="G336" s="709"/>
      <c r="AH336" s="120"/>
      <c r="AI336" s="121"/>
      <c r="AJ336" s="121"/>
      <c r="AK336" s="121"/>
      <c r="AL336" s="121"/>
      <c r="AM336" s="121"/>
      <c r="AN336" s="121"/>
      <c r="AO336" s="121"/>
    </row>
    <row r="337" spans="7:41" s="101" customFormat="1">
      <c r="G337" s="709"/>
      <c r="AH337" s="120"/>
      <c r="AI337" s="121"/>
      <c r="AJ337" s="121"/>
      <c r="AK337" s="121"/>
      <c r="AL337" s="121"/>
      <c r="AM337" s="121"/>
      <c r="AN337" s="121"/>
      <c r="AO337" s="121"/>
    </row>
    <row r="338" spans="7:41" s="101" customFormat="1">
      <c r="G338" s="709"/>
      <c r="AH338" s="120"/>
      <c r="AI338" s="121"/>
      <c r="AJ338" s="121"/>
      <c r="AK338" s="121"/>
      <c r="AL338" s="121"/>
      <c r="AM338" s="121"/>
      <c r="AN338" s="121"/>
      <c r="AO338" s="121"/>
    </row>
    <row r="339" spans="7:41" s="101" customFormat="1">
      <c r="G339" s="709"/>
      <c r="AH339" s="120"/>
      <c r="AI339" s="121"/>
      <c r="AJ339" s="121"/>
      <c r="AK339" s="121"/>
      <c r="AL339" s="121"/>
      <c r="AM339" s="121"/>
      <c r="AN339" s="121"/>
      <c r="AO339" s="121"/>
    </row>
    <row r="340" spans="7:41" s="101" customFormat="1">
      <c r="G340" s="709"/>
      <c r="AH340" s="120"/>
      <c r="AI340" s="121"/>
      <c r="AJ340" s="121"/>
      <c r="AK340" s="121"/>
      <c r="AL340" s="121"/>
      <c r="AM340" s="121"/>
      <c r="AN340" s="121"/>
      <c r="AO340" s="121"/>
    </row>
    <row r="341" spans="7:41" s="101" customFormat="1">
      <c r="G341" s="709"/>
      <c r="AH341" s="120"/>
      <c r="AI341" s="121"/>
      <c r="AJ341" s="121"/>
      <c r="AK341" s="121"/>
      <c r="AL341" s="121"/>
      <c r="AM341" s="121"/>
      <c r="AN341" s="121"/>
      <c r="AO341" s="121"/>
    </row>
    <row r="342" spans="7:41" s="101" customFormat="1">
      <c r="G342" s="709"/>
      <c r="AH342" s="120"/>
      <c r="AI342" s="121"/>
      <c r="AJ342" s="121"/>
      <c r="AK342" s="121"/>
      <c r="AL342" s="121"/>
      <c r="AM342" s="121"/>
      <c r="AN342" s="121"/>
      <c r="AO342" s="121"/>
    </row>
    <row r="343" spans="7:41" s="101" customFormat="1">
      <c r="G343" s="709"/>
      <c r="AH343" s="120"/>
      <c r="AI343" s="121"/>
      <c r="AJ343" s="121"/>
      <c r="AK343" s="121"/>
      <c r="AL343" s="121"/>
      <c r="AM343" s="121"/>
      <c r="AN343" s="121"/>
      <c r="AO343" s="121"/>
    </row>
    <row r="344" spans="7:41" s="101" customFormat="1">
      <c r="G344" s="709"/>
      <c r="AH344" s="120"/>
      <c r="AI344" s="121"/>
      <c r="AJ344" s="121"/>
      <c r="AK344" s="121"/>
      <c r="AL344" s="121"/>
      <c r="AM344" s="121"/>
      <c r="AN344" s="121"/>
      <c r="AO344" s="121"/>
    </row>
    <row r="345" spans="7:41" s="101" customFormat="1">
      <c r="G345" s="709"/>
      <c r="AH345" s="120"/>
      <c r="AI345" s="121"/>
      <c r="AJ345" s="121"/>
      <c r="AK345" s="121"/>
      <c r="AL345" s="121"/>
      <c r="AM345" s="121"/>
      <c r="AN345" s="121"/>
      <c r="AO345" s="121"/>
    </row>
    <row r="346" spans="7:41" s="101" customFormat="1">
      <c r="G346" s="709"/>
      <c r="AH346" s="120"/>
      <c r="AI346" s="121"/>
      <c r="AJ346" s="121"/>
      <c r="AK346" s="121"/>
      <c r="AL346" s="121"/>
      <c r="AM346" s="121"/>
      <c r="AN346" s="121"/>
      <c r="AO346" s="121"/>
    </row>
    <row r="347" spans="7:41" s="101" customFormat="1">
      <c r="G347" s="709"/>
      <c r="AH347" s="120"/>
      <c r="AI347" s="121"/>
      <c r="AJ347" s="121"/>
      <c r="AK347" s="121"/>
      <c r="AL347" s="121"/>
      <c r="AM347" s="121"/>
      <c r="AN347" s="121"/>
      <c r="AO347" s="121"/>
    </row>
    <row r="348" spans="7:41" s="101" customFormat="1">
      <c r="G348" s="709"/>
      <c r="AH348" s="120"/>
      <c r="AI348" s="121"/>
      <c r="AJ348" s="121"/>
      <c r="AK348" s="121"/>
      <c r="AL348" s="121"/>
      <c r="AM348" s="121"/>
      <c r="AN348" s="121"/>
      <c r="AO348" s="121"/>
    </row>
    <row r="349" spans="7:41" s="101" customFormat="1">
      <c r="G349" s="709"/>
      <c r="AH349" s="120"/>
      <c r="AI349" s="121"/>
      <c r="AJ349" s="121"/>
      <c r="AK349" s="121"/>
      <c r="AL349" s="121"/>
      <c r="AM349" s="121"/>
      <c r="AN349" s="121"/>
      <c r="AO349" s="121"/>
    </row>
    <row r="350" spans="7:41" s="101" customFormat="1">
      <c r="G350" s="709"/>
      <c r="AH350" s="120"/>
      <c r="AI350" s="121"/>
      <c r="AJ350" s="121"/>
      <c r="AK350" s="121"/>
      <c r="AL350" s="121"/>
      <c r="AM350" s="121"/>
      <c r="AN350" s="121"/>
      <c r="AO350" s="121"/>
    </row>
    <row r="351" spans="7:41" s="101" customFormat="1">
      <c r="G351" s="709"/>
      <c r="AH351" s="120"/>
      <c r="AI351" s="121"/>
      <c r="AJ351" s="121"/>
      <c r="AK351" s="121"/>
      <c r="AL351" s="121"/>
      <c r="AM351" s="121"/>
      <c r="AN351" s="121"/>
      <c r="AO351" s="121"/>
    </row>
    <row r="352" spans="7:41" s="101" customFormat="1">
      <c r="G352" s="709"/>
      <c r="AH352" s="120"/>
      <c r="AI352" s="121"/>
      <c r="AJ352" s="121"/>
      <c r="AK352" s="121"/>
      <c r="AL352" s="121"/>
      <c r="AM352" s="121"/>
      <c r="AN352" s="121"/>
      <c r="AO352" s="121"/>
    </row>
    <row r="353" spans="7:41" s="101" customFormat="1">
      <c r="G353" s="709"/>
      <c r="AH353" s="120"/>
      <c r="AI353" s="121"/>
      <c r="AJ353" s="121"/>
      <c r="AK353" s="121"/>
      <c r="AL353" s="121"/>
      <c r="AM353" s="121"/>
      <c r="AN353" s="121"/>
      <c r="AO353" s="121"/>
    </row>
    <row r="354" spans="7:41" s="101" customFormat="1">
      <c r="G354" s="709"/>
      <c r="AH354" s="120"/>
      <c r="AI354" s="121"/>
      <c r="AJ354" s="121"/>
      <c r="AK354" s="121"/>
      <c r="AL354" s="121"/>
      <c r="AM354" s="121"/>
      <c r="AN354" s="121"/>
      <c r="AO354" s="121"/>
    </row>
    <row r="355" spans="7:41" s="101" customFormat="1">
      <c r="G355" s="709"/>
      <c r="AH355" s="120"/>
      <c r="AI355" s="121"/>
      <c r="AJ355" s="121"/>
      <c r="AK355" s="121"/>
      <c r="AL355" s="121"/>
      <c r="AM355" s="121"/>
      <c r="AN355" s="121"/>
      <c r="AO355" s="121"/>
    </row>
    <row r="356" spans="7:41" s="101" customFormat="1">
      <c r="G356" s="709"/>
      <c r="AH356" s="120"/>
      <c r="AI356" s="121"/>
      <c r="AJ356" s="121"/>
      <c r="AK356" s="121"/>
      <c r="AL356" s="121"/>
      <c r="AM356" s="121"/>
      <c r="AN356" s="121"/>
      <c r="AO356" s="121"/>
    </row>
    <row r="357" spans="7:41" s="101" customFormat="1">
      <c r="G357" s="709"/>
      <c r="AH357" s="120"/>
      <c r="AI357" s="121"/>
      <c r="AJ357" s="121"/>
      <c r="AK357" s="121"/>
      <c r="AL357" s="121"/>
      <c r="AM357" s="121"/>
      <c r="AN357" s="121"/>
      <c r="AO357" s="121"/>
    </row>
    <row r="358" spans="7:41" s="101" customFormat="1">
      <c r="G358" s="709"/>
      <c r="AH358" s="120"/>
      <c r="AI358" s="121"/>
      <c r="AJ358" s="121"/>
      <c r="AK358" s="121"/>
      <c r="AL358" s="121"/>
      <c r="AM358" s="121"/>
      <c r="AN358" s="121"/>
      <c r="AO358" s="121"/>
    </row>
    <row r="359" spans="7:41" s="101" customFormat="1">
      <c r="G359" s="709"/>
      <c r="AH359" s="120"/>
      <c r="AI359" s="121"/>
      <c r="AJ359" s="121"/>
      <c r="AK359" s="121"/>
      <c r="AL359" s="121"/>
      <c r="AM359" s="121"/>
      <c r="AN359" s="121"/>
      <c r="AO359" s="121"/>
    </row>
    <row r="360" spans="7:41" s="101" customFormat="1">
      <c r="G360" s="709"/>
      <c r="AH360" s="120"/>
      <c r="AI360" s="121"/>
      <c r="AJ360" s="121"/>
      <c r="AK360" s="121"/>
      <c r="AL360" s="121"/>
      <c r="AM360" s="121"/>
      <c r="AN360" s="121"/>
      <c r="AO360" s="121"/>
    </row>
    <row r="361" spans="7:41" s="101" customFormat="1">
      <c r="G361" s="709"/>
      <c r="AH361" s="120"/>
      <c r="AI361" s="121"/>
      <c r="AJ361" s="121"/>
      <c r="AK361" s="121"/>
      <c r="AL361" s="121"/>
      <c r="AM361" s="121"/>
      <c r="AN361" s="121"/>
      <c r="AO361" s="121"/>
    </row>
    <row r="362" spans="7:41" s="101" customFormat="1">
      <c r="G362" s="709"/>
      <c r="AH362" s="120"/>
      <c r="AI362" s="121"/>
      <c r="AJ362" s="121"/>
      <c r="AK362" s="121"/>
      <c r="AL362" s="121"/>
      <c r="AM362" s="121"/>
      <c r="AN362" s="121"/>
      <c r="AO362" s="121"/>
    </row>
    <row r="363" spans="7:41" s="101" customFormat="1">
      <c r="G363" s="709"/>
      <c r="AH363" s="120"/>
      <c r="AI363" s="121"/>
      <c r="AJ363" s="121"/>
      <c r="AK363" s="121"/>
      <c r="AL363" s="121"/>
      <c r="AM363" s="121"/>
      <c r="AN363" s="121"/>
      <c r="AO363" s="121"/>
    </row>
    <row r="364" spans="7:41" s="101" customFormat="1">
      <c r="G364" s="709"/>
      <c r="AH364" s="120"/>
      <c r="AI364" s="121"/>
      <c r="AJ364" s="121"/>
      <c r="AK364" s="121"/>
      <c r="AL364" s="121"/>
      <c r="AM364" s="121"/>
      <c r="AN364" s="121"/>
      <c r="AO364" s="121"/>
    </row>
    <row r="365" spans="7:41" s="101" customFormat="1">
      <c r="G365" s="709"/>
      <c r="AH365" s="120"/>
      <c r="AI365" s="121"/>
      <c r="AJ365" s="121"/>
      <c r="AK365" s="121"/>
      <c r="AL365" s="121"/>
      <c r="AM365" s="121"/>
      <c r="AN365" s="121"/>
      <c r="AO365" s="121"/>
    </row>
    <row r="366" spans="7:41" s="101" customFormat="1">
      <c r="G366" s="709"/>
      <c r="AH366" s="120"/>
      <c r="AI366" s="121"/>
      <c r="AJ366" s="121"/>
      <c r="AK366" s="121"/>
      <c r="AL366" s="121"/>
      <c r="AM366" s="121"/>
      <c r="AN366" s="121"/>
      <c r="AO366" s="121"/>
    </row>
    <row r="367" spans="7:41" s="101" customFormat="1">
      <c r="G367" s="709"/>
      <c r="AH367" s="120"/>
      <c r="AI367" s="121"/>
      <c r="AJ367" s="121"/>
      <c r="AK367" s="121"/>
      <c r="AL367" s="121"/>
      <c r="AM367" s="121"/>
      <c r="AN367" s="121"/>
      <c r="AO367" s="121"/>
    </row>
    <row r="368" spans="7:41" s="101" customFormat="1">
      <c r="G368" s="709"/>
      <c r="AH368" s="120"/>
      <c r="AI368" s="121"/>
      <c r="AJ368" s="121"/>
      <c r="AK368" s="121"/>
      <c r="AL368" s="121"/>
      <c r="AM368" s="121"/>
      <c r="AN368" s="121"/>
      <c r="AO368" s="121"/>
    </row>
    <row r="369" spans="7:41" s="101" customFormat="1">
      <c r="G369" s="709"/>
      <c r="AH369" s="120"/>
      <c r="AI369" s="121"/>
      <c r="AJ369" s="121"/>
      <c r="AK369" s="121"/>
      <c r="AL369" s="121"/>
      <c r="AM369" s="121"/>
      <c r="AN369" s="121"/>
      <c r="AO369" s="121"/>
    </row>
    <row r="370" spans="7:41" s="101" customFormat="1">
      <c r="G370" s="709"/>
      <c r="AH370" s="120"/>
      <c r="AI370" s="121"/>
      <c r="AJ370" s="121"/>
      <c r="AK370" s="121"/>
      <c r="AL370" s="121"/>
      <c r="AM370" s="121"/>
      <c r="AN370" s="121"/>
      <c r="AO370" s="121"/>
    </row>
    <row r="371" spans="7:41" s="101" customFormat="1">
      <c r="G371" s="709"/>
      <c r="AH371" s="120"/>
      <c r="AI371" s="121"/>
      <c r="AJ371" s="121"/>
      <c r="AK371" s="121"/>
      <c r="AL371" s="121"/>
      <c r="AM371" s="121"/>
      <c r="AN371" s="121"/>
      <c r="AO371" s="121"/>
    </row>
    <row r="372" spans="7:41" s="101" customFormat="1">
      <c r="G372" s="709"/>
      <c r="AH372" s="120"/>
      <c r="AI372" s="121"/>
      <c r="AJ372" s="121"/>
      <c r="AK372" s="121"/>
      <c r="AL372" s="121"/>
      <c r="AM372" s="121"/>
      <c r="AN372" s="121"/>
      <c r="AO372" s="121"/>
    </row>
    <row r="373" spans="7:41" s="101" customFormat="1">
      <c r="G373" s="709"/>
      <c r="AH373" s="120"/>
      <c r="AI373" s="121"/>
      <c r="AJ373" s="121"/>
      <c r="AK373" s="121"/>
      <c r="AL373" s="121"/>
      <c r="AM373" s="121"/>
      <c r="AN373" s="121"/>
      <c r="AO373" s="121"/>
    </row>
    <row r="374" spans="7:41" s="101" customFormat="1">
      <c r="G374" s="709"/>
      <c r="AH374" s="120"/>
      <c r="AI374" s="121"/>
      <c r="AJ374" s="121"/>
      <c r="AK374" s="121"/>
      <c r="AL374" s="121"/>
      <c r="AM374" s="121"/>
      <c r="AN374" s="121"/>
      <c r="AO374" s="121"/>
    </row>
    <row r="375" spans="7:41" s="101" customFormat="1">
      <c r="G375" s="709"/>
      <c r="AH375" s="120"/>
      <c r="AI375" s="121"/>
      <c r="AJ375" s="121"/>
      <c r="AK375" s="121"/>
      <c r="AL375" s="121"/>
      <c r="AM375" s="121"/>
      <c r="AN375" s="121"/>
      <c r="AO375" s="121"/>
    </row>
    <row r="376" spans="7:41" s="101" customFormat="1">
      <c r="G376" s="709"/>
      <c r="AH376" s="120"/>
      <c r="AI376" s="121"/>
      <c r="AJ376" s="121"/>
      <c r="AK376" s="121"/>
      <c r="AL376" s="121"/>
      <c r="AM376" s="121"/>
      <c r="AN376" s="121"/>
      <c r="AO376" s="121"/>
    </row>
    <row r="377" spans="7:41" s="101" customFormat="1">
      <c r="G377" s="709"/>
      <c r="AH377" s="120"/>
      <c r="AI377" s="121"/>
      <c r="AJ377" s="121"/>
      <c r="AK377" s="121"/>
      <c r="AL377" s="121"/>
      <c r="AM377" s="121"/>
      <c r="AN377" s="121"/>
      <c r="AO377" s="121"/>
    </row>
    <row r="378" spans="7:41" s="101" customFormat="1">
      <c r="G378" s="709"/>
      <c r="AH378" s="120"/>
      <c r="AI378" s="121"/>
      <c r="AJ378" s="121"/>
      <c r="AK378" s="121"/>
      <c r="AL378" s="121"/>
      <c r="AM378" s="121"/>
      <c r="AN378" s="121"/>
      <c r="AO378" s="121"/>
    </row>
    <row r="379" spans="7:41" s="101" customFormat="1">
      <c r="G379" s="709"/>
      <c r="AH379" s="120"/>
      <c r="AI379" s="121"/>
      <c r="AJ379" s="121"/>
      <c r="AK379" s="121"/>
      <c r="AL379" s="121"/>
      <c r="AM379" s="121"/>
      <c r="AN379" s="121"/>
      <c r="AO379" s="121"/>
    </row>
    <row r="380" spans="7:41" s="101" customFormat="1">
      <c r="G380" s="709"/>
      <c r="AH380" s="120"/>
      <c r="AI380" s="121"/>
      <c r="AJ380" s="121"/>
      <c r="AK380" s="121"/>
      <c r="AL380" s="121"/>
      <c r="AM380" s="121"/>
      <c r="AN380" s="121"/>
      <c r="AO380" s="121"/>
    </row>
    <row r="381" spans="7:41" s="101" customFormat="1">
      <c r="G381" s="709"/>
      <c r="AH381" s="120"/>
      <c r="AI381" s="121"/>
      <c r="AJ381" s="121"/>
      <c r="AK381" s="121"/>
      <c r="AL381" s="121"/>
      <c r="AM381" s="121"/>
      <c r="AN381" s="121"/>
      <c r="AO381" s="121"/>
    </row>
    <row r="382" spans="7:41" s="101" customFormat="1">
      <c r="G382" s="709"/>
      <c r="AH382" s="120"/>
      <c r="AI382" s="121"/>
      <c r="AJ382" s="121"/>
      <c r="AK382" s="121"/>
      <c r="AL382" s="121"/>
      <c r="AM382" s="121"/>
      <c r="AN382" s="121"/>
      <c r="AO382" s="121"/>
    </row>
    <row r="383" spans="7:41" s="101" customFormat="1">
      <c r="G383" s="709"/>
      <c r="AH383" s="120"/>
      <c r="AI383" s="121"/>
      <c r="AJ383" s="121"/>
      <c r="AK383" s="121"/>
      <c r="AL383" s="121"/>
      <c r="AM383" s="121"/>
      <c r="AN383" s="121"/>
      <c r="AO383" s="121"/>
    </row>
    <row r="384" spans="7:41" s="101" customFormat="1">
      <c r="G384" s="709"/>
      <c r="AH384" s="120"/>
      <c r="AI384" s="121"/>
      <c r="AJ384" s="121"/>
      <c r="AK384" s="121"/>
      <c r="AL384" s="121"/>
      <c r="AM384" s="121"/>
      <c r="AN384" s="121"/>
      <c r="AO384" s="121"/>
    </row>
    <row r="385" spans="7:41" s="101" customFormat="1">
      <c r="G385" s="709"/>
      <c r="AH385" s="120"/>
      <c r="AI385" s="121"/>
      <c r="AJ385" s="121"/>
      <c r="AK385" s="121"/>
      <c r="AL385" s="121"/>
      <c r="AM385" s="121"/>
      <c r="AN385" s="121"/>
      <c r="AO385" s="121"/>
    </row>
    <row r="386" spans="7:41" s="101" customFormat="1">
      <c r="G386" s="709"/>
      <c r="AH386" s="120"/>
      <c r="AI386" s="121"/>
      <c r="AJ386" s="121"/>
      <c r="AK386" s="121"/>
      <c r="AL386" s="121"/>
      <c r="AM386" s="121"/>
      <c r="AN386" s="121"/>
      <c r="AO386" s="121"/>
    </row>
    <row r="387" spans="7:41" s="101" customFormat="1">
      <c r="G387" s="709"/>
      <c r="AH387" s="120"/>
      <c r="AI387" s="121"/>
      <c r="AJ387" s="121"/>
      <c r="AK387" s="121"/>
      <c r="AL387" s="121"/>
      <c r="AM387" s="121"/>
      <c r="AN387" s="121"/>
      <c r="AO387" s="121"/>
    </row>
    <row r="388" spans="7:41" s="101" customFormat="1">
      <c r="G388" s="709"/>
      <c r="AH388" s="120"/>
      <c r="AI388" s="121"/>
      <c r="AJ388" s="121"/>
      <c r="AK388" s="121"/>
      <c r="AL388" s="121"/>
      <c r="AM388" s="121"/>
      <c r="AN388" s="121"/>
      <c r="AO388" s="121"/>
    </row>
    <row r="389" spans="7:41" s="101" customFormat="1">
      <c r="G389" s="709"/>
      <c r="AH389" s="120"/>
      <c r="AI389" s="121"/>
      <c r="AJ389" s="121"/>
      <c r="AK389" s="121"/>
      <c r="AL389" s="121"/>
      <c r="AM389" s="121"/>
      <c r="AN389" s="121"/>
      <c r="AO389" s="121"/>
    </row>
    <row r="390" spans="7:41" s="101" customFormat="1">
      <c r="G390" s="709"/>
      <c r="AH390" s="120"/>
      <c r="AI390" s="121"/>
      <c r="AJ390" s="121"/>
      <c r="AK390" s="121"/>
      <c r="AL390" s="121"/>
      <c r="AM390" s="121"/>
      <c r="AN390" s="121"/>
      <c r="AO390" s="121"/>
    </row>
    <row r="391" spans="7:41" s="101" customFormat="1">
      <c r="G391" s="709"/>
      <c r="AH391" s="120"/>
      <c r="AI391" s="121"/>
      <c r="AJ391" s="121"/>
      <c r="AK391" s="121"/>
      <c r="AL391" s="121"/>
      <c r="AM391" s="121"/>
      <c r="AN391" s="121"/>
      <c r="AO391" s="121"/>
    </row>
    <row r="392" spans="7:41" s="101" customFormat="1">
      <c r="G392" s="709"/>
      <c r="AH392" s="120"/>
      <c r="AI392" s="121"/>
      <c r="AJ392" s="121"/>
      <c r="AK392" s="121"/>
      <c r="AL392" s="121"/>
      <c r="AM392" s="121"/>
      <c r="AN392" s="121"/>
      <c r="AO392" s="121"/>
    </row>
    <row r="393" spans="7:41" s="101" customFormat="1">
      <c r="G393" s="709"/>
      <c r="AH393" s="120"/>
      <c r="AI393" s="121"/>
      <c r="AJ393" s="121"/>
      <c r="AK393" s="121"/>
      <c r="AL393" s="121"/>
      <c r="AM393" s="121"/>
      <c r="AN393" s="121"/>
      <c r="AO393" s="121"/>
    </row>
    <row r="394" spans="7:41" s="101" customFormat="1">
      <c r="G394" s="709"/>
      <c r="AH394" s="120"/>
      <c r="AI394" s="121"/>
      <c r="AJ394" s="121"/>
      <c r="AK394" s="121"/>
      <c r="AL394" s="121"/>
      <c r="AM394" s="121"/>
      <c r="AN394" s="121"/>
      <c r="AO394" s="121"/>
    </row>
    <row r="395" spans="7:41" s="101" customFormat="1">
      <c r="G395" s="709"/>
      <c r="AH395" s="120"/>
      <c r="AI395" s="121"/>
      <c r="AJ395" s="121"/>
      <c r="AK395" s="121"/>
      <c r="AL395" s="121"/>
      <c r="AM395" s="121"/>
      <c r="AN395" s="121"/>
      <c r="AO395" s="121"/>
    </row>
    <row r="396" spans="7:41" s="101" customFormat="1">
      <c r="G396" s="709"/>
      <c r="AH396" s="120"/>
      <c r="AI396" s="121"/>
      <c r="AJ396" s="121"/>
      <c r="AK396" s="121"/>
      <c r="AL396" s="121"/>
      <c r="AM396" s="121"/>
      <c r="AN396" s="121"/>
      <c r="AO396" s="121"/>
    </row>
    <row r="397" spans="7:41" s="101" customFormat="1">
      <c r="G397" s="709"/>
      <c r="AH397" s="120"/>
      <c r="AI397" s="121"/>
      <c r="AJ397" s="121"/>
      <c r="AK397" s="121"/>
      <c r="AL397" s="121"/>
      <c r="AM397" s="121"/>
      <c r="AN397" s="121"/>
      <c r="AO397" s="121"/>
    </row>
    <row r="398" spans="7:41" s="101" customFormat="1">
      <c r="G398" s="709"/>
      <c r="AH398" s="120"/>
      <c r="AI398" s="121"/>
      <c r="AJ398" s="121"/>
      <c r="AK398" s="121"/>
      <c r="AL398" s="121"/>
      <c r="AM398" s="121"/>
      <c r="AN398" s="121"/>
      <c r="AO398" s="121"/>
    </row>
    <row r="399" spans="7:41" s="101" customFormat="1">
      <c r="G399" s="709"/>
      <c r="AH399" s="120"/>
      <c r="AI399" s="121"/>
      <c r="AJ399" s="121"/>
      <c r="AK399" s="121"/>
      <c r="AL399" s="121"/>
      <c r="AM399" s="121"/>
      <c r="AN399" s="121"/>
      <c r="AO399" s="121"/>
    </row>
    <row r="400" spans="7:41" s="101" customFormat="1">
      <c r="G400" s="709"/>
      <c r="AH400" s="120"/>
      <c r="AI400" s="121"/>
      <c r="AJ400" s="121"/>
      <c r="AK400" s="121"/>
      <c r="AL400" s="121"/>
      <c r="AM400" s="121"/>
      <c r="AN400" s="121"/>
      <c r="AO400" s="121"/>
    </row>
    <row r="401" spans="7:41" s="101" customFormat="1">
      <c r="G401" s="709"/>
      <c r="AH401" s="120"/>
      <c r="AI401" s="121"/>
      <c r="AJ401" s="121"/>
      <c r="AK401" s="121"/>
      <c r="AL401" s="121"/>
      <c r="AM401" s="121"/>
      <c r="AN401" s="121"/>
      <c r="AO401" s="121"/>
    </row>
    <row r="402" spans="7:41" s="101" customFormat="1">
      <c r="G402" s="709"/>
      <c r="AH402" s="120"/>
      <c r="AI402" s="121"/>
      <c r="AJ402" s="121"/>
      <c r="AK402" s="121"/>
      <c r="AL402" s="121"/>
      <c r="AM402" s="121"/>
      <c r="AN402" s="121"/>
      <c r="AO402" s="121"/>
    </row>
    <row r="403" spans="7:41" s="101" customFormat="1">
      <c r="G403" s="709"/>
      <c r="AH403" s="120"/>
      <c r="AI403" s="121"/>
      <c r="AJ403" s="121"/>
      <c r="AK403" s="121"/>
      <c r="AL403" s="121"/>
      <c r="AM403" s="121"/>
      <c r="AN403" s="121"/>
      <c r="AO403" s="121"/>
    </row>
    <row r="404" spans="7:41" s="101" customFormat="1">
      <c r="G404" s="709"/>
      <c r="AH404" s="120"/>
      <c r="AI404" s="121"/>
      <c r="AJ404" s="121"/>
      <c r="AK404" s="121"/>
      <c r="AL404" s="121"/>
      <c r="AM404" s="121"/>
      <c r="AN404" s="121"/>
      <c r="AO404" s="121"/>
    </row>
    <row r="405" spans="7:41" s="101" customFormat="1">
      <c r="G405" s="709"/>
      <c r="AH405" s="120"/>
      <c r="AI405" s="121"/>
      <c r="AJ405" s="121"/>
      <c r="AK405" s="121"/>
      <c r="AL405" s="121"/>
      <c r="AM405" s="121"/>
      <c r="AN405" s="121"/>
      <c r="AO405" s="121"/>
    </row>
    <row r="406" spans="7:41" s="101" customFormat="1">
      <c r="G406" s="709"/>
      <c r="AH406" s="120"/>
      <c r="AI406" s="121"/>
      <c r="AJ406" s="121"/>
      <c r="AK406" s="121"/>
      <c r="AL406" s="121"/>
      <c r="AM406" s="121"/>
      <c r="AN406" s="121"/>
      <c r="AO406" s="121"/>
    </row>
    <row r="407" spans="7:41" s="101" customFormat="1">
      <c r="G407" s="709"/>
      <c r="AH407" s="120"/>
      <c r="AI407" s="121"/>
      <c r="AJ407" s="121"/>
      <c r="AK407" s="121"/>
      <c r="AL407" s="121"/>
      <c r="AM407" s="121"/>
      <c r="AN407" s="121"/>
      <c r="AO407" s="121"/>
    </row>
    <row r="408" spans="7:41" s="101" customFormat="1">
      <c r="G408" s="709"/>
      <c r="AH408" s="120"/>
      <c r="AI408" s="121"/>
      <c r="AJ408" s="121"/>
      <c r="AK408" s="121"/>
      <c r="AL408" s="121"/>
      <c r="AM408" s="121"/>
      <c r="AN408" s="121"/>
      <c r="AO408" s="121"/>
    </row>
    <row r="409" spans="7:41" s="101" customFormat="1">
      <c r="G409" s="709"/>
      <c r="AH409" s="120"/>
      <c r="AI409" s="121"/>
      <c r="AJ409" s="121"/>
      <c r="AK409" s="121"/>
      <c r="AL409" s="121"/>
      <c r="AM409" s="121"/>
      <c r="AN409" s="121"/>
      <c r="AO409" s="121"/>
    </row>
    <row r="410" spans="7:41" s="101" customFormat="1">
      <c r="G410" s="709"/>
      <c r="AH410" s="120"/>
      <c r="AI410" s="121"/>
      <c r="AJ410" s="121"/>
      <c r="AK410" s="121"/>
      <c r="AL410" s="121"/>
      <c r="AM410" s="121"/>
      <c r="AN410" s="121"/>
      <c r="AO410" s="121"/>
    </row>
    <row r="411" spans="7:41" s="101" customFormat="1">
      <c r="G411" s="709"/>
      <c r="AH411" s="120"/>
      <c r="AI411" s="121"/>
      <c r="AJ411" s="121"/>
      <c r="AK411" s="121"/>
      <c r="AL411" s="121"/>
      <c r="AM411" s="121"/>
      <c r="AN411" s="121"/>
      <c r="AO411" s="121"/>
    </row>
    <row r="412" spans="7:41" s="101" customFormat="1">
      <c r="G412" s="709"/>
      <c r="AH412" s="120"/>
      <c r="AI412" s="121"/>
      <c r="AJ412" s="121"/>
      <c r="AK412" s="121"/>
      <c r="AL412" s="121"/>
      <c r="AM412" s="121"/>
      <c r="AN412" s="121"/>
      <c r="AO412" s="121"/>
    </row>
    <row r="413" spans="7:41" s="101" customFormat="1">
      <c r="G413" s="709"/>
      <c r="AH413" s="120"/>
      <c r="AI413" s="121"/>
      <c r="AJ413" s="121"/>
      <c r="AK413" s="121"/>
      <c r="AL413" s="121"/>
      <c r="AM413" s="121"/>
      <c r="AN413" s="121"/>
      <c r="AO413" s="121"/>
    </row>
    <row r="414" spans="7:41" s="101" customFormat="1">
      <c r="G414" s="709"/>
      <c r="AH414" s="120"/>
      <c r="AI414" s="121"/>
      <c r="AJ414" s="121"/>
      <c r="AK414" s="121"/>
      <c r="AL414" s="121"/>
      <c r="AM414" s="121"/>
      <c r="AN414" s="121"/>
      <c r="AO414" s="121"/>
    </row>
    <row r="415" spans="7:41" s="101" customFormat="1">
      <c r="G415" s="709"/>
      <c r="AH415" s="120"/>
      <c r="AI415" s="121"/>
      <c r="AJ415" s="121"/>
      <c r="AK415" s="121"/>
      <c r="AL415" s="121"/>
      <c r="AM415" s="121"/>
      <c r="AN415" s="121"/>
      <c r="AO415" s="121"/>
    </row>
    <row r="416" spans="7:41" s="101" customFormat="1">
      <c r="G416" s="709"/>
      <c r="AH416" s="120"/>
      <c r="AI416" s="121"/>
      <c r="AJ416" s="121"/>
      <c r="AK416" s="121"/>
      <c r="AL416" s="121"/>
      <c r="AM416" s="121"/>
      <c r="AN416" s="121"/>
      <c r="AO416" s="121"/>
    </row>
    <row r="417" spans="7:41" s="101" customFormat="1">
      <c r="G417" s="709"/>
      <c r="AH417" s="120"/>
      <c r="AI417" s="121"/>
      <c r="AJ417" s="121"/>
      <c r="AK417" s="121"/>
      <c r="AL417" s="121"/>
      <c r="AM417" s="121"/>
      <c r="AN417" s="121"/>
      <c r="AO417" s="121"/>
    </row>
    <row r="418" spans="7:41" s="101" customFormat="1">
      <c r="G418" s="709"/>
      <c r="AH418" s="120"/>
      <c r="AI418" s="121"/>
      <c r="AJ418" s="121"/>
      <c r="AK418" s="121"/>
      <c r="AL418" s="121"/>
      <c r="AM418" s="121"/>
      <c r="AN418" s="121"/>
      <c r="AO418" s="121"/>
    </row>
    <row r="419" spans="7:41" s="101" customFormat="1">
      <c r="G419" s="709"/>
      <c r="AH419" s="120"/>
      <c r="AI419" s="121"/>
      <c r="AJ419" s="121"/>
      <c r="AK419" s="121"/>
      <c r="AL419" s="121"/>
      <c r="AM419" s="121"/>
      <c r="AN419" s="121"/>
      <c r="AO419" s="121"/>
    </row>
    <row r="420" spans="7:41" s="101" customFormat="1">
      <c r="G420" s="709"/>
      <c r="AH420" s="120"/>
      <c r="AI420" s="121"/>
      <c r="AJ420" s="121"/>
      <c r="AK420" s="121"/>
      <c r="AL420" s="121"/>
      <c r="AM420" s="121"/>
      <c r="AN420" s="121"/>
      <c r="AO420" s="121"/>
    </row>
    <row r="421" spans="7:41" s="101" customFormat="1">
      <c r="G421" s="709"/>
      <c r="AH421" s="120"/>
      <c r="AI421" s="121"/>
      <c r="AJ421" s="121"/>
      <c r="AK421" s="121"/>
      <c r="AL421" s="121"/>
      <c r="AM421" s="121"/>
      <c r="AN421" s="121"/>
      <c r="AO421" s="121"/>
    </row>
    <row r="422" spans="7:41" s="101" customFormat="1">
      <c r="G422" s="709"/>
      <c r="AH422" s="120"/>
      <c r="AI422" s="121"/>
      <c r="AJ422" s="121"/>
      <c r="AK422" s="121"/>
      <c r="AL422" s="121"/>
      <c r="AM422" s="121"/>
      <c r="AN422" s="121"/>
      <c r="AO422" s="121"/>
    </row>
    <row r="423" spans="7:41" s="101" customFormat="1">
      <c r="G423" s="709"/>
      <c r="AH423" s="120"/>
      <c r="AI423" s="121"/>
      <c r="AJ423" s="121"/>
      <c r="AK423" s="121"/>
      <c r="AL423" s="121"/>
      <c r="AM423" s="121"/>
      <c r="AN423" s="121"/>
      <c r="AO423" s="121"/>
    </row>
    <row r="424" spans="7:41" s="101" customFormat="1">
      <c r="G424" s="709"/>
      <c r="AH424" s="120"/>
      <c r="AI424" s="121"/>
      <c r="AJ424" s="121"/>
      <c r="AK424" s="121"/>
      <c r="AL424" s="121"/>
      <c r="AM424" s="121"/>
      <c r="AN424" s="121"/>
      <c r="AO424" s="121"/>
    </row>
    <row r="425" spans="7:41" s="101" customFormat="1">
      <c r="G425" s="709"/>
      <c r="AH425" s="120"/>
      <c r="AI425" s="121"/>
      <c r="AJ425" s="121"/>
      <c r="AK425" s="121"/>
      <c r="AL425" s="121"/>
      <c r="AM425" s="121"/>
      <c r="AN425" s="121"/>
      <c r="AO425" s="121"/>
    </row>
    <row r="426" spans="7:41" s="101" customFormat="1">
      <c r="G426" s="709"/>
      <c r="AH426" s="120"/>
      <c r="AI426" s="121"/>
      <c r="AJ426" s="121"/>
      <c r="AK426" s="121"/>
      <c r="AL426" s="121"/>
      <c r="AM426" s="121"/>
      <c r="AN426" s="121"/>
      <c r="AO426" s="121"/>
    </row>
    <row r="427" spans="7:41" s="101" customFormat="1">
      <c r="G427" s="709"/>
      <c r="AH427" s="120"/>
      <c r="AI427" s="121"/>
      <c r="AJ427" s="121"/>
      <c r="AK427" s="121"/>
      <c r="AL427" s="121"/>
      <c r="AM427" s="121"/>
      <c r="AN427" s="121"/>
      <c r="AO427" s="121"/>
    </row>
    <row r="428" spans="7:41" s="101" customFormat="1">
      <c r="G428" s="709"/>
      <c r="AH428" s="120"/>
      <c r="AI428" s="121"/>
      <c r="AJ428" s="121"/>
      <c r="AK428" s="121"/>
      <c r="AL428" s="121"/>
      <c r="AM428" s="121"/>
      <c r="AN428" s="121"/>
      <c r="AO428" s="121"/>
    </row>
    <row r="429" spans="7:41" s="101" customFormat="1">
      <c r="G429" s="709"/>
      <c r="AH429" s="120"/>
      <c r="AI429" s="121"/>
      <c r="AJ429" s="121"/>
      <c r="AK429" s="121"/>
      <c r="AL429" s="121"/>
      <c r="AM429" s="121"/>
      <c r="AN429" s="121"/>
      <c r="AO429" s="121"/>
    </row>
    <row r="430" spans="7:41" s="101" customFormat="1">
      <c r="G430" s="709"/>
      <c r="AH430" s="120"/>
      <c r="AI430" s="121"/>
      <c r="AJ430" s="121"/>
      <c r="AK430" s="121"/>
      <c r="AL430" s="121"/>
      <c r="AM430" s="121"/>
      <c r="AN430" s="121"/>
      <c r="AO430" s="121"/>
    </row>
    <row r="431" spans="7:41" s="101" customFormat="1">
      <c r="G431" s="709"/>
      <c r="AH431" s="120"/>
      <c r="AI431" s="121"/>
      <c r="AJ431" s="121"/>
      <c r="AK431" s="121"/>
      <c r="AL431" s="121"/>
      <c r="AM431" s="121"/>
      <c r="AN431" s="121"/>
      <c r="AO431" s="121"/>
    </row>
    <row r="432" spans="7:41" s="101" customFormat="1">
      <c r="G432" s="709"/>
      <c r="AH432" s="120"/>
      <c r="AI432" s="121"/>
      <c r="AJ432" s="121"/>
      <c r="AK432" s="121"/>
      <c r="AL432" s="121"/>
      <c r="AM432" s="121"/>
      <c r="AN432" s="121"/>
      <c r="AO432" s="121"/>
    </row>
    <row r="433" spans="7:41" s="101" customFormat="1">
      <c r="G433" s="709"/>
      <c r="AH433" s="120"/>
      <c r="AI433" s="121"/>
      <c r="AJ433" s="121"/>
      <c r="AK433" s="121"/>
      <c r="AL433" s="121"/>
      <c r="AM433" s="121"/>
      <c r="AN433" s="121"/>
      <c r="AO433" s="121"/>
    </row>
    <row r="434" spans="7:41" s="101" customFormat="1">
      <c r="G434" s="709"/>
      <c r="AH434" s="120"/>
      <c r="AI434" s="121"/>
      <c r="AJ434" s="121"/>
      <c r="AK434" s="121"/>
      <c r="AL434" s="121"/>
      <c r="AM434" s="121"/>
      <c r="AN434" s="121"/>
      <c r="AO434" s="121"/>
    </row>
    <row r="435" spans="7:41" s="101" customFormat="1">
      <c r="G435" s="709"/>
      <c r="AH435" s="120"/>
      <c r="AI435" s="121"/>
      <c r="AJ435" s="121"/>
      <c r="AK435" s="121"/>
      <c r="AL435" s="121"/>
      <c r="AM435" s="121"/>
      <c r="AN435" s="121"/>
      <c r="AO435" s="121"/>
    </row>
    <row r="436" spans="7:41" s="101" customFormat="1">
      <c r="G436" s="709"/>
      <c r="AH436" s="120"/>
      <c r="AI436" s="121"/>
      <c r="AJ436" s="121"/>
      <c r="AK436" s="121"/>
      <c r="AL436" s="121"/>
      <c r="AM436" s="121"/>
      <c r="AN436" s="121"/>
      <c r="AO436" s="121"/>
    </row>
    <row r="437" spans="7:41" s="101" customFormat="1">
      <c r="G437" s="709"/>
      <c r="AH437" s="120"/>
      <c r="AI437" s="121"/>
      <c r="AJ437" s="121"/>
      <c r="AK437" s="121"/>
      <c r="AL437" s="121"/>
      <c r="AM437" s="121"/>
      <c r="AN437" s="121"/>
      <c r="AO437" s="121"/>
    </row>
    <row r="438" spans="7:41" s="101" customFormat="1">
      <c r="G438" s="709"/>
      <c r="AH438" s="120"/>
      <c r="AI438" s="121"/>
      <c r="AJ438" s="121"/>
      <c r="AK438" s="121"/>
      <c r="AL438" s="121"/>
      <c r="AM438" s="121"/>
      <c r="AN438" s="121"/>
      <c r="AO438" s="121"/>
    </row>
    <row r="439" spans="7:41" s="101" customFormat="1">
      <c r="G439" s="709"/>
      <c r="AH439" s="120"/>
      <c r="AI439" s="121"/>
      <c r="AJ439" s="121"/>
      <c r="AK439" s="121"/>
      <c r="AL439" s="121"/>
      <c r="AM439" s="121"/>
      <c r="AN439" s="121"/>
      <c r="AO439" s="121"/>
    </row>
    <row r="440" spans="7:41" s="101" customFormat="1">
      <c r="G440" s="709"/>
      <c r="AH440" s="120"/>
      <c r="AI440" s="121"/>
      <c r="AJ440" s="121"/>
      <c r="AK440" s="121"/>
      <c r="AL440" s="121"/>
      <c r="AM440" s="121"/>
      <c r="AN440" s="121"/>
      <c r="AO440" s="121"/>
    </row>
    <row r="441" spans="7:41" s="101" customFormat="1">
      <c r="G441" s="709"/>
      <c r="AH441" s="120"/>
      <c r="AI441" s="121"/>
      <c r="AJ441" s="121"/>
      <c r="AK441" s="121"/>
      <c r="AL441" s="121"/>
      <c r="AM441" s="121"/>
      <c r="AN441" s="121"/>
      <c r="AO441" s="121"/>
    </row>
    <row r="442" spans="7:41" s="101" customFormat="1">
      <c r="G442" s="709"/>
      <c r="AH442" s="120"/>
      <c r="AI442" s="121"/>
      <c r="AJ442" s="121"/>
      <c r="AK442" s="121"/>
      <c r="AL442" s="121"/>
      <c r="AM442" s="121"/>
      <c r="AN442" s="121"/>
      <c r="AO442" s="121"/>
    </row>
    <row r="443" spans="7:41" s="101" customFormat="1">
      <c r="G443" s="709"/>
      <c r="AH443" s="120"/>
      <c r="AI443" s="121"/>
      <c r="AJ443" s="121"/>
      <c r="AK443" s="121"/>
      <c r="AL443" s="121"/>
      <c r="AM443" s="121"/>
      <c r="AN443" s="121"/>
      <c r="AO443" s="121"/>
    </row>
    <row r="444" spans="7:41" s="101" customFormat="1">
      <c r="G444" s="709"/>
      <c r="AH444" s="120"/>
      <c r="AI444" s="121"/>
      <c r="AJ444" s="121"/>
      <c r="AK444" s="121"/>
      <c r="AL444" s="121"/>
      <c r="AM444" s="121"/>
      <c r="AN444" s="121"/>
      <c r="AO444" s="121"/>
    </row>
    <row r="445" spans="7:41" s="101" customFormat="1">
      <c r="G445" s="709"/>
      <c r="AH445" s="120"/>
      <c r="AI445" s="121"/>
      <c r="AJ445" s="121"/>
      <c r="AK445" s="121"/>
      <c r="AL445" s="121"/>
      <c r="AM445" s="121"/>
      <c r="AN445" s="121"/>
      <c r="AO445" s="121"/>
    </row>
    <row r="446" spans="7:41" s="101" customFormat="1">
      <c r="G446" s="709"/>
      <c r="AH446" s="120"/>
      <c r="AI446" s="121"/>
      <c r="AJ446" s="121"/>
      <c r="AK446" s="121"/>
      <c r="AL446" s="121"/>
      <c r="AM446" s="121"/>
      <c r="AN446" s="121"/>
      <c r="AO446" s="121"/>
    </row>
    <row r="447" spans="7:41" s="101" customFormat="1">
      <c r="G447" s="709"/>
      <c r="AH447" s="120"/>
      <c r="AI447" s="121"/>
      <c r="AJ447" s="121"/>
      <c r="AK447" s="121"/>
      <c r="AL447" s="121"/>
      <c r="AM447" s="121"/>
      <c r="AN447" s="121"/>
      <c r="AO447" s="121"/>
    </row>
    <row r="448" spans="7:41" s="101" customFormat="1">
      <c r="G448" s="709"/>
      <c r="AH448" s="120"/>
      <c r="AI448" s="121"/>
      <c r="AJ448" s="121"/>
      <c r="AK448" s="121"/>
      <c r="AL448" s="121"/>
      <c r="AM448" s="121"/>
      <c r="AN448" s="121"/>
      <c r="AO448" s="121"/>
    </row>
    <row r="449" spans="7:41" s="101" customFormat="1">
      <c r="G449" s="709"/>
      <c r="AH449" s="120"/>
      <c r="AI449" s="121"/>
      <c r="AJ449" s="121"/>
      <c r="AK449" s="121"/>
      <c r="AL449" s="121"/>
      <c r="AM449" s="121"/>
      <c r="AN449" s="121"/>
      <c r="AO449" s="121"/>
    </row>
    <row r="450" spans="7:41" s="101" customFormat="1">
      <c r="G450" s="709"/>
      <c r="AH450" s="120"/>
      <c r="AI450" s="121"/>
      <c r="AJ450" s="121"/>
      <c r="AK450" s="121"/>
      <c r="AL450" s="121"/>
      <c r="AM450" s="121"/>
      <c r="AN450" s="121"/>
      <c r="AO450" s="121"/>
    </row>
    <row r="451" spans="7:41" s="101" customFormat="1">
      <c r="G451" s="709"/>
      <c r="AH451" s="120"/>
      <c r="AI451" s="121"/>
      <c r="AJ451" s="121"/>
      <c r="AK451" s="121"/>
      <c r="AL451" s="121"/>
      <c r="AM451" s="121"/>
      <c r="AN451" s="121"/>
      <c r="AO451" s="121"/>
    </row>
    <row r="452" spans="7:41" s="101" customFormat="1">
      <c r="G452" s="709"/>
      <c r="AH452" s="120"/>
      <c r="AI452" s="121"/>
      <c r="AJ452" s="121"/>
      <c r="AK452" s="121"/>
      <c r="AL452" s="121"/>
      <c r="AM452" s="121"/>
      <c r="AN452" s="121"/>
      <c r="AO452" s="121"/>
    </row>
    <row r="453" spans="7:41" s="101" customFormat="1">
      <c r="G453" s="709"/>
      <c r="AH453" s="120"/>
      <c r="AI453" s="121"/>
      <c r="AJ453" s="121"/>
      <c r="AK453" s="121"/>
      <c r="AL453" s="121"/>
      <c r="AM453" s="121"/>
      <c r="AN453" s="121"/>
      <c r="AO453" s="121"/>
    </row>
    <row r="454" spans="7:41" s="101" customFormat="1">
      <c r="G454" s="709"/>
      <c r="AH454" s="120"/>
      <c r="AI454" s="121"/>
      <c r="AJ454" s="121"/>
      <c r="AK454" s="121"/>
      <c r="AL454" s="121"/>
      <c r="AM454" s="121"/>
      <c r="AN454" s="121"/>
      <c r="AO454" s="121"/>
    </row>
    <row r="455" spans="7:41" s="101" customFormat="1">
      <c r="G455" s="709"/>
      <c r="AH455" s="120"/>
      <c r="AI455" s="121"/>
      <c r="AJ455" s="121"/>
      <c r="AK455" s="121"/>
      <c r="AL455" s="121"/>
      <c r="AM455" s="121"/>
      <c r="AN455" s="121"/>
      <c r="AO455" s="121"/>
    </row>
    <row r="456" spans="7:41" s="101" customFormat="1">
      <c r="G456" s="709"/>
      <c r="AH456" s="120"/>
      <c r="AI456" s="121"/>
      <c r="AJ456" s="121"/>
      <c r="AK456" s="121"/>
      <c r="AL456" s="121"/>
      <c r="AM456" s="121"/>
      <c r="AN456" s="121"/>
      <c r="AO456" s="121"/>
    </row>
    <row r="457" spans="7:41" s="101" customFormat="1">
      <c r="G457" s="709"/>
      <c r="AH457" s="120"/>
      <c r="AI457" s="121"/>
      <c r="AJ457" s="121"/>
      <c r="AK457" s="121"/>
      <c r="AL457" s="121"/>
      <c r="AM457" s="121"/>
      <c r="AN457" s="121"/>
      <c r="AO457" s="121"/>
    </row>
    <row r="458" spans="7:41" s="101" customFormat="1">
      <c r="G458" s="709"/>
      <c r="AH458" s="120"/>
      <c r="AI458" s="121"/>
      <c r="AJ458" s="121"/>
      <c r="AK458" s="121"/>
      <c r="AL458" s="121"/>
      <c r="AM458" s="121"/>
      <c r="AN458" s="121"/>
      <c r="AO458" s="121"/>
    </row>
    <row r="459" spans="7:41" s="101" customFormat="1">
      <c r="G459" s="709"/>
      <c r="AH459" s="120"/>
      <c r="AI459" s="121"/>
      <c r="AJ459" s="121"/>
      <c r="AK459" s="121"/>
      <c r="AL459" s="121"/>
      <c r="AM459" s="121"/>
      <c r="AN459" s="121"/>
      <c r="AO459" s="121"/>
    </row>
    <row r="460" spans="7:41" s="101" customFormat="1">
      <c r="G460" s="709"/>
      <c r="AH460" s="120"/>
      <c r="AI460" s="121"/>
      <c r="AJ460" s="121"/>
      <c r="AK460" s="121"/>
      <c r="AL460" s="121"/>
      <c r="AM460" s="121"/>
      <c r="AN460" s="121"/>
      <c r="AO460" s="121"/>
    </row>
    <row r="461" spans="7:41" s="101" customFormat="1">
      <c r="G461" s="709"/>
      <c r="AH461" s="120"/>
      <c r="AI461" s="121"/>
      <c r="AJ461" s="121"/>
      <c r="AK461" s="121"/>
      <c r="AL461" s="121"/>
      <c r="AM461" s="121"/>
      <c r="AN461" s="121"/>
      <c r="AO461" s="121"/>
    </row>
    <row r="462" spans="7:41" s="101" customFormat="1">
      <c r="G462" s="709"/>
      <c r="AH462" s="120"/>
      <c r="AI462" s="121"/>
      <c r="AJ462" s="121"/>
      <c r="AK462" s="121"/>
      <c r="AL462" s="121"/>
      <c r="AM462" s="121"/>
      <c r="AN462" s="121"/>
      <c r="AO462" s="121"/>
    </row>
    <row r="463" spans="7:41" s="101" customFormat="1">
      <c r="G463" s="709"/>
      <c r="AH463" s="120"/>
      <c r="AI463" s="121"/>
      <c r="AJ463" s="121"/>
      <c r="AK463" s="121"/>
      <c r="AL463" s="121"/>
      <c r="AM463" s="121"/>
      <c r="AN463" s="121"/>
      <c r="AO463" s="121"/>
    </row>
    <row r="464" spans="7:41" s="101" customFormat="1">
      <c r="G464" s="709"/>
      <c r="AH464" s="120"/>
      <c r="AI464" s="121"/>
      <c r="AJ464" s="121"/>
      <c r="AK464" s="121"/>
      <c r="AL464" s="121"/>
      <c r="AM464" s="121"/>
      <c r="AN464" s="121"/>
      <c r="AO464" s="121"/>
    </row>
    <row r="465" spans="7:41" s="101" customFormat="1">
      <c r="G465" s="709"/>
      <c r="AH465" s="120"/>
      <c r="AI465" s="121"/>
      <c r="AJ465" s="121"/>
      <c r="AK465" s="121"/>
      <c r="AL465" s="121"/>
      <c r="AM465" s="121"/>
      <c r="AN465" s="121"/>
      <c r="AO465" s="121"/>
    </row>
    <row r="466" spans="7:41" s="101" customFormat="1">
      <c r="G466" s="709"/>
      <c r="AH466" s="120"/>
      <c r="AI466" s="121"/>
      <c r="AJ466" s="121"/>
      <c r="AK466" s="121"/>
      <c r="AL466" s="121"/>
      <c r="AM466" s="121"/>
      <c r="AN466" s="121"/>
      <c r="AO466" s="121"/>
    </row>
    <row r="467" spans="7:41" s="101" customFormat="1">
      <c r="G467" s="709"/>
      <c r="AH467" s="120"/>
      <c r="AI467" s="121"/>
      <c r="AJ467" s="121"/>
      <c r="AK467" s="121"/>
      <c r="AL467" s="121"/>
      <c r="AM467" s="121"/>
      <c r="AN467" s="121"/>
      <c r="AO467" s="121"/>
    </row>
    <row r="468" spans="7:41" s="101" customFormat="1">
      <c r="G468" s="709"/>
      <c r="AH468" s="120"/>
      <c r="AI468" s="121"/>
      <c r="AJ468" s="121"/>
      <c r="AK468" s="121"/>
      <c r="AL468" s="121"/>
      <c r="AM468" s="121"/>
      <c r="AN468" s="121"/>
      <c r="AO468" s="121"/>
    </row>
    <row r="469" spans="7:41" s="101" customFormat="1">
      <c r="G469" s="709"/>
      <c r="AH469" s="120"/>
      <c r="AI469" s="121"/>
      <c r="AJ469" s="121"/>
      <c r="AK469" s="121"/>
      <c r="AL469" s="121"/>
      <c r="AM469" s="121"/>
      <c r="AN469" s="121"/>
      <c r="AO469" s="121"/>
    </row>
    <row r="470" spans="7:41" s="101" customFormat="1">
      <c r="G470" s="709"/>
      <c r="AH470" s="120"/>
      <c r="AI470" s="121"/>
      <c r="AJ470" s="121"/>
      <c r="AK470" s="121"/>
      <c r="AL470" s="121"/>
      <c r="AM470" s="121"/>
      <c r="AN470" s="121"/>
      <c r="AO470" s="121"/>
    </row>
    <row r="471" spans="7:41" s="101" customFormat="1">
      <c r="G471" s="709"/>
      <c r="AH471" s="120"/>
      <c r="AI471" s="121"/>
      <c r="AJ471" s="121"/>
      <c r="AK471" s="121"/>
      <c r="AL471" s="121"/>
      <c r="AM471" s="121"/>
      <c r="AN471" s="121"/>
      <c r="AO471" s="121"/>
    </row>
    <row r="472" spans="7:41" s="101" customFormat="1">
      <c r="G472" s="709"/>
      <c r="AH472" s="120"/>
      <c r="AI472" s="121"/>
      <c r="AJ472" s="121"/>
      <c r="AK472" s="121"/>
      <c r="AL472" s="121"/>
      <c r="AM472" s="121"/>
      <c r="AN472" s="121"/>
      <c r="AO472" s="121"/>
    </row>
    <row r="473" spans="7:41" s="101" customFormat="1">
      <c r="G473" s="709"/>
      <c r="AH473" s="120"/>
      <c r="AI473" s="121"/>
      <c r="AJ473" s="121"/>
      <c r="AK473" s="121"/>
      <c r="AL473" s="121"/>
      <c r="AM473" s="121"/>
      <c r="AN473" s="121"/>
      <c r="AO473" s="121"/>
    </row>
    <row r="474" spans="7:41" s="101" customFormat="1">
      <c r="G474" s="709"/>
      <c r="AH474" s="120"/>
      <c r="AI474" s="121"/>
      <c r="AJ474" s="121"/>
      <c r="AK474" s="121"/>
      <c r="AL474" s="121"/>
      <c r="AM474" s="121"/>
      <c r="AN474" s="121"/>
      <c r="AO474" s="121"/>
    </row>
    <row r="475" spans="7:41" s="101" customFormat="1">
      <c r="G475" s="709"/>
      <c r="AH475" s="120"/>
      <c r="AI475" s="121"/>
      <c r="AJ475" s="121"/>
      <c r="AK475" s="121"/>
      <c r="AL475" s="121"/>
      <c r="AM475" s="121"/>
      <c r="AN475" s="121"/>
      <c r="AO475" s="121"/>
    </row>
    <row r="476" spans="7:41" s="101" customFormat="1">
      <c r="G476" s="709"/>
      <c r="AH476" s="120"/>
      <c r="AI476" s="121"/>
      <c r="AJ476" s="121"/>
      <c r="AK476" s="121"/>
      <c r="AL476" s="121"/>
      <c r="AM476" s="121"/>
      <c r="AN476" s="121"/>
      <c r="AO476" s="121"/>
    </row>
    <row r="477" spans="7:41" s="101" customFormat="1">
      <c r="G477" s="709"/>
      <c r="AH477" s="120"/>
      <c r="AI477" s="121"/>
      <c r="AJ477" s="121"/>
      <c r="AK477" s="121"/>
      <c r="AL477" s="121"/>
      <c r="AM477" s="121"/>
      <c r="AN477" s="121"/>
      <c r="AO477" s="121"/>
    </row>
    <row r="478" spans="7:41" s="101" customFormat="1">
      <c r="G478" s="709"/>
      <c r="AH478" s="120"/>
      <c r="AI478" s="121"/>
      <c r="AJ478" s="121"/>
      <c r="AK478" s="121"/>
      <c r="AL478" s="121"/>
      <c r="AM478" s="121"/>
      <c r="AN478" s="121"/>
      <c r="AO478" s="121"/>
    </row>
    <row r="479" spans="7:41" s="101" customFormat="1">
      <c r="G479" s="709"/>
      <c r="AH479" s="120"/>
      <c r="AI479" s="121"/>
      <c r="AJ479" s="121"/>
      <c r="AK479" s="121"/>
      <c r="AL479" s="121"/>
      <c r="AM479" s="121"/>
      <c r="AN479" s="121"/>
      <c r="AO479" s="121"/>
    </row>
    <row r="480" spans="7:41" s="101" customFormat="1">
      <c r="G480" s="709"/>
      <c r="AH480" s="120"/>
      <c r="AI480" s="121"/>
      <c r="AJ480" s="121"/>
      <c r="AK480" s="121"/>
      <c r="AL480" s="121"/>
      <c r="AM480" s="121"/>
      <c r="AN480" s="121"/>
      <c r="AO480" s="121"/>
    </row>
    <row r="481" spans="7:41" s="101" customFormat="1">
      <c r="G481" s="709"/>
      <c r="AH481" s="120"/>
      <c r="AI481" s="121"/>
      <c r="AJ481" s="121"/>
      <c r="AK481" s="121"/>
      <c r="AL481" s="121"/>
      <c r="AM481" s="121"/>
      <c r="AN481" s="121"/>
      <c r="AO481" s="121"/>
    </row>
    <row r="482" spans="7:41" s="101" customFormat="1">
      <c r="G482" s="709"/>
      <c r="AH482" s="120"/>
      <c r="AI482" s="121"/>
      <c r="AJ482" s="121"/>
      <c r="AK482" s="121"/>
      <c r="AL482" s="121"/>
      <c r="AM482" s="121"/>
      <c r="AN482" s="121"/>
      <c r="AO482" s="121"/>
    </row>
    <row r="483" spans="7:41" s="101" customFormat="1">
      <c r="G483" s="709"/>
      <c r="AH483" s="120"/>
      <c r="AI483" s="121"/>
      <c r="AJ483" s="121"/>
      <c r="AK483" s="121"/>
      <c r="AL483" s="121"/>
      <c r="AM483" s="121"/>
      <c r="AN483" s="121"/>
      <c r="AO483" s="121"/>
    </row>
    <row r="484" spans="7:41" s="101" customFormat="1">
      <c r="G484" s="709"/>
      <c r="AH484" s="120"/>
      <c r="AI484" s="121"/>
      <c r="AJ484" s="121"/>
      <c r="AK484" s="121"/>
      <c r="AL484" s="121"/>
      <c r="AM484" s="121"/>
      <c r="AN484" s="121"/>
      <c r="AO484" s="121"/>
    </row>
    <row r="485" spans="7:41" s="101" customFormat="1">
      <c r="G485" s="709"/>
      <c r="AH485" s="120"/>
      <c r="AI485" s="121"/>
      <c r="AJ485" s="121"/>
      <c r="AK485" s="121"/>
      <c r="AL485" s="121"/>
      <c r="AM485" s="121"/>
      <c r="AN485" s="121"/>
      <c r="AO485" s="121"/>
    </row>
    <row r="486" spans="7:41" s="101" customFormat="1">
      <c r="G486" s="709"/>
      <c r="AH486" s="120"/>
      <c r="AI486" s="121"/>
      <c r="AJ486" s="121"/>
      <c r="AK486" s="121"/>
      <c r="AL486" s="121"/>
      <c r="AM486" s="121"/>
      <c r="AN486" s="121"/>
      <c r="AO486" s="121"/>
    </row>
    <row r="487" spans="7:41" s="101" customFormat="1">
      <c r="G487" s="709"/>
      <c r="AH487" s="120"/>
      <c r="AI487" s="121"/>
      <c r="AJ487" s="121"/>
      <c r="AK487" s="121"/>
      <c r="AL487" s="121"/>
      <c r="AM487" s="121"/>
      <c r="AN487" s="121"/>
      <c r="AO487" s="121"/>
    </row>
    <row r="488" spans="7:41" s="101" customFormat="1">
      <c r="G488" s="709"/>
      <c r="AH488" s="120"/>
      <c r="AI488" s="121"/>
      <c r="AJ488" s="121"/>
      <c r="AK488" s="121"/>
      <c r="AL488" s="121"/>
      <c r="AM488" s="121"/>
      <c r="AN488" s="121"/>
      <c r="AO488" s="121"/>
    </row>
    <row r="489" spans="7:41" s="101" customFormat="1">
      <c r="G489" s="709"/>
      <c r="AH489" s="120"/>
      <c r="AI489" s="121"/>
      <c r="AJ489" s="121"/>
      <c r="AK489" s="121"/>
      <c r="AL489" s="121"/>
      <c r="AM489" s="121"/>
      <c r="AN489" s="121"/>
      <c r="AO489" s="121"/>
    </row>
    <row r="490" spans="7:41" s="101" customFormat="1">
      <c r="G490" s="709"/>
      <c r="AH490" s="120"/>
      <c r="AI490" s="121"/>
      <c r="AJ490" s="121"/>
      <c r="AK490" s="121"/>
      <c r="AL490" s="121"/>
      <c r="AM490" s="121"/>
      <c r="AN490" s="121"/>
      <c r="AO490" s="121"/>
    </row>
    <row r="491" spans="7:41" s="101" customFormat="1">
      <c r="G491" s="709"/>
      <c r="AH491" s="120"/>
      <c r="AI491" s="121"/>
      <c r="AJ491" s="121"/>
      <c r="AK491" s="121"/>
      <c r="AL491" s="121"/>
      <c r="AM491" s="121"/>
      <c r="AN491" s="121"/>
      <c r="AO491" s="121"/>
    </row>
    <row r="492" spans="7:41" s="101" customFormat="1">
      <c r="G492" s="709"/>
      <c r="AH492" s="120"/>
      <c r="AI492" s="121"/>
      <c r="AJ492" s="121"/>
      <c r="AK492" s="121"/>
      <c r="AL492" s="121"/>
      <c r="AM492" s="121"/>
      <c r="AN492" s="121"/>
      <c r="AO492" s="121"/>
    </row>
    <row r="493" spans="7:41" s="101" customFormat="1">
      <c r="G493" s="709"/>
      <c r="AH493" s="120"/>
      <c r="AI493" s="121"/>
      <c r="AJ493" s="121"/>
      <c r="AK493" s="121"/>
      <c r="AL493" s="121"/>
      <c r="AM493" s="121"/>
      <c r="AN493" s="121"/>
      <c r="AO493" s="121"/>
    </row>
    <row r="494" spans="7:41" s="101" customFormat="1">
      <c r="G494" s="709"/>
      <c r="AH494" s="120"/>
      <c r="AI494" s="121"/>
      <c r="AJ494" s="121"/>
      <c r="AK494" s="121"/>
      <c r="AL494" s="121"/>
      <c r="AM494" s="121"/>
      <c r="AN494" s="121"/>
      <c r="AO494" s="121"/>
    </row>
    <row r="495" spans="7:41" s="101" customFormat="1">
      <c r="G495" s="709"/>
      <c r="AH495" s="120"/>
      <c r="AI495" s="121"/>
      <c r="AJ495" s="121"/>
      <c r="AK495" s="121"/>
      <c r="AL495" s="121"/>
      <c r="AM495" s="121"/>
      <c r="AN495" s="121"/>
      <c r="AO495" s="121"/>
    </row>
    <row r="496" spans="7:41" s="101" customFormat="1">
      <c r="G496" s="709"/>
      <c r="AH496" s="120"/>
      <c r="AI496" s="121"/>
      <c r="AJ496" s="121"/>
      <c r="AK496" s="121"/>
      <c r="AL496" s="121"/>
      <c r="AM496" s="121"/>
      <c r="AN496" s="121"/>
      <c r="AO496" s="121"/>
    </row>
    <row r="497" spans="7:41" s="101" customFormat="1">
      <c r="G497" s="709"/>
      <c r="AH497" s="120"/>
      <c r="AI497" s="121"/>
      <c r="AJ497" s="121"/>
      <c r="AK497" s="121"/>
      <c r="AL497" s="121"/>
      <c r="AM497" s="121"/>
      <c r="AN497" s="121"/>
      <c r="AO497" s="121"/>
    </row>
    <row r="498" spans="7:41" s="101" customFormat="1">
      <c r="G498" s="709"/>
      <c r="AH498" s="120"/>
      <c r="AI498" s="121"/>
      <c r="AJ498" s="121"/>
      <c r="AK498" s="121"/>
      <c r="AL498" s="121"/>
      <c r="AM498" s="121"/>
      <c r="AN498" s="121"/>
      <c r="AO498" s="121"/>
    </row>
    <row r="499" spans="7:41" s="101" customFormat="1">
      <c r="G499" s="709"/>
      <c r="AH499" s="120"/>
      <c r="AI499" s="121"/>
      <c r="AJ499" s="121"/>
      <c r="AK499" s="121"/>
      <c r="AL499" s="121"/>
      <c r="AM499" s="121"/>
      <c r="AN499" s="121"/>
      <c r="AO499" s="121"/>
    </row>
    <row r="500" spans="7:41" s="101" customFormat="1">
      <c r="G500" s="709"/>
      <c r="AH500" s="120"/>
      <c r="AI500" s="121"/>
      <c r="AJ500" s="121"/>
      <c r="AK500" s="121"/>
      <c r="AL500" s="121"/>
      <c r="AM500" s="121"/>
      <c r="AN500" s="121"/>
      <c r="AO500" s="121"/>
    </row>
    <row r="501" spans="7:41" s="101" customFormat="1">
      <c r="G501" s="709"/>
      <c r="AH501" s="120"/>
      <c r="AI501" s="121"/>
      <c r="AJ501" s="121"/>
      <c r="AK501" s="121"/>
      <c r="AL501" s="121"/>
      <c r="AM501" s="121"/>
      <c r="AN501" s="121"/>
      <c r="AO501" s="121"/>
    </row>
    <row r="502" spans="7:41" s="101" customFormat="1">
      <c r="G502" s="709"/>
      <c r="AH502" s="120"/>
      <c r="AI502" s="121"/>
      <c r="AJ502" s="121"/>
      <c r="AK502" s="121"/>
      <c r="AL502" s="121"/>
      <c r="AM502" s="121"/>
      <c r="AN502" s="121"/>
      <c r="AO502" s="121"/>
    </row>
    <row r="503" spans="7:41" s="101" customFormat="1">
      <c r="G503" s="709"/>
      <c r="AH503" s="120"/>
      <c r="AI503" s="121"/>
      <c r="AJ503" s="121"/>
      <c r="AK503" s="121"/>
      <c r="AL503" s="121"/>
      <c r="AM503" s="121"/>
      <c r="AN503" s="121"/>
      <c r="AO503" s="121"/>
    </row>
    <row r="504" spans="7:41" s="101" customFormat="1">
      <c r="G504" s="709"/>
      <c r="AH504" s="120"/>
      <c r="AI504" s="121"/>
      <c r="AJ504" s="121"/>
      <c r="AK504" s="121"/>
      <c r="AL504" s="121"/>
      <c r="AM504" s="121"/>
      <c r="AN504" s="121"/>
      <c r="AO504" s="121"/>
    </row>
    <row r="505" spans="7:41" s="101" customFormat="1">
      <c r="G505" s="709"/>
      <c r="AH505" s="120"/>
      <c r="AI505" s="121"/>
      <c r="AJ505" s="121"/>
      <c r="AK505" s="121"/>
      <c r="AL505" s="121"/>
      <c r="AM505" s="121"/>
      <c r="AN505" s="121"/>
      <c r="AO505" s="121"/>
    </row>
    <row r="506" spans="7:41" s="101" customFormat="1">
      <c r="G506" s="709"/>
      <c r="AH506" s="120"/>
      <c r="AI506" s="121"/>
      <c r="AJ506" s="121"/>
      <c r="AK506" s="121"/>
      <c r="AL506" s="121"/>
      <c r="AM506" s="121"/>
      <c r="AN506" s="121"/>
      <c r="AO506" s="121"/>
    </row>
    <row r="507" spans="7:41" s="101" customFormat="1">
      <c r="G507" s="709"/>
      <c r="AH507" s="120"/>
      <c r="AI507" s="121"/>
      <c r="AJ507" s="121"/>
      <c r="AK507" s="121"/>
      <c r="AL507" s="121"/>
      <c r="AM507" s="121"/>
      <c r="AN507" s="121"/>
      <c r="AO507" s="121"/>
    </row>
    <row r="508" spans="7:41" s="101" customFormat="1">
      <c r="G508" s="709"/>
      <c r="AH508" s="120"/>
      <c r="AI508" s="121"/>
      <c r="AJ508" s="121"/>
      <c r="AK508" s="121"/>
      <c r="AL508" s="121"/>
      <c r="AM508" s="121"/>
      <c r="AN508" s="121"/>
      <c r="AO508" s="121"/>
    </row>
    <row r="509" spans="7:41" s="101" customFormat="1">
      <c r="G509" s="709"/>
      <c r="AH509" s="120"/>
      <c r="AI509" s="121"/>
      <c r="AJ509" s="121"/>
      <c r="AK509" s="121"/>
      <c r="AL509" s="121"/>
      <c r="AM509" s="121"/>
      <c r="AN509" s="121"/>
      <c r="AO509" s="121"/>
    </row>
    <row r="510" spans="7:41" s="101" customFormat="1">
      <c r="G510" s="709"/>
      <c r="AH510" s="120"/>
      <c r="AI510" s="121"/>
      <c r="AJ510" s="121"/>
      <c r="AK510" s="121"/>
      <c r="AL510" s="121"/>
      <c r="AM510" s="121"/>
      <c r="AN510" s="121"/>
      <c r="AO510" s="121"/>
    </row>
    <row r="511" spans="7:41" s="101" customFormat="1">
      <c r="G511" s="709"/>
      <c r="AH511" s="120"/>
      <c r="AI511" s="121"/>
      <c r="AJ511" s="121"/>
      <c r="AK511" s="121"/>
      <c r="AL511" s="121"/>
      <c r="AM511" s="121"/>
      <c r="AN511" s="121"/>
      <c r="AO511" s="121"/>
    </row>
    <row r="512" spans="7:41" s="101" customFormat="1">
      <c r="G512" s="709"/>
      <c r="AH512" s="120"/>
      <c r="AI512" s="121"/>
      <c r="AJ512" s="121"/>
      <c r="AK512" s="121"/>
      <c r="AL512" s="121"/>
      <c r="AM512" s="121"/>
      <c r="AN512" s="121"/>
      <c r="AO512" s="121"/>
    </row>
    <row r="513" spans="7:41" s="101" customFormat="1">
      <c r="G513" s="709"/>
      <c r="AH513" s="120"/>
      <c r="AI513" s="121"/>
      <c r="AJ513" s="121"/>
      <c r="AK513" s="121"/>
      <c r="AL513" s="121"/>
      <c r="AM513" s="121"/>
      <c r="AN513" s="121"/>
      <c r="AO513" s="121"/>
    </row>
    <row r="514" spans="7:41" s="101" customFormat="1">
      <c r="G514" s="709"/>
      <c r="AH514" s="120"/>
      <c r="AI514" s="121"/>
      <c r="AJ514" s="121"/>
      <c r="AK514" s="121"/>
      <c r="AL514" s="121"/>
      <c r="AM514" s="121"/>
      <c r="AN514" s="121"/>
      <c r="AO514" s="121"/>
    </row>
    <row r="515" spans="7:41" s="101" customFormat="1">
      <c r="G515" s="709"/>
      <c r="AH515" s="120"/>
      <c r="AI515" s="121"/>
      <c r="AJ515" s="121"/>
      <c r="AK515" s="121"/>
      <c r="AL515" s="121"/>
      <c r="AM515" s="121"/>
      <c r="AN515" s="121"/>
      <c r="AO515" s="121"/>
    </row>
    <row r="516" spans="7:41" s="101" customFormat="1">
      <c r="G516" s="709"/>
      <c r="AH516" s="120"/>
      <c r="AI516" s="121"/>
      <c r="AJ516" s="121"/>
      <c r="AK516" s="121"/>
      <c r="AL516" s="121"/>
      <c r="AM516" s="121"/>
      <c r="AN516" s="121"/>
      <c r="AO516" s="121"/>
    </row>
    <row r="517" spans="7:41" s="101" customFormat="1">
      <c r="G517" s="709"/>
      <c r="AH517" s="120"/>
      <c r="AI517" s="121"/>
      <c r="AJ517" s="121"/>
      <c r="AK517" s="121"/>
      <c r="AL517" s="121"/>
      <c r="AM517" s="121"/>
      <c r="AN517" s="121"/>
      <c r="AO517" s="121"/>
    </row>
    <row r="518" spans="7:41" s="101" customFormat="1">
      <c r="G518" s="709"/>
      <c r="AH518" s="120"/>
      <c r="AI518" s="121"/>
      <c r="AJ518" s="121"/>
      <c r="AK518" s="121"/>
      <c r="AL518" s="121"/>
      <c r="AM518" s="121"/>
      <c r="AN518" s="121"/>
      <c r="AO518" s="121"/>
    </row>
    <row r="519" spans="7:41" s="101" customFormat="1">
      <c r="G519" s="709"/>
      <c r="AH519" s="120"/>
      <c r="AI519" s="121"/>
      <c r="AJ519" s="121"/>
      <c r="AK519" s="121"/>
      <c r="AL519" s="121"/>
      <c r="AM519" s="121"/>
      <c r="AN519" s="121"/>
      <c r="AO519" s="121"/>
    </row>
    <row r="520" spans="7:41" s="101" customFormat="1">
      <c r="G520" s="709"/>
      <c r="AH520" s="120"/>
      <c r="AI520" s="121"/>
      <c r="AJ520" s="121"/>
      <c r="AK520" s="121"/>
      <c r="AL520" s="121"/>
      <c r="AM520" s="121"/>
      <c r="AN520" s="121"/>
      <c r="AO520" s="121"/>
    </row>
    <row r="521" spans="7:41" s="101" customFormat="1">
      <c r="G521" s="709"/>
      <c r="AH521" s="120"/>
      <c r="AI521" s="121"/>
      <c r="AJ521" s="121"/>
      <c r="AK521" s="121"/>
      <c r="AL521" s="121"/>
      <c r="AM521" s="121"/>
      <c r="AN521" s="121"/>
      <c r="AO521" s="121"/>
    </row>
    <row r="522" spans="7:41" s="101" customFormat="1">
      <c r="G522" s="709"/>
      <c r="AH522" s="120"/>
      <c r="AI522" s="121"/>
      <c r="AJ522" s="121"/>
      <c r="AK522" s="121"/>
      <c r="AL522" s="121"/>
      <c r="AM522" s="121"/>
      <c r="AN522" s="121"/>
      <c r="AO522" s="121"/>
    </row>
    <row r="523" spans="7:41" s="101" customFormat="1">
      <c r="G523" s="709"/>
      <c r="AH523" s="120"/>
      <c r="AI523" s="121"/>
      <c r="AJ523" s="121"/>
      <c r="AK523" s="121"/>
      <c r="AL523" s="121"/>
      <c r="AM523" s="121"/>
      <c r="AN523" s="121"/>
      <c r="AO523" s="121"/>
    </row>
    <row r="524" spans="7:41" s="101" customFormat="1">
      <c r="G524" s="709"/>
      <c r="AH524" s="120"/>
      <c r="AI524" s="121"/>
      <c r="AJ524" s="121"/>
      <c r="AK524" s="121"/>
      <c r="AL524" s="121"/>
      <c r="AM524" s="121"/>
      <c r="AN524" s="121"/>
      <c r="AO524" s="121"/>
    </row>
    <row r="525" spans="7:41" s="101" customFormat="1">
      <c r="G525" s="709"/>
      <c r="AH525" s="120"/>
      <c r="AI525" s="121"/>
      <c r="AJ525" s="121"/>
      <c r="AK525" s="121"/>
      <c r="AL525" s="121"/>
      <c r="AM525" s="121"/>
      <c r="AN525" s="121"/>
      <c r="AO525" s="121"/>
    </row>
    <row r="526" spans="7:41" s="101" customFormat="1">
      <c r="G526" s="709"/>
      <c r="AH526" s="120"/>
      <c r="AI526" s="121"/>
      <c r="AJ526" s="121"/>
      <c r="AK526" s="121"/>
      <c r="AL526" s="121"/>
      <c r="AM526" s="121"/>
      <c r="AN526" s="121"/>
      <c r="AO526" s="121"/>
    </row>
    <row r="527" spans="7:41" s="101" customFormat="1">
      <c r="G527" s="709"/>
      <c r="AH527" s="120"/>
      <c r="AI527" s="121"/>
      <c r="AJ527" s="121"/>
      <c r="AK527" s="121"/>
      <c r="AL527" s="121"/>
      <c r="AM527" s="121"/>
      <c r="AN527" s="121"/>
      <c r="AO527" s="121"/>
    </row>
    <row r="528" spans="7:41" s="101" customFormat="1">
      <c r="G528" s="709"/>
      <c r="AH528" s="120"/>
      <c r="AI528" s="121"/>
      <c r="AJ528" s="121"/>
      <c r="AK528" s="121"/>
      <c r="AL528" s="121"/>
      <c r="AM528" s="121"/>
      <c r="AN528" s="121"/>
      <c r="AO528" s="121"/>
    </row>
    <row r="529" spans="7:41" s="101" customFormat="1">
      <c r="G529" s="709"/>
      <c r="AH529" s="120"/>
      <c r="AI529" s="121"/>
      <c r="AJ529" s="121"/>
      <c r="AK529" s="121"/>
      <c r="AL529" s="121"/>
      <c r="AM529" s="121"/>
      <c r="AN529" s="121"/>
      <c r="AO529" s="121"/>
    </row>
    <row r="530" spans="7:41" s="101" customFormat="1">
      <c r="G530" s="709"/>
      <c r="AH530" s="120"/>
      <c r="AI530" s="121"/>
      <c r="AJ530" s="121"/>
      <c r="AK530" s="121"/>
      <c r="AL530" s="121"/>
      <c r="AM530" s="121"/>
      <c r="AN530" s="121"/>
      <c r="AO530" s="121"/>
    </row>
    <row r="531" spans="7:41" s="101" customFormat="1">
      <c r="G531" s="709"/>
      <c r="AH531" s="120"/>
      <c r="AI531" s="121"/>
      <c r="AJ531" s="121"/>
      <c r="AK531" s="121"/>
      <c r="AL531" s="121"/>
      <c r="AM531" s="121"/>
      <c r="AN531" s="121"/>
      <c r="AO531" s="121"/>
    </row>
    <row r="532" spans="7:41" s="101" customFormat="1">
      <c r="G532" s="709"/>
      <c r="AH532" s="120"/>
      <c r="AI532" s="121"/>
      <c r="AJ532" s="121"/>
      <c r="AK532" s="121"/>
      <c r="AL532" s="121"/>
      <c r="AM532" s="121"/>
      <c r="AN532" s="121"/>
      <c r="AO532" s="121"/>
    </row>
    <row r="533" spans="7:41" s="101" customFormat="1">
      <c r="G533" s="709"/>
      <c r="AH533" s="120"/>
      <c r="AI533" s="121"/>
      <c r="AJ533" s="121"/>
      <c r="AK533" s="121"/>
      <c r="AL533" s="121"/>
      <c r="AM533" s="121"/>
      <c r="AN533" s="121"/>
      <c r="AO533" s="121"/>
    </row>
    <row r="534" spans="7:41" s="101" customFormat="1">
      <c r="G534" s="709"/>
      <c r="AH534" s="120"/>
      <c r="AI534" s="121"/>
      <c r="AJ534" s="121"/>
      <c r="AK534" s="121"/>
      <c r="AL534" s="121"/>
      <c r="AM534" s="121"/>
      <c r="AN534" s="121"/>
      <c r="AO534" s="121"/>
    </row>
    <row r="535" spans="7:41" s="101" customFormat="1">
      <c r="G535" s="709"/>
      <c r="AH535" s="120"/>
      <c r="AI535" s="121"/>
      <c r="AJ535" s="121"/>
      <c r="AK535" s="121"/>
      <c r="AL535" s="121"/>
      <c r="AM535" s="121"/>
      <c r="AN535" s="121"/>
      <c r="AO535" s="121"/>
    </row>
    <row r="536" spans="7:41" s="101" customFormat="1">
      <c r="G536" s="709"/>
      <c r="AH536" s="120"/>
      <c r="AI536" s="121"/>
      <c r="AJ536" s="121"/>
      <c r="AK536" s="121"/>
      <c r="AL536" s="121"/>
      <c r="AM536" s="121"/>
      <c r="AN536" s="121"/>
      <c r="AO536" s="121"/>
    </row>
    <row r="537" spans="7:41" s="101" customFormat="1">
      <c r="G537" s="709"/>
      <c r="AH537" s="120"/>
      <c r="AI537" s="121"/>
      <c r="AJ537" s="121"/>
      <c r="AK537" s="121"/>
      <c r="AL537" s="121"/>
      <c r="AM537" s="121"/>
      <c r="AN537" s="121"/>
      <c r="AO537" s="121"/>
    </row>
    <row r="538" spans="7:41" s="101" customFormat="1">
      <c r="G538" s="709"/>
      <c r="AH538" s="120"/>
      <c r="AI538" s="121"/>
      <c r="AJ538" s="121"/>
      <c r="AK538" s="121"/>
      <c r="AL538" s="121"/>
      <c r="AM538" s="121"/>
      <c r="AN538" s="121"/>
      <c r="AO538" s="121"/>
    </row>
    <row r="539" spans="7:41" s="101" customFormat="1">
      <c r="G539" s="709"/>
      <c r="AH539" s="120"/>
      <c r="AI539" s="121"/>
      <c r="AJ539" s="121"/>
      <c r="AK539" s="121"/>
      <c r="AL539" s="121"/>
      <c r="AM539" s="121"/>
      <c r="AN539" s="121"/>
      <c r="AO539" s="121"/>
    </row>
    <row r="540" spans="7:41" s="101" customFormat="1">
      <c r="G540" s="709"/>
      <c r="AH540" s="120"/>
      <c r="AI540" s="121"/>
      <c r="AJ540" s="121"/>
      <c r="AK540" s="121"/>
      <c r="AL540" s="121"/>
      <c r="AM540" s="121"/>
      <c r="AN540" s="121"/>
      <c r="AO540" s="121"/>
    </row>
    <row r="541" spans="7:41" s="101" customFormat="1">
      <c r="G541" s="709"/>
      <c r="AH541" s="120"/>
      <c r="AI541" s="121"/>
      <c r="AJ541" s="121"/>
      <c r="AK541" s="121"/>
      <c r="AL541" s="121"/>
      <c r="AM541" s="121"/>
      <c r="AN541" s="121"/>
      <c r="AO541" s="121"/>
    </row>
    <row r="542" spans="7:41" s="101" customFormat="1">
      <c r="G542" s="709"/>
      <c r="AH542" s="120"/>
      <c r="AI542" s="121"/>
      <c r="AJ542" s="121"/>
      <c r="AK542" s="121"/>
      <c r="AL542" s="121"/>
      <c r="AM542" s="121"/>
      <c r="AN542" s="121"/>
      <c r="AO542" s="121"/>
    </row>
    <row r="543" spans="7:41" s="101" customFormat="1">
      <c r="G543" s="709"/>
      <c r="AH543" s="120"/>
      <c r="AI543" s="121"/>
      <c r="AJ543" s="121"/>
      <c r="AK543" s="121"/>
      <c r="AL543" s="121"/>
      <c r="AM543" s="121"/>
      <c r="AN543" s="121"/>
      <c r="AO543" s="121"/>
    </row>
    <row r="544" spans="7:41" s="101" customFormat="1">
      <c r="G544" s="709"/>
      <c r="AH544" s="120"/>
      <c r="AI544" s="121"/>
      <c r="AJ544" s="121"/>
      <c r="AK544" s="121"/>
      <c r="AL544" s="121"/>
      <c r="AM544" s="121"/>
      <c r="AN544" s="121"/>
      <c r="AO544" s="121"/>
    </row>
    <row r="545" spans="7:41" s="101" customFormat="1">
      <c r="G545" s="709"/>
      <c r="AH545" s="120"/>
      <c r="AI545" s="121"/>
      <c r="AJ545" s="121"/>
      <c r="AK545" s="121"/>
      <c r="AL545" s="121"/>
      <c r="AM545" s="121"/>
      <c r="AN545" s="121"/>
      <c r="AO545" s="121"/>
    </row>
    <row r="546" spans="7:41" s="101" customFormat="1">
      <c r="G546" s="709"/>
      <c r="AH546" s="120"/>
      <c r="AI546" s="121"/>
      <c r="AJ546" s="121"/>
      <c r="AK546" s="121"/>
      <c r="AL546" s="121"/>
      <c r="AM546" s="121"/>
      <c r="AN546" s="121"/>
      <c r="AO546" s="121"/>
    </row>
    <row r="547" spans="7:41" s="101" customFormat="1">
      <c r="G547" s="709"/>
      <c r="AH547" s="120"/>
      <c r="AI547" s="121"/>
      <c r="AJ547" s="121"/>
      <c r="AK547" s="121"/>
      <c r="AL547" s="121"/>
      <c r="AM547" s="121"/>
      <c r="AN547" s="121"/>
      <c r="AO547" s="121"/>
    </row>
    <row r="548" spans="7:41" s="101" customFormat="1">
      <c r="G548" s="709"/>
      <c r="AH548" s="120"/>
      <c r="AI548" s="121"/>
      <c r="AJ548" s="121"/>
      <c r="AK548" s="121"/>
      <c r="AL548" s="121"/>
      <c r="AM548" s="121"/>
      <c r="AN548" s="121"/>
      <c r="AO548" s="121"/>
    </row>
    <row r="549" spans="7:41" s="101" customFormat="1">
      <c r="G549" s="709"/>
      <c r="AH549" s="120"/>
      <c r="AI549" s="121"/>
      <c r="AJ549" s="121"/>
      <c r="AK549" s="121"/>
      <c r="AL549" s="121"/>
      <c r="AM549" s="121"/>
      <c r="AN549" s="121"/>
      <c r="AO549" s="121"/>
    </row>
    <row r="550" spans="7:41" s="101" customFormat="1">
      <c r="G550" s="709"/>
      <c r="AH550" s="120"/>
      <c r="AI550" s="121"/>
      <c r="AJ550" s="121"/>
      <c r="AK550" s="121"/>
      <c r="AL550" s="121"/>
      <c r="AM550" s="121"/>
      <c r="AN550" s="121"/>
      <c r="AO550" s="121"/>
    </row>
    <row r="551" spans="7:41" s="101" customFormat="1">
      <c r="G551" s="709"/>
      <c r="AH551" s="120"/>
      <c r="AI551" s="121"/>
      <c r="AJ551" s="121"/>
      <c r="AK551" s="121"/>
      <c r="AL551" s="121"/>
      <c r="AM551" s="121"/>
      <c r="AN551" s="121"/>
      <c r="AO551" s="121"/>
    </row>
    <row r="552" spans="7:41" s="101" customFormat="1">
      <c r="G552" s="709"/>
      <c r="AH552" s="120"/>
      <c r="AI552" s="121"/>
      <c r="AJ552" s="121"/>
      <c r="AK552" s="121"/>
      <c r="AL552" s="121"/>
      <c r="AM552" s="121"/>
      <c r="AN552" s="121"/>
      <c r="AO552" s="121"/>
    </row>
    <row r="553" spans="7:41" s="101" customFormat="1">
      <c r="G553" s="709"/>
      <c r="AH553" s="120"/>
      <c r="AI553" s="121"/>
      <c r="AJ553" s="121"/>
      <c r="AK553" s="121"/>
      <c r="AL553" s="121"/>
      <c r="AM553" s="121"/>
      <c r="AN553" s="121"/>
      <c r="AO553" s="121"/>
    </row>
    <row r="554" spans="7:41" s="101" customFormat="1">
      <c r="G554" s="709"/>
      <c r="AH554" s="120"/>
      <c r="AI554" s="121"/>
      <c r="AJ554" s="121"/>
      <c r="AK554" s="121"/>
      <c r="AL554" s="121"/>
      <c r="AM554" s="121"/>
      <c r="AN554" s="121"/>
      <c r="AO554" s="121"/>
    </row>
    <row r="555" spans="7:41" s="101" customFormat="1">
      <c r="G555" s="709"/>
      <c r="AH555" s="120"/>
      <c r="AI555" s="121"/>
      <c r="AJ555" s="121"/>
      <c r="AK555" s="121"/>
      <c r="AL555" s="121"/>
      <c r="AM555" s="121"/>
      <c r="AN555" s="121"/>
      <c r="AO555" s="121"/>
    </row>
    <row r="556" spans="7:41" s="101" customFormat="1">
      <c r="G556" s="709"/>
      <c r="AH556" s="120"/>
      <c r="AI556" s="121"/>
      <c r="AJ556" s="121"/>
      <c r="AK556" s="121"/>
      <c r="AL556" s="121"/>
      <c r="AM556" s="121"/>
      <c r="AN556" s="121"/>
      <c r="AO556" s="121"/>
    </row>
    <row r="557" spans="7:41" s="101" customFormat="1">
      <c r="G557" s="709"/>
      <c r="AH557" s="120"/>
      <c r="AI557" s="121"/>
      <c r="AJ557" s="121"/>
      <c r="AK557" s="121"/>
      <c r="AL557" s="121"/>
      <c r="AM557" s="121"/>
      <c r="AN557" s="121"/>
      <c r="AO557" s="121"/>
    </row>
    <row r="558" spans="7:41" s="101" customFormat="1">
      <c r="G558" s="709"/>
      <c r="AH558" s="120"/>
      <c r="AI558" s="121"/>
      <c r="AJ558" s="121"/>
      <c r="AK558" s="121"/>
      <c r="AL558" s="121"/>
      <c r="AM558" s="121"/>
      <c r="AN558" s="121"/>
      <c r="AO558" s="121"/>
    </row>
    <row r="559" spans="7:41" s="101" customFormat="1">
      <c r="G559" s="709"/>
      <c r="AH559" s="120"/>
      <c r="AI559" s="121"/>
      <c r="AJ559" s="121"/>
      <c r="AK559" s="121"/>
      <c r="AL559" s="121"/>
      <c r="AM559" s="121"/>
      <c r="AN559" s="121"/>
      <c r="AO559" s="121"/>
    </row>
    <row r="560" spans="7:41" s="101" customFormat="1">
      <c r="G560" s="709"/>
      <c r="AH560" s="120"/>
      <c r="AI560" s="121"/>
      <c r="AJ560" s="121"/>
      <c r="AK560" s="121"/>
      <c r="AL560" s="121"/>
      <c r="AM560" s="121"/>
      <c r="AN560" s="121"/>
      <c r="AO560" s="121"/>
    </row>
    <row r="561" spans="7:41" s="101" customFormat="1">
      <c r="G561" s="709"/>
      <c r="AH561" s="120"/>
      <c r="AI561" s="121"/>
      <c r="AJ561" s="121"/>
      <c r="AK561" s="121"/>
      <c r="AL561" s="121"/>
      <c r="AM561" s="121"/>
      <c r="AN561" s="121"/>
      <c r="AO561" s="121"/>
    </row>
    <row r="562" spans="7:41" s="101" customFormat="1">
      <c r="G562" s="709"/>
      <c r="AH562" s="120"/>
      <c r="AI562" s="121"/>
      <c r="AJ562" s="121"/>
      <c r="AK562" s="121"/>
      <c r="AL562" s="121"/>
      <c r="AM562" s="121"/>
      <c r="AN562" s="121"/>
      <c r="AO562" s="121"/>
    </row>
    <row r="563" spans="7:41" s="101" customFormat="1">
      <c r="G563" s="709"/>
      <c r="AH563" s="120"/>
      <c r="AI563" s="121"/>
      <c r="AJ563" s="121"/>
      <c r="AK563" s="121"/>
      <c r="AL563" s="121"/>
      <c r="AM563" s="121"/>
      <c r="AN563" s="121"/>
      <c r="AO563" s="121"/>
    </row>
    <row r="564" spans="7:41" s="101" customFormat="1">
      <c r="G564" s="709"/>
      <c r="AH564" s="120"/>
      <c r="AI564" s="121"/>
      <c r="AJ564" s="121"/>
      <c r="AK564" s="121"/>
      <c r="AL564" s="121"/>
      <c r="AM564" s="121"/>
      <c r="AN564" s="121"/>
      <c r="AO564" s="121"/>
    </row>
    <row r="565" spans="7:41" s="101" customFormat="1">
      <c r="G565" s="709"/>
      <c r="AH565" s="120"/>
      <c r="AI565" s="121"/>
      <c r="AJ565" s="121"/>
      <c r="AK565" s="121"/>
      <c r="AL565" s="121"/>
      <c r="AM565" s="121"/>
      <c r="AN565" s="121"/>
      <c r="AO565" s="121"/>
    </row>
    <row r="566" spans="7:41" s="101" customFormat="1">
      <c r="G566" s="709"/>
      <c r="AH566" s="120"/>
      <c r="AI566" s="121"/>
      <c r="AJ566" s="121"/>
      <c r="AK566" s="121"/>
      <c r="AL566" s="121"/>
      <c r="AM566" s="121"/>
      <c r="AN566" s="121"/>
      <c r="AO566" s="121"/>
    </row>
    <row r="567" spans="7:41" s="101" customFormat="1">
      <c r="G567" s="709"/>
      <c r="AH567" s="120"/>
      <c r="AI567" s="121"/>
      <c r="AJ567" s="121"/>
      <c r="AK567" s="121"/>
      <c r="AL567" s="121"/>
      <c r="AM567" s="121"/>
      <c r="AN567" s="121"/>
      <c r="AO567" s="121"/>
    </row>
    <row r="568" spans="7:41" s="101" customFormat="1">
      <c r="G568" s="709"/>
      <c r="AH568" s="120"/>
      <c r="AI568" s="121"/>
      <c r="AJ568" s="121"/>
      <c r="AK568" s="121"/>
      <c r="AL568" s="121"/>
      <c r="AM568" s="121"/>
      <c r="AN568" s="121"/>
      <c r="AO568" s="121"/>
    </row>
    <row r="569" spans="7:41" s="101" customFormat="1">
      <c r="G569" s="709"/>
      <c r="AH569" s="120"/>
      <c r="AI569" s="121"/>
      <c r="AJ569" s="121"/>
      <c r="AK569" s="121"/>
      <c r="AL569" s="121"/>
      <c r="AM569" s="121"/>
      <c r="AN569" s="121"/>
      <c r="AO569" s="121"/>
    </row>
    <row r="570" spans="7:41" s="101" customFormat="1">
      <c r="G570" s="709"/>
      <c r="AH570" s="120"/>
      <c r="AI570" s="121"/>
      <c r="AJ570" s="121"/>
      <c r="AK570" s="121"/>
      <c r="AL570" s="121"/>
      <c r="AM570" s="121"/>
      <c r="AN570" s="121"/>
      <c r="AO570" s="121"/>
    </row>
    <row r="571" spans="7:41" s="101" customFormat="1">
      <c r="G571" s="709"/>
      <c r="AH571" s="120"/>
      <c r="AI571" s="121"/>
      <c r="AJ571" s="121"/>
      <c r="AK571" s="121"/>
      <c r="AL571" s="121"/>
      <c r="AM571" s="121"/>
      <c r="AN571" s="121"/>
      <c r="AO571" s="121"/>
    </row>
    <row r="572" spans="7:41" s="101" customFormat="1">
      <c r="G572" s="709"/>
      <c r="AH572" s="120"/>
      <c r="AI572" s="121"/>
      <c r="AJ572" s="121"/>
      <c r="AK572" s="121"/>
      <c r="AL572" s="121"/>
      <c r="AM572" s="121"/>
      <c r="AN572" s="121"/>
      <c r="AO572" s="121"/>
    </row>
    <row r="573" spans="7:41" s="101" customFormat="1">
      <c r="G573" s="709"/>
      <c r="AH573" s="120"/>
      <c r="AI573" s="121"/>
      <c r="AJ573" s="121"/>
      <c r="AK573" s="121"/>
      <c r="AL573" s="121"/>
      <c r="AM573" s="121"/>
      <c r="AN573" s="121"/>
      <c r="AO573" s="121"/>
    </row>
    <row r="574" spans="7:41" s="101" customFormat="1">
      <c r="G574" s="709"/>
      <c r="AH574" s="120"/>
      <c r="AI574" s="121"/>
      <c r="AJ574" s="121"/>
      <c r="AK574" s="121"/>
      <c r="AL574" s="121"/>
      <c r="AM574" s="121"/>
      <c r="AN574" s="121"/>
      <c r="AO574" s="121"/>
    </row>
    <row r="575" spans="7:41" s="101" customFormat="1">
      <c r="G575" s="709"/>
      <c r="AH575" s="120"/>
      <c r="AI575" s="121"/>
      <c r="AJ575" s="121"/>
      <c r="AK575" s="121"/>
      <c r="AL575" s="121"/>
      <c r="AM575" s="121"/>
      <c r="AN575" s="121"/>
      <c r="AO575" s="121"/>
    </row>
    <row r="576" spans="7:41" s="101" customFormat="1">
      <c r="G576" s="709"/>
      <c r="AH576" s="120"/>
      <c r="AI576" s="121"/>
      <c r="AJ576" s="121"/>
      <c r="AK576" s="121"/>
      <c r="AL576" s="121"/>
      <c r="AM576" s="121"/>
      <c r="AN576" s="121"/>
      <c r="AO576" s="121"/>
    </row>
    <row r="577" spans="7:41" s="101" customFormat="1">
      <c r="G577" s="709"/>
      <c r="AH577" s="120"/>
      <c r="AI577" s="121"/>
      <c r="AJ577" s="121"/>
      <c r="AK577" s="121"/>
      <c r="AL577" s="121"/>
      <c r="AM577" s="121"/>
      <c r="AN577" s="121"/>
      <c r="AO577" s="121"/>
    </row>
    <row r="578" spans="7:41" s="101" customFormat="1">
      <c r="G578" s="709"/>
      <c r="AH578" s="120"/>
      <c r="AI578" s="121"/>
      <c r="AJ578" s="121"/>
      <c r="AK578" s="121"/>
      <c r="AL578" s="121"/>
      <c r="AM578" s="121"/>
      <c r="AN578" s="121"/>
      <c r="AO578" s="121"/>
    </row>
    <row r="579" spans="7:41" s="101" customFormat="1">
      <c r="G579" s="709"/>
      <c r="AH579" s="120"/>
      <c r="AI579" s="121"/>
      <c r="AJ579" s="121"/>
      <c r="AK579" s="121"/>
      <c r="AL579" s="121"/>
      <c r="AM579" s="121"/>
      <c r="AN579" s="121"/>
      <c r="AO579" s="121"/>
    </row>
    <row r="580" spans="7:41" s="101" customFormat="1">
      <c r="G580" s="709"/>
      <c r="AH580" s="120"/>
      <c r="AI580" s="121"/>
      <c r="AJ580" s="121"/>
      <c r="AK580" s="121"/>
      <c r="AL580" s="121"/>
      <c r="AM580" s="121"/>
      <c r="AN580" s="121"/>
      <c r="AO580" s="121"/>
    </row>
    <row r="581" spans="7:41" s="101" customFormat="1">
      <c r="G581" s="709"/>
      <c r="AH581" s="120"/>
      <c r="AI581" s="121"/>
      <c r="AJ581" s="121"/>
      <c r="AK581" s="121"/>
      <c r="AL581" s="121"/>
      <c r="AM581" s="121"/>
      <c r="AN581" s="121"/>
      <c r="AO581" s="121"/>
    </row>
    <row r="582" spans="7:41" s="101" customFormat="1">
      <c r="G582" s="709"/>
      <c r="AH582" s="120"/>
      <c r="AI582" s="121"/>
      <c r="AJ582" s="121"/>
      <c r="AK582" s="121"/>
      <c r="AL582" s="121"/>
      <c r="AM582" s="121"/>
      <c r="AN582" s="121"/>
      <c r="AO582" s="121"/>
    </row>
    <row r="583" spans="7:41" s="101" customFormat="1">
      <c r="G583" s="709"/>
      <c r="AH583" s="120"/>
      <c r="AI583" s="121"/>
      <c r="AJ583" s="121"/>
      <c r="AK583" s="121"/>
      <c r="AL583" s="121"/>
      <c r="AM583" s="121"/>
      <c r="AN583" s="121"/>
      <c r="AO583" s="121"/>
    </row>
    <row r="584" spans="7:41" s="101" customFormat="1">
      <c r="G584" s="709"/>
      <c r="AH584" s="120"/>
      <c r="AI584" s="121"/>
      <c r="AJ584" s="121"/>
      <c r="AK584" s="121"/>
      <c r="AL584" s="121"/>
      <c r="AM584" s="121"/>
      <c r="AN584" s="121"/>
      <c r="AO584" s="121"/>
    </row>
    <row r="585" spans="7:41" s="101" customFormat="1">
      <c r="G585" s="709"/>
      <c r="AH585" s="120"/>
      <c r="AI585" s="121"/>
      <c r="AJ585" s="121"/>
      <c r="AK585" s="121"/>
      <c r="AL585" s="121"/>
      <c r="AM585" s="121"/>
      <c r="AN585" s="121"/>
      <c r="AO585" s="121"/>
    </row>
    <row r="586" spans="7:41" s="101" customFormat="1">
      <c r="G586" s="709"/>
      <c r="AH586" s="120"/>
      <c r="AI586" s="121"/>
      <c r="AJ586" s="121"/>
      <c r="AK586" s="121"/>
      <c r="AL586" s="121"/>
      <c r="AM586" s="121"/>
      <c r="AN586" s="121"/>
      <c r="AO586" s="121"/>
    </row>
    <row r="587" spans="7:41" s="101" customFormat="1">
      <c r="G587" s="709"/>
      <c r="AH587" s="120"/>
      <c r="AI587" s="121"/>
      <c r="AJ587" s="121"/>
      <c r="AK587" s="121"/>
      <c r="AL587" s="121"/>
      <c r="AM587" s="121"/>
      <c r="AN587" s="121"/>
      <c r="AO587" s="121"/>
    </row>
    <row r="588" spans="7:41" s="101" customFormat="1">
      <c r="G588" s="709"/>
      <c r="AH588" s="120"/>
      <c r="AI588" s="121"/>
      <c r="AJ588" s="121"/>
      <c r="AK588" s="121"/>
      <c r="AL588" s="121"/>
      <c r="AM588" s="121"/>
      <c r="AN588" s="121"/>
      <c r="AO588" s="121"/>
    </row>
    <row r="589" spans="7:41" s="101" customFormat="1">
      <c r="G589" s="709"/>
      <c r="AH589" s="120"/>
      <c r="AI589" s="121"/>
      <c r="AJ589" s="121"/>
      <c r="AK589" s="121"/>
      <c r="AL589" s="121"/>
      <c r="AM589" s="121"/>
      <c r="AN589" s="121"/>
      <c r="AO589" s="121"/>
    </row>
    <row r="590" spans="7:41" s="101" customFormat="1">
      <c r="G590" s="709"/>
      <c r="AH590" s="120"/>
      <c r="AI590" s="121"/>
      <c r="AJ590" s="121"/>
      <c r="AK590" s="121"/>
      <c r="AL590" s="121"/>
      <c r="AM590" s="121"/>
      <c r="AN590" s="121"/>
      <c r="AO590" s="121"/>
    </row>
    <row r="591" spans="7:41" s="101" customFormat="1">
      <c r="G591" s="709"/>
      <c r="AH591" s="120"/>
      <c r="AI591" s="121"/>
      <c r="AJ591" s="121"/>
      <c r="AK591" s="121"/>
      <c r="AL591" s="121"/>
      <c r="AM591" s="121"/>
      <c r="AN591" s="121"/>
      <c r="AO591" s="121"/>
    </row>
    <row r="592" spans="7:41" s="101" customFormat="1">
      <c r="G592" s="709"/>
      <c r="AH592" s="120"/>
      <c r="AI592" s="121"/>
      <c r="AJ592" s="121"/>
      <c r="AK592" s="121"/>
      <c r="AL592" s="121"/>
      <c r="AM592" s="121"/>
      <c r="AN592" s="121"/>
      <c r="AO592" s="121"/>
    </row>
    <row r="593" spans="7:41" s="101" customFormat="1">
      <c r="G593" s="709"/>
      <c r="AH593" s="120"/>
      <c r="AI593" s="121"/>
      <c r="AJ593" s="121"/>
      <c r="AK593" s="121"/>
      <c r="AL593" s="121"/>
      <c r="AM593" s="121"/>
      <c r="AN593" s="121"/>
      <c r="AO593" s="121"/>
    </row>
    <row r="594" spans="7:41" s="101" customFormat="1">
      <c r="G594" s="709"/>
      <c r="AH594" s="120"/>
      <c r="AI594" s="121"/>
      <c r="AJ594" s="121"/>
      <c r="AK594" s="121"/>
      <c r="AL594" s="121"/>
      <c r="AM594" s="121"/>
      <c r="AN594" s="121"/>
      <c r="AO594" s="121"/>
    </row>
    <row r="595" spans="7:41" s="101" customFormat="1">
      <c r="G595" s="709"/>
      <c r="AH595" s="120"/>
      <c r="AI595" s="121"/>
      <c r="AJ595" s="121"/>
      <c r="AK595" s="121"/>
      <c r="AL595" s="121"/>
      <c r="AM595" s="121"/>
      <c r="AN595" s="121"/>
      <c r="AO595" s="121"/>
    </row>
    <row r="596" spans="7:41" s="101" customFormat="1">
      <c r="G596" s="709"/>
      <c r="AH596" s="120"/>
      <c r="AI596" s="121"/>
      <c r="AJ596" s="121"/>
      <c r="AK596" s="121"/>
      <c r="AL596" s="121"/>
      <c r="AM596" s="121"/>
      <c r="AN596" s="121"/>
      <c r="AO596" s="121"/>
    </row>
    <row r="597" spans="7:41" s="101" customFormat="1">
      <c r="G597" s="709"/>
      <c r="AH597" s="120"/>
      <c r="AI597" s="121"/>
      <c r="AJ597" s="121"/>
      <c r="AK597" s="121"/>
      <c r="AL597" s="121"/>
      <c r="AM597" s="121"/>
      <c r="AN597" s="121"/>
      <c r="AO597" s="121"/>
    </row>
    <row r="598" spans="7:41" s="101" customFormat="1">
      <c r="G598" s="709"/>
      <c r="AH598" s="120"/>
      <c r="AI598" s="121"/>
      <c r="AJ598" s="121"/>
      <c r="AK598" s="121"/>
      <c r="AL598" s="121"/>
      <c r="AM598" s="121"/>
      <c r="AN598" s="121"/>
      <c r="AO598" s="121"/>
    </row>
    <row r="599" spans="7:41" s="101" customFormat="1">
      <c r="G599" s="709"/>
      <c r="AH599" s="120"/>
      <c r="AI599" s="121"/>
      <c r="AJ599" s="121"/>
      <c r="AK599" s="121"/>
      <c r="AL599" s="121"/>
      <c r="AM599" s="121"/>
      <c r="AN599" s="121"/>
      <c r="AO599" s="121"/>
    </row>
    <row r="600" spans="7:41" s="101" customFormat="1">
      <c r="G600" s="709"/>
      <c r="AH600" s="120"/>
      <c r="AI600" s="121"/>
      <c r="AJ600" s="121"/>
      <c r="AK600" s="121"/>
      <c r="AL600" s="121"/>
      <c r="AM600" s="121"/>
      <c r="AN600" s="121"/>
      <c r="AO600" s="121"/>
    </row>
    <row r="601" spans="7:41" s="101" customFormat="1">
      <c r="G601" s="709"/>
      <c r="AH601" s="120"/>
      <c r="AI601" s="121"/>
      <c r="AJ601" s="121"/>
      <c r="AK601" s="121"/>
      <c r="AL601" s="121"/>
      <c r="AM601" s="121"/>
      <c r="AN601" s="121"/>
      <c r="AO601" s="121"/>
    </row>
    <row r="602" spans="7:41" s="101" customFormat="1">
      <c r="G602" s="709"/>
      <c r="AH602" s="120"/>
      <c r="AI602" s="121"/>
      <c r="AJ602" s="121"/>
      <c r="AK602" s="121"/>
      <c r="AL602" s="121"/>
      <c r="AM602" s="121"/>
      <c r="AN602" s="121"/>
      <c r="AO602" s="121"/>
    </row>
    <row r="603" spans="7:41" s="101" customFormat="1">
      <c r="G603" s="709"/>
      <c r="AH603" s="120"/>
      <c r="AI603" s="121"/>
      <c r="AJ603" s="121"/>
      <c r="AK603" s="121"/>
      <c r="AL603" s="121"/>
      <c r="AM603" s="121"/>
      <c r="AN603" s="121"/>
      <c r="AO603" s="121"/>
    </row>
    <row r="604" spans="7:41" s="101" customFormat="1">
      <c r="G604" s="709"/>
      <c r="AH604" s="120"/>
      <c r="AI604" s="121"/>
      <c r="AJ604" s="121"/>
      <c r="AK604" s="121"/>
      <c r="AL604" s="121"/>
      <c r="AM604" s="121"/>
      <c r="AN604" s="121"/>
      <c r="AO604" s="121"/>
    </row>
    <row r="605" spans="7:41" s="101" customFormat="1">
      <c r="G605" s="709"/>
      <c r="AH605" s="120"/>
      <c r="AI605" s="121"/>
      <c r="AJ605" s="121"/>
      <c r="AK605" s="121"/>
      <c r="AL605" s="121"/>
      <c r="AM605" s="121"/>
      <c r="AN605" s="121"/>
      <c r="AO605" s="121"/>
    </row>
    <row r="606" spans="7:41" s="101" customFormat="1">
      <c r="G606" s="709"/>
      <c r="AH606" s="120"/>
      <c r="AI606" s="121"/>
      <c r="AJ606" s="121"/>
      <c r="AK606" s="121"/>
      <c r="AL606" s="121"/>
      <c r="AM606" s="121"/>
      <c r="AN606" s="121"/>
      <c r="AO606" s="121"/>
    </row>
    <row r="607" spans="7:41" s="101" customFormat="1">
      <c r="G607" s="709"/>
      <c r="AH607" s="120"/>
      <c r="AI607" s="121"/>
      <c r="AJ607" s="121"/>
      <c r="AK607" s="121"/>
      <c r="AL607" s="121"/>
      <c r="AM607" s="121"/>
      <c r="AN607" s="121"/>
      <c r="AO607" s="121"/>
    </row>
    <row r="608" spans="7:41" s="101" customFormat="1">
      <c r="G608" s="709"/>
      <c r="AH608" s="120"/>
      <c r="AI608" s="121"/>
      <c r="AJ608" s="121"/>
      <c r="AK608" s="121"/>
      <c r="AL608" s="121"/>
      <c r="AM608" s="121"/>
      <c r="AN608" s="121"/>
      <c r="AO608" s="121"/>
    </row>
    <row r="609" spans="7:41" s="101" customFormat="1">
      <c r="G609" s="709"/>
      <c r="AH609" s="120"/>
      <c r="AI609" s="121"/>
      <c r="AJ609" s="121"/>
      <c r="AK609" s="121"/>
      <c r="AL609" s="121"/>
      <c r="AM609" s="121"/>
      <c r="AN609" s="121"/>
      <c r="AO609" s="121"/>
    </row>
    <row r="610" spans="7:41" s="101" customFormat="1">
      <c r="G610" s="709"/>
      <c r="AH610" s="120"/>
      <c r="AI610" s="121"/>
      <c r="AJ610" s="121"/>
      <c r="AK610" s="121"/>
      <c r="AL610" s="121"/>
      <c r="AM610" s="121"/>
      <c r="AN610" s="121"/>
      <c r="AO610" s="121"/>
    </row>
    <row r="611" spans="7:41" s="101" customFormat="1">
      <c r="G611" s="709"/>
      <c r="AH611" s="120"/>
      <c r="AI611" s="121"/>
      <c r="AJ611" s="121"/>
      <c r="AK611" s="121"/>
      <c r="AL611" s="121"/>
      <c r="AM611" s="121"/>
      <c r="AN611" s="121"/>
      <c r="AO611" s="121"/>
    </row>
    <row r="612" spans="7:41" s="101" customFormat="1">
      <c r="G612" s="709"/>
      <c r="AH612" s="120"/>
      <c r="AI612" s="121"/>
      <c r="AJ612" s="121"/>
      <c r="AK612" s="121"/>
      <c r="AL612" s="121"/>
      <c r="AM612" s="121"/>
      <c r="AN612" s="121"/>
      <c r="AO612" s="121"/>
    </row>
    <row r="613" spans="7:41" s="101" customFormat="1">
      <c r="G613" s="709"/>
      <c r="AH613" s="120"/>
      <c r="AI613" s="121"/>
      <c r="AJ613" s="121"/>
      <c r="AK613" s="121"/>
      <c r="AL613" s="121"/>
      <c r="AM613" s="121"/>
      <c r="AN613" s="121"/>
      <c r="AO613" s="121"/>
    </row>
    <row r="614" spans="7:41" s="101" customFormat="1">
      <c r="G614" s="709"/>
      <c r="AH614" s="120"/>
      <c r="AI614" s="121"/>
      <c r="AJ614" s="121"/>
      <c r="AK614" s="121"/>
      <c r="AL614" s="121"/>
      <c r="AM614" s="121"/>
      <c r="AN614" s="121"/>
      <c r="AO614" s="121"/>
    </row>
    <row r="615" spans="7:41" s="101" customFormat="1">
      <c r="G615" s="709"/>
      <c r="AH615" s="120"/>
      <c r="AI615" s="121"/>
      <c r="AJ615" s="121"/>
      <c r="AK615" s="121"/>
      <c r="AL615" s="121"/>
      <c r="AM615" s="121"/>
      <c r="AN615" s="121"/>
      <c r="AO615" s="121"/>
    </row>
    <row r="616" spans="7:41" s="101" customFormat="1">
      <c r="G616" s="709"/>
      <c r="AH616" s="120"/>
      <c r="AI616" s="121"/>
      <c r="AJ616" s="121"/>
      <c r="AK616" s="121"/>
      <c r="AL616" s="121"/>
      <c r="AM616" s="121"/>
      <c r="AN616" s="121"/>
      <c r="AO616" s="121"/>
    </row>
    <row r="617" spans="7:41" s="101" customFormat="1">
      <c r="G617" s="709"/>
      <c r="AH617" s="120"/>
      <c r="AI617" s="121"/>
      <c r="AJ617" s="121"/>
      <c r="AK617" s="121"/>
      <c r="AL617" s="121"/>
      <c r="AM617" s="121"/>
      <c r="AN617" s="121"/>
      <c r="AO617" s="121"/>
    </row>
    <row r="618" spans="7:41" s="101" customFormat="1">
      <c r="G618" s="709"/>
      <c r="AH618" s="120"/>
      <c r="AI618" s="121"/>
      <c r="AJ618" s="121"/>
      <c r="AK618" s="121"/>
      <c r="AL618" s="121"/>
      <c r="AM618" s="121"/>
      <c r="AN618" s="121"/>
      <c r="AO618" s="121"/>
    </row>
    <row r="619" spans="7:41" s="101" customFormat="1">
      <c r="G619" s="709"/>
      <c r="AH619" s="120"/>
      <c r="AI619" s="121"/>
      <c r="AJ619" s="121"/>
      <c r="AK619" s="121"/>
      <c r="AL619" s="121"/>
      <c r="AM619" s="121"/>
      <c r="AN619" s="121"/>
      <c r="AO619" s="121"/>
    </row>
    <row r="620" spans="7:41" s="101" customFormat="1">
      <c r="G620" s="709"/>
      <c r="AH620" s="120"/>
      <c r="AI620" s="121"/>
      <c r="AJ620" s="121"/>
      <c r="AK620" s="121"/>
      <c r="AL620" s="121"/>
      <c r="AM620" s="121"/>
      <c r="AN620" s="121"/>
      <c r="AO620" s="121"/>
    </row>
    <row r="621" spans="7:41" s="101" customFormat="1">
      <c r="G621" s="709"/>
      <c r="AH621" s="120"/>
      <c r="AI621" s="121"/>
      <c r="AJ621" s="121"/>
      <c r="AK621" s="121"/>
      <c r="AL621" s="121"/>
      <c r="AM621" s="121"/>
      <c r="AN621" s="121"/>
      <c r="AO621" s="121"/>
    </row>
    <row r="622" spans="7:41" s="101" customFormat="1">
      <c r="G622" s="709"/>
      <c r="AH622" s="120"/>
      <c r="AI622" s="121"/>
      <c r="AJ622" s="121"/>
      <c r="AK622" s="121"/>
      <c r="AL622" s="121"/>
      <c r="AM622" s="121"/>
      <c r="AN622" s="121"/>
      <c r="AO622" s="121"/>
    </row>
    <row r="623" spans="7:41" s="101" customFormat="1">
      <c r="G623" s="709"/>
      <c r="AH623" s="120"/>
      <c r="AI623" s="121"/>
      <c r="AJ623" s="121"/>
      <c r="AK623" s="121"/>
      <c r="AL623" s="121"/>
      <c r="AM623" s="121"/>
      <c r="AN623" s="121"/>
      <c r="AO623" s="121"/>
    </row>
    <row r="624" spans="7:41" s="101" customFormat="1">
      <c r="G624" s="709"/>
      <c r="AH624" s="120"/>
      <c r="AI624" s="121"/>
      <c r="AJ624" s="121"/>
      <c r="AK624" s="121"/>
      <c r="AL624" s="121"/>
      <c r="AM624" s="121"/>
      <c r="AN624" s="121"/>
      <c r="AO624" s="121"/>
    </row>
    <row r="625" spans="7:41" s="101" customFormat="1">
      <c r="G625" s="709"/>
      <c r="AH625" s="120"/>
      <c r="AI625" s="121"/>
      <c r="AJ625" s="121"/>
      <c r="AK625" s="121"/>
      <c r="AL625" s="121"/>
      <c r="AM625" s="121"/>
      <c r="AN625" s="121"/>
      <c r="AO625" s="121"/>
    </row>
    <row r="626" spans="7:41" s="101" customFormat="1">
      <c r="G626" s="709"/>
      <c r="AH626" s="120"/>
      <c r="AI626" s="121"/>
      <c r="AJ626" s="121"/>
      <c r="AK626" s="121"/>
      <c r="AL626" s="121"/>
      <c r="AM626" s="121"/>
      <c r="AN626" s="121"/>
      <c r="AO626" s="121"/>
    </row>
    <row r="627" spans="7:41" s="101" customFormat="1">
      <c r="G627" s="709"/>
      <c r="AH627" s="120"/>
      <c r="AI627" s="121"/>
      <c r="AJ627" s="121"/>
      <c r="AK627" s="121"/>
      <c r="AL627" s="121"/>
      <c r="AM627" s="121"/>
      <c r="AN627" s="121"/>
      <c r="AO627" s="121"/>
    </row>
    <row r="628" spans="7:41" s="101" customFormat="1">
      <c r="G628" s="709"/>
      <c r="AH628" s="120"/>
      <c r="AI628" s="121"/>
      <c r="AJ628" s="121"/>
      <c r="AK628" s="121"/>
      <c r="AL628" s="121"/>
      <c r="AM628" s="121"/>
      <c r="AN628" s="121"/>
      <c r="AO628" s="121"/>
    </row>
    <row r="629" spans="7:41" s="101" customFormat="1">
      <c r="G629" s="709"/>
      <c r="AH629" s="120"/>
      <c r="AI629" s="121"/>
      <c r="AJ629" s="121"/>
      <c r="AK629" s="121"/>
      <c r="AL629" s="121"/>
      <c r="AM629" s="121"/>
      <c r="AN629" s="121"/>
      <c r="AO629" s="121"/>
    </row>
    <row r="630" spans="7:41" s="101" customFormat="1">
      <c r="G630" s="709"/>
      <c r="AH630" s="120"/>
      <c r="AI630" s="121"/>
      <c r="AJ630" s="121"/>
      <c r="AK630" s="121"/>
      <c r="AL630" s="121"/>
      <c r="AM630" s="121"/>
      <c r="AN630" s="121"/>
      <c r="AO630" s="121"/>
    </row>
    <row r="631" spans="7:41" s="101" customFormat="1">
      <c r="G631" s="709"/>
      <c r="AH631" s="120"/>
      <c r="AI631" s="121"/>
      <c r="AJ631" s="121"/>
      <c r="AK631" s="121"/>
      <c r="AL631" s="121"/>
      <c r="AM631" s="121"/>
      <c r="AN631" s="121"/>
      <c r="AO631" s="121"/>
    </row>
    <row r="632" spans="7:41" s="101" customFormat="1">
      <c r="G632" s="709"/>
      <c r="AH632" s="120"/>
      <c r="AI632" s="121"/>
      <c r="AJ632" s="121"/>
      <c r="AK632" s="121"/>
      <c r="AL632" s="121"/>
      <c r="AM632" s="121"/>
      <c r="AN632" s="121"/>
      <c r="AO632" s="121"/>
    </row>
    <row r="633" spans="7:41" s="101" customFormat="1">
      <c r="G633" s="709"/>
      <c r="AH633" s="120"/>
      <c r="AI633" s="121"/>
      <c r="AJ633" s="121"/>
      <c r="AK633" s="121"/>
      <c r="AL633" s="121"/>
      <c r="AM633" s="121"/>
      <c r="AN633" s="121"/>
      <c r="AO633" s="121"/>
    </row>
    <row r="634" spans="7:41" s="101" customFormat="1">
      <c r="G634" s="709"/>
      <c r="AH634" s="120"/>
      <c r="AI634" s="121"/>
      <c r="AJ634" s="121"/>
      <c r="AK634" s="121"/>
      <c r="AL634" s="121"/>
      <c r="AM634" s="121"/>
      <c r="AN634" s="121"/>
      <c r="AO634" s="121"/>
    </row>
    <row r="635" spans="7:41" s="101" customFormat="1">
      <c r="G635" s="709"/>
      <c r="AH635" s="120"/>
      <c r="AI635" s="121"/>
      <c r="AJ635" s="121"/>
      <c r="AK635" s="121"/>
      <c r="AL635" s="121"/>
      <c r="AM635" s="121"/>
      <c r="AN635" s="121"/>
      <c r="AO635" s="121"/>
    </row>
    <row r="636" spans="7:41" s="101" customFormat="1">
      <c r="G636" s="709"/>
      <c r="AH636" s="120"/>
      <c r="AI636" s="121"/>
      <c r="AJ636" s="121"/>
      <c r="AK636" s="121"/>
      <c r="AL636" s="121"/>
      <c r="AM636" s="121"/>
      <c r="AN636" s="121"/>
      <c r="AO636" s="121"/>
    </row>
    <row r="637" spans="7:41" s="101" customFormat="1">
      <c r="G637" s="709"/>
      <c r="AH637" s="120"/>
      <c r="AI637" s="121"/>
      <c r="AJ637" s="121"/>
      <c r="AK637" s="121"/>
      <c r="AL637" s="121"/>
      <c r="AM637" s="121"/>
      <c r="AN637" s="121"/>
      <c r="AO637" s="121"/>
    </row>
    <row r="638" spans="7:41" s="101" customFormat="1">
      <c r="G638" s="709"/>
      <c r="AH638" s="120"/>
      <c r="AI638" s="121"/>
      <c r="AJ638" s="121"/>
      <c r="AK638" s="121"/>
      <c r="AL638" s="121"/>
      <c r="AM638" s="121"/>
      <c r="AN638" s="121"/>
      <c r="AO638" s="121"/>
    </row>
    <row r="639" spans="7:41" s="101" customFormat="1">
      <c r="G639" s="709"/>
      <c r="AH639" s="120"/>
      <c r="AI639" s="121"/>
      <c r="AJ639" s="121"/>
      <c r="AK639" s="121"/>
      <c r="AL639" s="121"/>
      <c r="AM639" s="121"/>
      <c r="AN639" s="121"/>
      <c r="AO639" s="121"/>
    </row>
    <row r="640" spans="7:41" s="101" customFormat="1">
      <c r="G640" s="709"/>
      <c r="AH640" s="120"/>
      <c r="AI640" s="121"/>
      <c r="AJ640" s="121"/>
      <c r="AK640" s="121"/>
      <c r="AL640" s="121"/>
      <c r="AM640" s="121"/>
      <c r="AN640" s="121"/>
      <c r="AO640" s="121"/>
    </row>
    <row r="641" spans="7:41" s="101" customFormat="1">
      <c r="G641" s="709"/>
      <c r="AH641" s="120"/>
      <c r="AI641" s="121"/>
      <c r="AJ641" s="121"/>
      <c r="AK641" s="121"/>
      <c r="AL641" s="121"/>
      <c r="AM641" s="121"/>
      <c r="AN641" s="121"/>
      <c r="AO641" s="121"/>
    </row>
    <row r="642" spans="7:41" s="101" customFormat="1">
      <c r="G642" s="709"/>
      <c r="AH642" s="120"/>
      <c r="AI642" s="121"/>
      <c r="AJ642" s="121"/>
      <c r="AK642" s="121"/>
      <c r="AL642" s="121"/>
      <c r="AM642" s="121"/>
      <c r="AN642" s="121"/>
      <c r="AO642" s="121"/>
    </row>
    <row r="643" spans="7:41" s="101" customFormat="1">
      <c r="G643" s="709"/>
      <c r="AH643" s="120"/>
      <c r="AI643" s="121"/>
      <c r="AJ643" s="121"/>
      <c r="AK643" s="121"/>
      <c r="AL643" s="121"/>
      <c r="AM643" s="121"/>
      <c r="AN643" s="121"/>
      <c r="AO643" s="121"/>
    </row>
    <row r="644" spans="7:41" s="101" customFormat="1">
      <c r="G644" s="709"/>
      <c r="AH644" s="120"/>
      <c r="AI644" s="121"/>
      <c r="AJ644" s="121"/>
      <c r="AK644" s="121"/>
      <c r="AL644" s="121"/>
      <c r="AM644" s="121"/>
      <c r="AN644" s="121"/>
      <c r="AO644" s="121"/>
    </row>
    <row r="645" spans="7:41" s="101" customFormat="1">
      <c r="G645" s="709"/>
      <c r="AH645" s="120"/>
      <c r="AI645" s="121"/>
      <c r="AJ645" s="121"/>
      <c r="AK645" s="121"/>
      <c r="AL645" s="121"/>
      <c r="AM645" s="121"/>
      <c r="AN645" s="121"/>
      <c r="AO645" s="121"/>
    </row>
    <row r="646" spans="7:41" s="101" customFormat="1">
      <c r="G646" s="709"/>
      <c r="AH646" s="120"/>
      <c r="AI646" s="121"/>
      <c r="AJ646" s="121"/>
      <c r="AK646" s="121"/>
      <c r="AL646" s="121"/>
      <c r="AM646" s="121"/>
      <c r="AN646" s="121"/>
      <c r="AO646" s="121"/>
    </row>
    <row r="647" spans="7:41" s="101" customFormat="1">
      <c r="G647" s="709"/>
      <c r="AH647" s="120"/>
      <c r="AI647" s="121"/>
      <c r="AJ647" s="121"/>
      <c r="AK647" s="121"/>
      <c r="AL647" s="121"/>
      <c r="AM647" s="121"/>
      <c r="AN647" s="121"/>
      <c r="AO647" s="121"/>
    </row>
    <row r="648" spans="7:41" s="101" customFormat="1">
      <c r="G648" s="709"/>
      <c r="AH648" s="120"/>
      <c r="AI648" s="121"/>
      <c r="AJ648" s="121"/>
      <c r="AK648" s="121"/>
      <c r="AL648" s="121"/>
      <c r="AM648" s="121"/>
      <c r="AN648" s="121"/>
      <c r="AO648" s="121"/>
    </row>
    <row r="649" spans="7:41" s="101" customFormat="1">
      <c r="G649" s="709"/>
      <c r="AH649" s="120"/>
      <c r="AI649" s="121"/>
      <c r="AJ649" s="121"/>
      <c r="AK649" s="121"/>
      <c r="AL649" s="121"/>
      <c r="AM649" s="121"/>
      <c r="AN649" s="121"/>
      <c r="AO649" s="121"/>
    </row>
    <row r="650" spans="7:41" s="101" customFormat="1">
      <c r="G650" s="709"/>
      <c r="AH650" s="120"/>
      <c r="AI650" s="121"/>
      <c r="AJ650" s="121"/>
      <c r="AK650" s="121"/>
      <c r="AL650" s="121"/>
      <c r="AM650" s="121"/>
      <c r="AN650" s="121"/>
      <c r="AO650" s="121"/>
    </row>
    <row r="651" spans="7:41" s="101" customFormat="1">
      <c r="G651" s="709"/>
      <c r="AH651" s="120"/>
      <c r="AI651" s="121"/>
      <c r="AJ651" s="121"/>
      <c r="AK651" s="121"/>
      <c r="AL651" s="121"/>
      <c r="AM651" s="121"/>
      <c r="AN651" s="121"/>
      <c r="AO651" s="121"/>
    </row>
    <row r="652" spans="7:41" s="101" customFormat="1">
      <c r="G652" s="709"/>
      <c r="AH652" s="120"/>
      <c r="AI652" s="121"/>
      <c r="AJ652" s="121"/>
      <c r="AK652" s="121"/>
      <c r="AL652" s="121"/>
      <c r="AM652" s="121"/>
      <c r="AN652" s="121"/>
      <c r="AO652" s="121"/>
    </row>
    <row r="653" spans="7:41" s="101" customFormat="1">
      <c r="G653" s="709"/>
      <c r="AH653" s="120"/>
      <c r="AI653" s="121"/>
      <c r="AJ653" s="121"/>
      <c r="AK653" s="121"/>
      <c r="AL653" s="121"/>
      <c r="AM653" s="121"/>
      <c r="AN653" s="121"/>
      <c r="AO653" s="121"/>
    </row>
    <row r="654" spans="7:41" s="101" customFormat="1">
      <c r="G654" s="709"/>
      <c r="AH654" s="120"/>
      <c r="AI654" s="121"/>
      <c r="AJ654" s="121"/>
      <c r="AK654" s="121"/>
      <c r="AL654" s="121"/>
      <c r="AM654" s="121"/>
      <c r="AN654" s="121"/>
      <c r="AO654" s="121"/>
    </row>
    <row r="655" spans="7:41" s="101" customFormat="1">
      <c r="G655" s="709"/>
      <c r="AH655" s="120"/>
      <c r="AI655" s="121"/>
      <c r="AJ655" s="121"/>
      <c r="AK655" s="121"/>
      <c r="AL655" s="121"/>
      <c r="AM655" s="121"/>
      <c r="AN655" s="121"/>
      <c r="AO655" s="121"/>
    </row>
    <row r="656" spans="7:41" s="101" customFormat="1">
      <c r="G656" s="709"/>
      <c r="AH656" s="120"/>
      <c r="AI656" s="121"/>
      <c r="AJ656" s="121"/>
      <c r="AK656" s="121"/>
      <c r="AL656" s="121"/>
      <c r="AM656" s="121"/>
      <c r="AN656" s="121"/>
      <c r="AO656" s="121"/>
    </row>
    <row r="657" spans="7:41" s="101" customFormat="1">
      <c r="G657" s="709"/>
      <c r="AH657" s="120"/>
      <c r="AI657" s="121"/>
      <c r="AJ657" s="121"/>
      <c r="AK657" s="121"/>
      <c r="AL657" s="121"/>
      <c r="AM657" s="121"/>
      <c r="AN657" s="121"/>
      <c r="AO657" s="121"/>
    </row>
    <row r="658" spans="7:41" s="101" customFormat="1">
      <c r="G658" s="709"/>
      <c r="AH658" s="120"/>
      <c r="AI658" s="121"/>
      <c r="AJ658" s="121"/>
      <c r="AK658" s="121"/>
      <c r="AL658" s="121"/>
      <c r="AM658" s="121"/>
      <c r="AN658" s="121"/>
      <c r="AO658" s="121"/>
    </row>
    <row r="659" spans="7:41" s="101" customFormat="1">
      <c r="G659" s="709"/>
      <c r="AH659" s="120"/>
      <c r="AI659" s="121"/>
      <c r="AJ659" s="121"/>
      <c r="AK659" s="121"/>
      <c r="AL659" s="121"/>
      <c r="AM659" s="121"/>
      <c r="AN659" s="121"/>
      <c r="AO659" s="121"/>
    </row>
    <row r="660" spans="7:41" s="101" customFormat="1">
      <c r="G660" s="709"/>
      <c r="AH660" s="120"/>
      <c r="AI660" s="121"/>
      <c r="AJ660" s="121"/>
      <c r="AK660" s="121"/>
      <c r="AL660" s="121"/>
      <c r="AM660" s="121"/>
      <c r="AN660" s="121"/>
      <c r="AO660" s="121"/>
    </row>
    <row r="661" spans="7:41" s="101" customFormat="1">
      <c r="G661" s="709"/>
      <c r="AH661" s="120"/>
      <c r="AI661" s="121"/>
      <c r="AJ661" s="121"/>
      <c r="AK661" s="121"/>
      <c r="AL661" s="121"/>
      <c r="AM661" s="121"/>
      <c r="AN661" s="121"/>
      <c r="AO661" s="121"/>
    </row>
    <row r="662" spans="7:41" s="101" customFormat="1">
      <c r="G662" s="709"/>
      <c r="AH662" s="120"/>
      <c r="AI662" s="121"/>
      <c r="AJ662" s="121"/>
      <c r="AK662" s="121"/>
      <c r="AL662" s="121"/>
      <c r="AM662" s="121"/>
      <c r="AN662" s="121"/>
      <c r="AO662" s="121"/>
    </row>
    <row r="663" spans="7:41" s="101" customFormat="1">
      <c r="G663" s="709"/>
      <c r="AH663" s="120"/>
      <c r="AI663" s="121"/>
      <c r="AJ663" s="121"/>
      <c r="AK663" s="121"/>
      <c r="AL663" s="121"/>
      <c r="AM663" s="121"/>
      <c r="AN663" s="121"/>
      <c r="AO663" s="121"/>
    </row>
    <row r="664" spans="7:41" s="101" customFormat="1">
      <c r="G664" s="709"/>
      <c r="AH664" s="120"/>
      <c r="AI664" s="121"/>
      <c r="AJ664" s="121"/>
      <c r="AK664" s="121"/>
      <c r="AL664" s="121"/>
      <c r="AM664" s="121"/>
      <c r="AN664" s="121"/>
      <c r="AO664" s="121"/>
    </row>
    <row r="665" spans="7:41" s="101" customFormat="1">
      <c r="G665" s="709"/>
      <c r="AH665" s="120"/>
      <c r="AI665" s="121"/>
      <c r="AJ665" s="121"/>
      <c r="AK665" s="121"/>
      <c r="AL665" s="121"/>
      <c r="AM665" s="121"/>
      <c r="AN665" s="121"/>
      <c r="AO665" s="121"/>
    </row>
    <row r="666" spans="7:41" s="101" customFormat="1">
      <c r="G666" s="709"/>
      <c r="AH666" s="120"/>
      <c r="AI666" s="121"/>
      <c r="AJ666" s="121"/>
      <c r="AK666" s="121"/>
      <c r="AL666" s="121"/>
      <c r="AM666" s="121"/>
      <c r="AN666" s="121"/>
      <c r="AO666" s="121"/>
    </row>
    <row r="667" spans="7:41" s="101" customFormat="1">
      <c r="G667" s="709"/>
      <c r="AH667" s="120"/>
      <c r="AI667" s="121"/>
      <c r="AJ667" s="121"/>
      <c r="AK667" s="121"/>
      <c r="AL667" s="121"/>
      <c r="AM667" s="121"/>
      <c r="AN667" s="121"/>
      <c r="AO667" s="121"/>
    </row>
    <row r="668" spans="7:41" s="101" customFormat="1">
      <c r="G668" s="709"/>
      <c r="AH668" s="120"/>
      <c r="AI668" s="121"/>
      <c r="AJ668" s="121"/>
      <c r="AK668" s="121"/>
      <c r="AL668" s="121"/>
      <c r="AM668" s="121"/>
      <c r="AN668" s="121"/>
      <c r="AO668" s="121"/>
    </row>
    <row r="669" spans="7:41" s="101" customFormat="1">
      <c r="G669" s="709"/>
      <c r="AH669" s="120"/>
      <c r="AI669" s="121"/>
      <c r="AJ669" s="121"/>
      <c r="AK669" s="121"/>
      <c r="AL669" s="121"/>
      <c r="AM669" s="121"/>
      <c r="AN669" s="121"/>
      <c r="AO669" s="121"/>
    </row>
    <row r="670" spans="7:41" s="101" customFormat="1">
      <c r="G670" s="709"/>
      <c r="AH670" s="120"/>
      <c r="AI670" s="121"/>
      <c r="AJ670" s="121"/>
      <c r="AK670" s="121"/>
      <c r="AL670" s="121"/>
      <c r="AM670" s="121"/>
      <c r="AN670" s="121"/>
      <c r="AO670" s="121"/>
    </row>
    <row r="671" spans="7:41" s="101" customFormat="1">
      <c r="G671" s="709"/>
      <c r="AH671" s="120"/>
      <c r="AI671" s="121"/>
      <c r="AJ671" s="121"/>
      <c r="AK671" s="121"/>
      <c r="AL671" s="121"/>
      <c r="AM671" s="121"/>
      <c r="AN671" s="121"/>
      <c r="AO671" s="121"/>
    </row>
    <row r="672" spans="7:41" s="101" customFormat="1">
      <c r="G672" s="709"/>
      <c r="AH672" s="120"/>
      <c r="AI672" s="121"/>
      <c r="AJ672" s="121"/>
      <c r="AK672" s="121"/>
      <c r="AL672" s="121"/>
      <c r="AM672" s="121"/>
      <c r="AN672" s="121"/>
      <c r="AO672" s="121"/>
    </row>
    <row r="673" spans="7:41" s="101" customFormat="1">
      <c r="G673" s="709"/>
      <c r="AH673" s="120"/>
      <c r="AI673" s="121"/>
      <c r="AJ673" s="121"/>
      <c r="AK673" s="121"/>
      <c r="AL673" s="121"/>
      <c r="AM673" s="121"/>
      <c r="AN673" s="121"/>
      <c r="AO673" s="121"/>
    </row>
    <row r="674" spans="7:41" s="101" customFormat="1">
      <c r="G674" s="709"/>
      <c r="AH674" s="120"/>
      <c r="AI674" s="121"/>
      <c r="AJ674" s="121"/>
      <c r="AK674" s="121"/>
      <c r="AL674" s="121"/>
      <c r="AM674" s="121"/>
      <c r="AN674" s="121"/>
      <c r="AO674" s="121"/>
    </row>
    <row r="675" spans="7:41" s="101" customFormat="1">
      <c r="G675" s="709"/>
      <c r="AH675" s="120"/>
      <c r="AI675" s="121"/>
      <c r="AJ675" s="121"/>
      <c r="AK675" s="121"/>
      <c r="AL675" s="121"/>
      <c r="AM675" s="121"/>
      <c r="AN675" s="121"/>
      <c r="AO675" s="121"/>
    </row>
    <row r="676" spans="7:41" s="101" customFormat="1">
      <c r="G676" s="709"/>
      <c r="AH676" s="120"/>
      <c r="AI676" s="121"/>
      <c r="AJ676" s="121"/>
      <c r="AK676" s="121"/>
      <c r="AL676" s="121"/>
      <c r="AM676" s="121"/>
      <c r="AN676" s="121"/>
      <c r="AO676" s="121"/>
    </row>
    <row r="677" spans="7:41" s="101" customFormat="1">
      <c r="G677" s="709"/>
      <c r="AH677" s="120"/>
      <c r="AI677" s="121"/>
      <c r="AJ677" s="121"/>
      <c r="AK677" s="121"/>
      <c r="AL677" s="121"/>
      <c r="AM677" s="121"/>
      <c r="AN677" s="121"/>
      <c r="AO677" s="121"/>
    </row>
    <row r="678" spans="7:41" s="101" customFormat="1">
      <c r="G678" s="709"/>
      <c r="AH678" s="120"/>
      <c r="AI678" s="121"/>
      <c r="AJ678" s="121"/>
      <c r="AK678" s="121"/>
      <c r="AL678" s="121"/>
      <c r="AM678" s="121"/>
      <c r="AN678" s="121"/>
      <c r="AO678" s="121"/>
    </row>
    <row r="679" spans="7:41" s="101" customFormat="1">
      <c r="G679" s="709"/>
      <c r="AH679" s="120"/>
      <c r="AI679" s="121"/>
      <c r="AJ679" s="121"/>
      <c r="AK679" s="121"/>
      <c r="AL679" s="121"/>
      <c r="AM679" s="121"/>
      <c r="AN679" s="121"/>
      <c r="AO679" s="121"/>
    </row>
    <row r="680" spans="7:41" s="101" customFormat="1">
      <c r="G680" s="709"/>
      <c r="AH680" s="120"/>
      <c r="AI680" s="121"/>
      <c r="AJ680" s="121"/>
      <c r="AK680" s="121"/>
      <c r="AL680" s="121"/>
      <c r="AM680" s="121"/>
      <c r="AN680" s="121"/>
      <c r="AO680" s="121"/>
    </row>
    <row r="681" spans="7:41" s="101" customFormat="1">
      <c r="G681" s="709"/>
      <c r="AH681" s="120"/>
      <c r="AI681" s="121"/>
      <c r="AJ681" s="121"/>
      <c r="AK681" s="121"/>
      <c r="AL681" s="121"/>
      <c r="AM681" s="121"/>
      <c r="AN681" s="121"/>
      <c r="AO681" s="121"/>
    </row>
    <row r="682" spans="7:41" s="101" customFormat="1">
      <c r="G682" s="709"/>
      <c r="AH682" s="120"/>
      <c r="AI682" s="121"/>
      <c r="AJ682" s="121"/>
      <c r="AK682" s="121"/>
      <c r="AL682" s="121"/>
      <c r="AM682" s="121"/>
      <c r="AN682" s="121"/>
      <c r="AO682" s="121"/>
    </row>
    <row r="683" spans="7:41" s="101" customFormat="1">
      <c r="G683" s="709"/>
      <c r="AH683" s="120"/>
      <c r="AI683" s="121"/>
      <c r="AJ683" s="121"/>
      <c r="AK683" s="121"/>
      <c r="AL683" s="121"/>
      <c r="AM683" s="121"/>
      <c r="AN683" s="121"/>
      <c r="AO683" s="121"/>
    </row>
    <row r="684" spans="7:41" s="101" customFormat="1">
      <c r="G684" s="709"/>
      <c r="AH684" s="120"/>
      <c r="AI684" s="121"/>
      <c r="AJ684" s="121"/>
      <c r="AK684" s="121"/>
      <c r="AL684" s="121"/>
      <c r="AM684" s="121"/>
      <c r="AN684" s="121"/>
      <c r="AO684" s="121"/>
    </row>
    <row r="685" spans="7:41" s="101" customFormat="1">
      <c r="G685" s="709"/>
      <c r="AH685" s="120"/>
      <c r="AI685" s="121"/>
      <c r="AJ685" s="121"/>
      <c r="AK685" s="121"/>
      <c r="AL685" s="121"/>
      <c r="AM685" s="121"/>
      <c r="AN685" s="121"/>
      <c r="AO685" s="121"/>
    </row>
    <row r="686" spans="7:41" s="101" customFormat="1">
      <c r="G686" s="709"/>
      <c r="AH686" s="120"/>
      <c r="AI686" s="121"/>
      <c r="AJ686" s="121"/>
      <c r="AK686" s="121"/>
      <c r="AL686" s="121"/>
      <c r="AM686" s="121"/>
      <c r="AN686" s="121"/>
      <c r="AO686" s="121"/>
    </row>
    <row r="687" spans="7:41" s="101" customFormat="1">
      <c r="G687" s="709"/>
      <c r="AH687" s="120"/>
      <c r="AI687" s="121"/>
      <c r="AJ687" s="121"/>
      <c r="AK687" s="121"/>
      <c r="AL687" s="121"/>
      <c r="AM687" s="121"/>
      <c r="AN687" s="121"/>
      <c r="AO687" s="121"/>
    </row>
    <row r="688" spans="7:41" s="101" customFormat="1">
      <c r="G688" s="709"/>
      <c r="AH688" s="120"/>
      <c r="AI688" s="121"/>
      <c r="AJ688" s="121"/>
      <c r="AK688" s="121"/>
      <c r="AL688" s="121"/>
      <c r="AM688" s="121"/>
      <c r="AN688" s="121"/>
      <c r="AO688" s="121"/>
    </row>
    <row r="689" spans="7:41" s="101" customFormat="1">
      <c r="G689" s="709"/>
      <c r="AH689" s="120"/>
      <c r="AI689" s="121"/>
      <c r="AJ689" s="121"/>
      <c r="AK689" s="121"/>
      <c r="AL689" s="121"/>
      <c r="AM689" s="121"/>
      <c r="AN689" s="121"/>
      <c r="AO689" s="121"/>
    </row>
    <row r="690" spans="7:41" s="101" customFormat="1">
      <c r="G690" s="709"/>
      <c r="AH690" s="120"/>
      <c r="AI690" s="121"/>
      <c r="AJ690" s="121"/>
      <c r="AK690" s="121"/>
      <c r="AL690" s="121"/>
      <c r="AM690" s="121"/>
      <c r="AN690" s="121"/>
      <c r="AO690" s="121"/>
    </row>
    <row r="691" spans="7:41" s="101" customFormat="1">
      <c r="G691" s="709"/>
      <c r="AH691" s="120"/>
      <c r="AI691" s="121"/>
      <c r="AJ691" s="121"/>
      <c r="AK691" s="121"/>
      <c r="AL691" s="121"/>
      <c r="AM691" s="121"/>
      <c r="AN691" s="121"/>
      <c r="AO691" s="121"/>
    </row>
    <row r="692" spans="7:41" s="101" customFormat="1">
      <c r="G692" s="709"/>
      <c r="AH692" s="120"/>
      <c r="AI692" s="121"/>
      <c r="AJ692" s="121"/>
      <c r="AK692" s="121"/>
      <c r="AL692" s="121"/>
      <c r="AM692" s="121"/>
      <c r="AN692" s="121"/>
      <c r="AO692" s="121"/>
    </row>
    <row r="693" spans="7:41" s="101" customFormat="1">
      <c r="G693" s="709"/>
      <c r="AH693" s="120"/>
      <c r="AI693" s="121"/>
      <c r="AJ693" s="121"/>
      <c r="AK693" s="121"/>
      <c r="AL693" s="121"/>
      <c r="AM693" s="121"/>
      <c r="AN693" s="121"/>
      <c r="AO693" s="121"/>
    </row>
    <row r="694" spans="7:41" s="101" customFormat="1">
      <c r="G694" s="709"/>
      <c r="AH694" s="120"/>
      <c r="AI694" s="121"/>
      <c r="AJ694" s="121"/>
      <c r="AK694" s="121"/>
      <c r="AL694" s="121"/>
      <c r="AM694" s="121"/>
      <c r="AN694" s="121"/>
      <c r="AO694" s="121"/>
    </row>
    <row r="695" spans="7:41" s="101" customFormat="1">
      <c r="G695" s="709"/>
      <c r="AH695" s="120"/>
      <c r="AI695" s="121"/>
      <c r="AJ695" s="121"/>
      <c r="AK695" s="121"/>
      <c r="AL695" s="121"/>
      <c r="AM695" s="121"/>
      <c r="AN695" s="121"/>
      <c r="AO695" s="121"/>
    </row>
    <row r="696" spans="7:41" s="101" customFormat="1">
      <c r="G696" s="709"/>
      <c r="AH696" s="120"/>
      <c r="AI696" s="121"/>
      <c r="AJ696" s="121"/>
      <c r="AK696" s="121"/>
      <c r="AL696" s="121"/>
      <c r="AM696" s="121"/>
      <c r="AN696" s="121"/>
      <c r="AO696" s="121"/>
    </row>
    <row r="697" spans="7:41" s="101" customFormat="1">
      <c r="G697" s="709"/>
      <c r="AH697" s="120"/>
      <c r="AI697" s="121"/>
      <c r="AJ697" s="121"/>
      <c r="AK697" s="121"/>
      <c r="AL697" s="121"/>
      <c r="AM697" s="121"/>
      <c r="AN697" s="121"/>
      <c r="AO697" s="121"/>
    </row>
    <row r="698" spans="7:41" s="101" customFormat="1">
      <c r="G698" s="709"/>
      <c r="AH698" s="120"/>
      <c r="AI698" s="121"/>
      <c r="AJ698" s="121"/>
      <c r="AK698" s="121"/>
      <c r="AL698" s="121"/>
      <c r="AM698" s="121"/>
      <c r="AN698" s="121"/>
      <c r="AO698" s="121"/>
    </row>
    <row r="699" spans="7:41" s="101" customFormat="1">
      <c r="G699" s="709"/>
      <c r="AH699" s="120"/>
      <c r="AI699" s="121"/>
      <c r="AJ699" s="121"/>
      <c r="AK699" s="121"/>
      <c r="AL699" s="121"/>
      <c r="AM699" s="121"/>
      <c r="AN699" s="121"/>
      <c r="AO699" s="121"/>
    </row>
    <row r="700" spans="7:41">
      <c r="AH700" s="122"/>
    </row>
    <row r="701" spans="7:41">
      <c r="AH701" s="122"/>
    </row>
    <row r="702" spans="7:41">
      <c r="AH702" s="122"/>
    </row>
    <row r="703" spans="7:41">
      <c r="AH703" s="122"/>
    </row>
    <row r="704" spans="7:41">
      <c r="AH704" s="122"/>
    </row>
    <row r="705" spans="7:41">
      <c r="AH705" s="122"/>
    </row>
    <row r="706" spans="7:41">
      <c r="AH706" s="122"/>
    </row>
    <row r="707" spans="7:41">
      <c r="G707" s="256"/>
      <c r="AH707" s="122"/>
      <c r="AI707" s="256"/>
      <c r="AJ707" s="256"/>
      <c r="AK707" s="256"/>
      <c r="AL707" s="256"/>
      <c r="AM707" s="256"/>
      <c r="AN707" s="256"/>
      <c r="AO707" s="256"/>
    </row>
    <row r="708" spans="7:41">
      <c r="G708" s="256"/>
      <c r="AH708" s="122"/>
      <c r="AI708" s="256"/>
      <c r="AJ708" s="256"/>
      <c r="AK708" s="256"/>
      <c r="AL708" s="256"/>
      <c r="AM708" s="256"/>
      <c r="AN708" s="256"/>
      <c r="AO708" s="256"/>
    </row>
    <row r="709" spans="7:41">
      <c r="G709" s="256"/>
      <c r="AH709" s="122"/>
      <c r="AI709" s="256"/>
      <c r="AJ709" s="256"/>
      <c r="AK709" s="256"/>
      <c r="AL709" s="256"/>
      <c r="AM709" s="256"/>
      <c r="AN709" s="256"/>
      <c r="AO709" s="256"/>
    </row>
    <row r="710" spans="7:41">
      <c r="G710" s="256"/>
      <c r="AH710" s="122"/>
      <c r="AI710" s="256"/>
      <c r="AJ710" s="256"/>
      <c r="AK710" s="256"/>
      <c r="AL710" s="256"/>
      <c r="AM710" s="256"/>
      <c r="AN710" s="256"/>
      <c r="AO710" s="256"/>
    </row>
    <row r="711" spans="7:41">
      <c r="G711" s="256"/>
      <c r="AH711" s="122"/>
      <c r="AI711" s="256"/>
      <c r="AJ711" s="256"/>
      <c r="AK711" s="256"/>
      <c r="AL711" s="256"/>
      <c r="AM711" s="256"/>
      <c r="AN711" s="256"/>
      <c r="AO711" s="256"/>
    </row>
    <row r="712" spans="7:41">
      <c r="G712" s="256"/>
      <c r="AH712" s="122"/>
      <c r="AI712" s="256"/>
      <c r="AJ712" s="256"/>
      <c r="AK712" s="256"/>
      <c r="AL712" s="256"/>
      <c r="AM712" s="256"/>
      <c r="AN712" s="256"/>
      <c r="AO712" s="256"/>
    </row>
    <row r="713" spans="7:41">
      <c r="G713" s="256"/>
      <c r="AH713" s="122"/>
      <c r="AI713" s="256"/>
      <c r="AJ713" s="256"/>
      <c r="AK713" s="256"/>
      <c r="AL713" s="256"/>
      <c r="AM713" s="256"/>
      <c r="AN713" s="256"/>
      <c r="AO713" s="256"/>
    </row>
    <row r="714" spans="7:41">
      <c r="G714" s="256"/>
      <c r="AH714" s="122"/>
      <c r="AI714" s="256"/>
      <c r="AJ714" s="256"/>
      <c r="AK714" s="256"/>
      <c r="AL714" s="256"/>
      <c r="AM714" s="256"/>
      <c r="AN714" s="256"/>
      <c r="AO714" s="256"/>
    </row>
    <row r="715" spans="7:41">
      <c r="G715" s="256"/>
      <c r="AH715" s="122"/>
      <c r="AI715" s="256"/>
      <c r="AJ715" s="256"/>
      <c r="AK715" s="256"/>
      <c r="AL715" s="256"/>
      <c r="AM715" s="256"/>
      <c r="AN715" s="256"/>
      <c r="AO715" s="256"/>
    </row>
    <row r="716" spans="7:41">
      <c r="G716" s="256"/>
      <c r="AH716" s="122"/>
      <c r="AI716" s="256"/>
      <c r="AJ716" s="256"/>
      <c r="AK716" s="256"/>
      <c r="AL716" s="256"/>
      <c r="AM716" s="256"/>
      <c r="AN716" s="256"/>
      <c r="AO716" s="256"/>
    </row>
    <row r="717" spans="7:41">
      <c r="G717" s="256"/>
      <c r="AH717" s="122"/>
      <c r="AI717" s="256"/>
      <c r="AJ717" s="256"/>
      <c r="AK717" s="256"/>
      <c r="AL717" s="256"/>
      <c r="AM717" s="256"/>
      <c r="AN717" s="256"/>
      <c r="AO717" s="256"/>
    </row>
    <row r="718" spans="7:41">
      <c r="G718" s="256"/>
      <c r="AH718" s="122"/>
      <c r="AI718" s="256"/>
      <c r="AJ718" s="256"/>
      <c r="AK718" s="256"/>
      <c r="AL718" s="256"/>
      <c r="AM718" s="256"/>
      <c r="AN718" s="256"/>
      <c r="AO718" s="256"/>
    </row>
    <row r="719" spans="7:41">
      <c r="G719" s="256"/>
      <c r="AH719" s="122"/>
      <c r="AI719" s="256"/>
      <c r="AJ719" s="256"/>
      <c r="AK719" s="256"/>
      <c r="AL719" s="256"/>
      <c r="AM719" s="256"/>
      <c r="AN719" s="256"/>
      <c r="AO719" s="256"/>
    </row>
    <row r="720" spans="7:41">
      <c r="G720" s="256"/>
      <c r="AH720" s="122"/>
      <c r="AI720" s="256"/>
      <c r="AJ720" s="256"/>
      <c r="AK720" s="256"/>
      <c r="AL720" s="256"/>
      <c r="AM720" s="256"/>
      <c r="AN720" s="256"/>
      <c r="AO720" s="256"/>
    </row>
    <row r="721" spans="34:34" s="256" customFormat="1">
      <c r="AH721" s="122"/>
    </row>
    <row r="722" spans="34:34" s="256" customFormat="1">
      <c r="AH722" s="122"/>
    </row>
    <row r="723" spans="34:34" s="256" customFormat="1">
      <c r="AH723" s="122"/>
    </row>
    <row r="724" spans="34:34" s="256" customFormat="1">
      <c r="AH724" s="122"/>
    </row>
    <row r="725" spans="34:34" s="256" customFormat="1">
      <c r="AH725" s="122"/>
    </row>
    <row r="726" spans="34:34" s="256" customFormat="1">
      <c r="AH726" s="122"/>
    </row>
    <row r="727" spans="34:34" s="256" customFormat="1">
      <c r="AH727" s="122"/>
    </row>
    <row r="728" spans="34:34" s="256" customFormat="1">
      <c r="AH728" s="122"/>
    </row>
    <row r="729" spans="34:34" s="256" customFormat="1">
      <c r="AH729" s="122"/>
    </row>
    <row r="730" spans="34:34" s="256" customFormat="1">
      <c r="AH730" s="122"/>
    </row>
    <row r="731" spans="34:34" s="256" customFormat="1">
      <c r="AH731" s="122"/>
    </row>
    <row r="732" spans="34:34" s="256" customFormat="1">
      <c r="AH732" s="122"/>
    </row>
    <row r="733" spans="34:34" s="256" customFormat="1">
      <c r="AH733" s="122"/>
    </row>
    <row r="734" spans="34:34" s="256" customFormat="1">
      <c r="AH734" s="122"/>
    </row>
    <row r="735" spans="34:34" s="256" customFormat="1">
      <c r="AH735" s="122"/>
    </row>
    <row r="736" spans="34:34" s="256" customFormat="1">
      <c r="AH736" s="122"/>
    </row>
    <row r="737" spans="34:34" s="256" customFormat="1">
      <c r="AH737" s="122"/>
    </row>
    <row r="738" spans="34:34" s="256" customFormat="1">
      <c r="AH738" s="122"/>
    </row>
    <row r="739" spans="34:34" s="256" customFormat="1">
      <c r="AH739" s="122"/>
    </row>
    <row r="740" spans="34:34" s="256" customFormat="1">
      <c r="AH740" s="122"/>
    </row>
    <row r="741" spans="34:34" s="256" customFormat="1">
      <c r="AH741" s="122"/>
    </row>
    <row r="742" spans="34:34" s="256" customFormat="1">
      <c r="AH742" s="122"/>
    </row>
    <row r="743" spans="34:34" s="256" customFormat="1">
      <c r="AH743" s="122"/>
    </row>
    <row r="744" spans="34:34" s="256" customFormat="1">
      <c r="AH744" s="122"/>
    </row>
    <row r="745" spans="34:34" s="256" customFormat="1">
      <c r="AH745" s="122"/>
    </row>
    <row r="746" spans="34:34" s="256" customFormat="1">
      <c r="AH746" s="122"/>
    </row>
    <row r="747" spans="34:34" s="256" customFormat="1">
      <c r="AH747" s="122"/>
    </row>
    <row r="748" spans="34:34" s="256" customFormat="1">
      <c r="AH748" s="122"/>
    </row>
    <row r="749" spans="34:34" s="256" customFormat="1">
      <c r="AH749" s="122"/>
    </row>
    <row r="750" spans="34:34" s="256" customFormat="1">
      <c r="AH750" s="122"/>
    </row>
    <row r="751" spans="34:34" s="256" customFormat="1">
      <c r="AH751" s="122"/>
    </row>
    <row r="752" spans="34:34" s="256" customFormat="1">
      <c r="AH752" s="122"/>
    </row>
    <row r="753" spans="34:34" s="256" customFormat="1">
      <c r="AH753" s="122"/>
    </row>
    <row r="754" spans="34:34" s="256" customFormat="1">
      <c r="AH754" s="122"/>
    </row>
    <row r="755" spans="34:34" s="256" customFormat="1">
      <c r="AH755" s="122"/>
    </row>
    <row r="756" spans="34:34" s="256" customFormat="1">
      <c r="AH756" s="122"/>
    </row>
    <row r="757" spans="34:34" s="256" customFormat="1">
      <c r="AH757" s="122"/>
    </row>
    <row r="758" spans="34:34" s="256" customFormat="1">
      <c r="AH758" s="122"/>
    </row>
    <row r="759" spans="34:34" s="256" customFormat="1">
      <c r="AH759" s="122"/>
    </row>
    <row r="760" spans="34:34" s="256" customFormat="1">
      <c r="AH760" s="122"/>
    </row>
    <row r="761" spans="34:34" s="256" customFormat="1">
      <c r="AH761" s="122"/>
    </row>
    <row r="762" spans="34:34" s="256" customFormat="1">
      <c r="AH762" s="122"/>
    </row>
    <row r="763" spans="34:34" s="256" customFormat="1">
      <c r="AH763" s="122"/>
    </row>
    <row r="764" spans="34:34" s="256" customFormat="1">
      <c r="AH764" s="122"/>
    </row>
    <row r="765" spans="34:34" s="256" customFormat="1">
      <c r="AH765" s="122"/>
    </row>
    <row r="766" spans="34:34" s="256" customFormat="1">
      <c r="AH766" s="122"/>
    </row>
    <row r="767" spans="34:34" s="256" customFormat="1">
      <c r="AH767" s="122"/>
    </row>
    <row r="768" spans="34:34" s="256" customFormat="1">
      <c r="AH768" s="122"/>
    </row>
    <row r="769" spans="34:34" s="256" customFormat="1">
      <c r="AH769" s="122"/>
    </row>
    <row r="770" spans="34:34" s="256" customFormat="1">
      <c r="AH770" s="122"/>
    </row>
    <row r="771" spans="34:34" s="256" customFormat="1">
      <c r="AH771" s="122"/>
    </row>
    <row r="772" spans="34:34" s="256" customFormat="1">
      <c r="AH772" s="122"/>
    </row>
    <row r="773" spans="34:34" s="256" customFormat="1">
      <c r="AH773" s="122"/>
    </row>
    <row r="774" spans="34:34" s="256" customFormat="1">
      <c r="AH774" s="122"/>
    </row>
    <row r="775" spans="34:34" s="256" customFormat="1">
      <c r="AH775" s="122"/>
    </row>
    <row r="776" spans="34:34" s="256" customFormat="1">
      <c r="AH776" s="122"/>
    </row>
    <row r="777" spans="34:34" s="256" customFormat="1">
      <c r="AH777" s="122"/>
    </row>
    <row r="778" spans="34:34" s="256" customFormat="1">
      <c r="AH778" s="122"/>
    </row>
    <row r="779" spans="34:34" s="256" customFormat="1">
      <c r="AH779" s="122"/>
    </row>
    <row r="780" spans="34:34" s="256" customFormat="1">
      <c r="AH780" s="122"/>
    </row>
    <row r="781" spans="34:34" s="256" customFormat="1">
      <c r="AH781" s="122"/>
    </row>
    <row r="782" spans="34:34" s="256" customFormat="1">
      <c r="AH782" s="122"/>
    </row>
    <row r="783" spans="34:34" s="256" customFormat="1">
      <c r="AH783" s="122"/>
    </row>
    <row r="784" spans="34:34" s="256" customFormat="1">
      <c r="AH784" s="122"/>
    </row>
    <row r="785" spans="34:34" s="256" customFormat="1">
      <c r="AH785" s="122"/>
    </row>
    <row r="786" spans="34:34" s="256" customFormat="1">
      <c r="AH786" s="122"/>
    </row>
    <row r="787" spans="34:34" s="256" customFormat="1">
      <c r="AH787" s="122"/>
    </row>
    <row r="788" spans="34:34" s="256" customFormat="1">
      <c r="AH788" s="122"/>
    </row>
    <row r="789" spans="34:34" s="256" customFormat="1">
      <c r="AH789" s="122"/>
    </row>
    <row r="790" spans="34:34" s="256" customFormat="1">
      <c r="AH790" s="122"/>
    </row>
    <row r="791" spans="34:34" s="256" customFormat="1">
      <c r="AH791" s="122"/>
    </row>
    <row r="792" spans="34:34" s="256" customFormat="1">
      <c r="AH792" s="122"/>
    </row>
    <row r="793" spans="34:34" s="256" customFormat="1">
      <c r="AH793" s="122"/>
    </row>
    <row r="794" spans="34:34" s="256" customFormat="1">
      <c r="AH794" s="122"/>
    </row>
    <row r="795" spans="34:34" s="256" customFormat="1">
      <c r="AH795" s="122"/>
    </row>
    <row r="796" spans="34:34" s="256" customFormat="1">
      <c r="AH796" s="122"/>
    </row>
    <row r="797" spans="34:34" s="256" customFormat="1">
      <c r="AH797" s="122"/>
    </row>
    <row r="798" spans="34:34" s="256" customFormat="1">
      <c r="AH798" s="122"/>
    </row>
    <row r="799" spans="34:34" s="256" customFormat="1">
      <c r="AH799" s="122"/>
    </row>
    <row r="800" spans="34:34" s="256" customFormat="1">
      <c r="AH800" s="122"/>
    </row>
    <row r="801" spans="34:34" s="256" customFormat="1">
      <c r="AH801" s="122"/>
    </row>
    <row r="802" spans="34:34" s="256" customFormat="1">
      <c r="AH802" s="122"/>
    </row>
    <row r="803" spans="34:34" s="256" customFormat="1">
      <c r="AH803" s="122"/>
    </row>
    <row r="804" spans="34:34" s="256" customFormat="1">
      <c r="AH804" s="122"/>
    </row>
    <row r="805" spans="34:34" s="256" customFormat="1">
      <c r="AH805" s="122"/>
    </row>
    <row r="806" spans="34:34" s="256" customFormat="1">
      <c r="AH806" s="122"/>
    </row>
    <row r="807" spans="34:34" s="256" customFormat="1">
      <c r="AH807" s="122"/>
    </row>
    <row r="808" spans="34:34" s="256" customFormat="1">
      <c r="AH808" s="122"/>
    </row>
    <row r="809" spans="34:34" s="256" customFormat="1">
      <c r="AH809" s="122"/>
    </row>
    <row r="810" spans="34:34" s="256" customFormat="1">
      <c r="AH810" s="122"/>
    </row>
    <row r="811" spans="34:34" s="256" customFormat="1">
      <c r="AH811" s="122"/>
    </row>
    <row r="812" spans="34:34" s="256" customFormat="1">
      <c r="AH812" s="122"/>
    </row>
    <row r="813" spans="34:34" s="256" customFormat="1">
      <c r="AH813" s="122"/>
    </row>
    <row r="814" spans="34:34" s="256" customFormat="1">
      <c r="AH814" s="122"/>
    </row>
    <row r="815" spans="34:34" s="256" customFormat="1">
      <c r="AH815" s="122"/>
    </row>
    <row r="816" spans="34:34" s="256" customFormat="1">
      <c r="AH816" s="122"/>
    </row>
    <row r="817" spans="34:34" s="256" customFormat="1">
      <c r="AH817" s="122"/>
    </row>
    <row r="818" spans="34:34" s="256" customFormat="1">
      <c r="AH818" s="122"/>
    </row>
    <row r="819" spans="34:34" s="256" customFormat="1">
      <c r="AH819" s="122"/>
    </row>
    <row r="820" spans="34:34" s="256" customFormat="1">
      <c r="AH820" s="122"/>
    </row>
    <row r="821" spans="34:34" s="256" customFormat="1">
      <c r="AH821" s="122"/>
    </row>
    <row r="822" spans="34:34" s="256" customFormat="1">
      <c r="AH822" s="122"/>
    </row>
    <row r="823" spans="34:34" s="256" customFormat="1">
      <c r="AH823" s="122"/>
    </row>
    <row r="824" spans="34:34" s="256" customFormat="1">
      <c r="AH824" s="122"/>
    </row>
    <row r="825" spans="34:34" s="256" customFormat="1">
      <c r="AH825" s="122"/>
    </row>
    <row r="826" spans="34:34" s="256" customFormat="1">
      <c r="AH826" s="122"/>
    </row>
    <row r="827" spans="34:34" s="256" customFormat="1">
      <c r="AH827" s="122"/>
    </row>
    <row r="828" spans="34:34" s="256" customFormat="1">
      <c r="AH828" s="122"/>
    </row>
    <row r="829" spans="34:34" s="256" customFormat="1">
      <c r="AH829" s="122"/>
    </row>
    <row r="830" spans="34:34" s="256" customFormat="1">
      <c r="AH830" s="122"/>
    </row>
    <row r="831" spans="34:34" s="256" customFormat="1">
      <c r="AH831" s="122"/>
    </row>
    <row r="832" spans="34:34" s="256" customFormat="1">
      <c r="AH832" s="122"/>
    </row>
    <row r="833" spans="34:34" s="256" customFormat="1">
      <c r="AH833" s="122"/>
    </row>
    <row r="834" spans="34:34" s="256" customFormat="1">
      <c r="AH834" s="122"/>
    </row>
    <row r="835" spans="34:34" s="256" customFormat="1">
      <c r="AH835" s="122"/>
    </row>
    <row r="836" spans="34:34" s="256" customFormat="1">
      <c r="AH836" s="122"/>
    </row>
    <row r="837" spans="34:34" s="256" customFormat="1">
      <c r="AH837" s="122"/>
    </row>
    <row r="838" spans="34:34" s="256" customFormat="1">
      <c r="AH838" s="122"/>
    </row>
    <row r="839" spans="34:34" s="256" customFormat="1">
      <c r="AH839" s="122"/>
    </row>
    <row r="840" spans="34:34" s="256" customFormat="1">
      <c r="AH840" s="122"/>
    </row>
    <row r="841" spans="34:34" s="256" customFormat="1">
      <c r="AH841" s="122"/>
    </row>
    <row r="842" spans="34:34" s="256" customFormat="1">
      <c r="AH842" s="122"/>
    </row>
    <row r="843" spans="34:34" s="256" customFormat="1">
      <c r="AH843" s="122"/>
    </row>
    <row r="844" spans="34:34" s="256" customFormat="1">
      <c r="AH844" s="122"/>
    </row>
    <row r="845" spans="34:34" s="256" customFormat="1">
      <c r="AH845" s="122"/>
    </row>
    <row r="846" spans="34:34" s="256" customFormat="1">
      <c r="AH846" s="122"/>
    </row>
    <row r="847" spans="34:34" s="256" customFormat="1">
      <c r="AH847" s="122"/>
    </row>
    <row r="848" spans="34:34" s="256" customFormat="1">
      <c r="AH848" s="122"/>
    </row>
    <row r="849" spans="34:34" s="256" customFormat="1">
      <c r="AH849" s="122"/>
    </row>
    <row r="850" spans="34:34" s="256" customFormat="1">
      <c r="AH850" s="122"/>
    </row>
    <row r="851" spans="34:34" s="256" customFormat="1">
      <c r="AH851" s="122"/>
    </row>
    <row r="852" spans="34:34" s="256" customFormat="1">
      <c r="AH852" s="122"/>
    </row>
    <row r="853" spans="34:34" s="256" customFormat="1">
      <c r="AH853" s="122"/>
    </row>
    <row r="854" spans="34:34" s="256" customFormat="1">
      <c r="AH854" s="122"/>
    </row>
    <row r="855" spans="34:34" s="256" customFormat="1">
      <c r="AH855" s="122"/>
    </row>
    <row r="856" spans="34:34" s="256" customFormat="1">
      <c r="AH856" s="122"/>
    </row>
    <row r="857" spans="34:34" s="256" customFormat="1">
      <c r="AH857" s="122"/>
    </row>
    <row r="858" spans="34:34" s="256" customFormat="1">
      <c r="AH858" s="122"/>
    </row>
    <row r="859" spans="34:34" s="256" customFormat="1">
      <c r="AH859" s="122"/>
    </row>
    <row r="860" spans="34:34" s="256" customFormat="1">
      <c r="AH860" s="122"/>
    </row>
    <row r="861" spans="34:34" s="256" customFormat="1">
      <c r="AH861" s="122"/>
    </row>
    <row r="862" spans="34:34" s="256" customFormat="1">
      <c r="AH862" s="122"/>
    </row>
    <row r="863" spans="34:34" s="256" customFormat="1">
      <c r="AH863" s="122"/>
    </row>
    <row r="864" spans="34:34" s="256" customFormat="1">
      <c r="AH864" s="122"/>
    </row>
    <row r="865" spans="34:34" s="256" customFormat="1">
      <c r="AH865" s="122"/>
    </row>
    <row r="866" spans="34:34" s="256" customFormat="1">
      <c r="AH866" s="122"/>
    </row>
    <row r="867" spans="34:34" s="256" customFormat="1">
      <c r="AH867" s="122"/>
    </row>
    <row r="868" spans="34:34" s="256" customFormat="1">
      <c r="AH868" s="122"/>
    </row>
    <row r="869" spans="34:34" s="256" customFormat="1">
      <c r="AH869" s="122"/>
    </row>
    <row r="870" spans="34:34" s="256" customFormat="1">
      <c r="AH870" s="122"/>
    </row>
    <row r="871" spans="34:34" s="256" customFormat="1">
      <c r="AH871" s="122"/>
    </row>
    <row r="872" spans="34:34" s="256" customFormat="1">
      <c r="AH872" s="122"/>
    </row>
    <row r="873" spans="34:34" s="256" customFormat="1">
      <c r="AH873" s="122"/>
    </row>
    <row r="874" spans="34:34" s="256" customFormat="1">
      <c r="AH874" s="122"/>
    </row>
    <row r="875" spans="34:34" s="256" customFormat="1">
      <c r="AH875" s="122"/>
    </row>
    <row r="876" spans="34:34" s="256" customFormat="1">
      <c r="AH876" s="122"/>
    </row>
    <row r="877" spans="34:34" s="256" customFormat="1">
      <c r="AH877" s="122"/>
    </row>
    <row r="878" spans="34:34" s="256" customFormat="1">
      <c r="AH878" s="122"/>
    </row>
    <row r="879" spans="34:34" s="256" customFormat="1">
      <c r="AH879" s="122"/>
    </row>
    <row r="880" spans="34:34" s="256" customFormat="1">
      <c r="AH880" s="122"/>
    </row>
    <row r="881" spans="34:34" s="256" customFormat="1">
      <c r="AH881" s="122"/>
    </row>
    <row r="882" spans="34:34" s="256" customFormat="1">
      <c r="AH882" s="122"/>
    </row>
    <row r="883" spans="34:34" s="256" customFormat="1">
      <c r="AH883" s="122"/>
    </row>
    <row r="884" spans="34:34" s="256" customFormat="1">
      <c r="AH884" s="122"/>
    </row>
    <row r="885" spans="34:34" s="256" customFormat="1">
      <c r="AH885" s="122"/>
    </row>
    <row r="886" spans="34:34" s="256" customFormat="1">
      <c r="AH886" s="122"/>
    </row>
    <row r="887" spans="34:34" s="256" customFormat="1">
      <c r="AH887" s="122"/>
    </row>
    <row r="888" spans="34:34" s="256" customFormat="1">
      <c r="AH888" s="122"/>
    </row>
    <row r="889" spans="34:34" s="256" customFormat="1">
      <c r="AH889" s="122"/>
    </row>
    <row r="890" spans="34:34" s="256" customFormat="1">
      <c r="AH890" s="122"/>
    </row>
    <row r="891" spans="34:34" s="256" customFormat="1">
      <c r="AH891" s="122"/>
    </row>
    <row r="892" spans="34:34" s="256" customFormat="1">
      <c r="AH892" s="122"/>
    </row>
    <row r="893" spans="34:34" s="256" customFormat="1">
      <c r="AH893" s="122"/>
    </row>
    <row r="894" spans="34:34" s="256" customFormat="1">
      <c r="AH894" s="122"/>
    </row>
    <row r="895" spans="34:34" s="256" customFormat="1">
      <c r="AH895" s="122"/>
    </row>
    <row r="896" spans="34:34" s="256" customFormat="1">
      <c r="AH896" s="122"/>
    </row>
    <row r="897" spans="34:34" s="256" customFormat="1">
      <c r="AH897" s="122"/>
    </row>
    <row r="898" spans="34:34" s="256" customFormat="1">
      <c r="AH898" s="122"/>
    </row>
    <row r="899" spans="34:34" s="256" customFormat="1">
      <c r="AH899" s="122"/>
    </row>
    <row r="900" spans="34:34" s="256" customFormat="1">
      <c r="AH900" s="122"/>
    </row>
    <row r="901" spans="34:34" s="256" customFormat="1">
      <c r="AH901" s="122"/>
    </row>
    <row r="902" spans="34:34" s="256" customFormat="1">
      <c r="AH902" s="122"/>
    </row>
    <row r="903" spans="34:34" s="256" customFormat="1">
      <c r="AH903" s="122"/>
    </row>
    <row r="904" spans="34:34" s="256" customFormat="1">
      <c r="AH904" s="122"/>
    </row>
    <row r="905" spans="34:34" s="256" customFormat="1">
      <c r="AH905" s="122"/>
    </row>
    <row r="906" spans="34:34" s="256" customFormat="1">
      <c r="AH906" s="122"/>
    </row>
    <row r="907" spans="34:34" s="256" customFormat="1">
      <c r="AH907" s="122"/>
    </row>
    <row r="908" spans="34:34" s="256" customFormat="1">
      <c r="AH908" s="122"/>
    </row>
    <row r="909" spans="34:34" s="256" customFormat="1">
      <c r="AH909" s="122"/>
    </row>
    <row r="910" spans="34:34" s="256" customFormat="1">
      <c r="AH910" s="122"/>
    </row>
    <row r="911" spans="34:34" s="256" customFormat="1">
      <c r="AH911" s="122"/>
    </row>
    <row r="912" spans="34:34" s="256" customFormat="1">
      <c r="AH912" s="122"/>
    </row>
    <row r="913" spans="34:34" s="256" customFormat="1">
      <c r="AH913" s="122"/>
    </row>
    <row r="914" spans="34:34" s="256" customFormat="1">
      <c r="AH914" s="122"/>
    </row>
    <row r="915" spans="34:34" s="256" customFormat="1">
      <c r="AH915" s="122"/>
    </row>
    <row r="916" spans="34:34" s="256" customFormat="1">
      <c r="AH916" s="122"/>
    </row>
    <row r="917" spans="34:34" s="256" customFormat="1">
      <c r="AH917" s="122"/>
    </row>
    <row r="918" spans="34:34" s="256" customFormat="1">
      <c r="AH918" s="122"/>
    </row>
    <row r="919" spans="34:34" s="256" customFormat="1">
      <c r="AH919" s="122"/>
    </row>
    <row r="920" spans="34:34" s="256" customFormat="1">
      <c r="AH920" s="122"/>
    </row>
    <row r="921" spans="34:34" s="256" customFormat="1">
      <c r="AH921" s="122"/>
    </row>
    <row r="922" spans="34:34" s="256" customFormat="1">
      <c r="AH922" s="122"/>
    </row>
    <row r="923" spans="34:34" s="256" customFormat="1">
      <c r="AH923" s="122"/>
    </row>
    <row r="924" spans="34:34" s="256" customFormat="1">
      <c r="AH924" s="122"/>
    </row>
    <row r="925" spans="34:34" s="256" customFormat="1">
      <c r="AH925" s="122"/>
    </row>
    <row r="926" spans="34:34" s="256" customFormat="1">
      <c r="AH926" s="122"/>
    </row>
    <row r="927" spans="34:34" s="256" customFormat="1">
      <c r="AH927" s="122"/>
    </row>
    <row r="928" spans="34:34" s="256" customFormat="1">
      <c r="AH928" s="122"/>
    </row>
    <row r="929" spans="34:34" s="256" customFormat="1">
      <c r="AH929" s="122"/>
    </row>
    <row r="930" spans="34:34" s="256" customFormat="1">
      <c r="AH930" s="122"/>
    </row>
    <row r="931" spans="34:34" s="256" customFormat="1">
      <c r="AH931" s="122"/>
    </row>
    <row r="932" spans="34:34" s="256" customFormat="1">
      <c r="AH932" s="122"/>
    </row>
    <row r="933" spans="34:34" s="256" customFormat="1">
      <c r="AH933" s="122"/>
    </row>
    <row r="934" spans="34:34" s="256" customFormat="1">
      <c r="AH934" s="122"/>
    </row>
    <row r="935" spans="34:34" s="256" customFormat="1">
      <c r="AH935" s="122"/>
    </row>
    <row r="936" spans="34:34" s="256" customFormat="1">
      <c r="AH936" s="122"/>
    </row>
    <row r="937" spans="34:34" s="256" customFormat="1">
      <c r="AH937" s="122"/>
    </row>
    <row r="938" spans="34:34" s="256" customFormat="1">
      <c r="AH938" s="122"/>
    </row>
    <row r="939" spans="34:34" s="256" customFormat="1">
      <c r="AH939" s="122"/>
    </row>
    <row r="940" spans="34:34" s="256" customFormat="1">
      <c r="AH940" s="122"/>
    </row>
    <row r="941" spans="34:34" s="256" customFormat="1">
      <c r="AH941" s="122"/>
    </row>
    <row r="942" spans="34:34" s="256" customFormat="1">
      <c r="AH942" s="122"/>
    </row>
    <row r="943" spans="34:34" s="256" customFormat="1">
      <c r="AH943" s="122"/>
    </row>
    <row r="944" spans="34:34" s="256" customFormat="1">
      <c r="AH944" s="122"/>
    </row>
    <row r="945" spans="34:34" s="256" customFormat="1">
      <c r="AH945" s="122"/>
    </row>
    <row r="946" spans="34:34" s="256" customFormat="1">
      <c r="AH946" s="122"/>
    </row>
    <row r="947" spans="34:34" s="256" customFormat="1">
      <c r="AH947" s="122"/>
    </row>
    <row r="948" spans="34:34" s="256" customFormat="1">
      <c r="AH948" s="122"/>
    </row>
    <row r="949" spans="34:34" s="256" customFormat="1">
      <c r="AH949" s="122"/>
    </row>
    <row r="950" spans="34:34" s="256" customFormat="1">
      <c r="AH950" s="122"/>
    </row>
    <row r="951" spans="34:34" s="256" customFormat="1">
      <c r="AH951" s="122"/>
    </row>
    <row r="952" spans="34:34" s="256" customFormat="1">
      <c r="AH952" s="122"/>
    </row>
    <row r="953" spans="34:34" s="256" customFormat="1">
      <c r="AH953" s="122"/>
    </row>
    <row r="954" spans="34:34" s="256" customFormat="1">
      <c r="AH954" s="122"/>
    </row>
    <row r="955" spans="34:34" s="256" customFormat="1">
      <c r="AH955" s="122"/>
    </row>
    <row r="956" spans="34:34" s="256" customFormat="1">
      <c r="AH956" s="122"/>
    </row>
    <row r="957" spans="34:34" s="256" customFormat="1">
      <c r="AH957" s="122"/>
    </row>
    <row r="958" spans="34:34" s="256" customFormat="1">
      <c r="AH958" s="122"/>
    </row>
    <row r="959" spans="34:34" s="256" customFormat="1">
      <c r="AH959" s="122"/>
    </row>
    <row r="960" spans="34:34" s="256" customFormat="1">
      <c r="AH960" s="122"/>
    </row>
    <row r="961" spans="34:34" s="256" customFormat="1">
      <c r="AH961" s="122"/>
    </row>
    <row r="962" spans="34:34" s="256" customFormat="1">
      <c r="AH962" s="122"/>
    </row>
    <row r="963" spans="34:34" s="256" customFormat="1">
      <c r="AH963" s="122"/>
    </row>
    <row r="964" spans="34:34" s="256" customFormat="1">
      <c r="AH964" s="122"/>
    </row>
    <row r="965" spans="34:34" s="256" customFormat="1">
      <c r="AH965" s="122"/>
    </row>
    <row r="966" spans="34:34" s="256" customFormat="1">
      <c r="AH966" s="122"/>
    </row>
    <row r="967" spans="34:34" s="256" customFormat="1">
      <c r="AH967" s="122"/>
    </row>
    <row r="968" spans="34:34" s="256" customFormat="1">
      <c r="AH968" s="122"/>
    </row>
    <row r="969" spans="34:34" s="256" customFormat="1">
      <c r="AH969" s="122"/>
    </row>
    <row r="970" spans="34:34" s="256" customFormat="1">
      <c r="AH970" s="122"/>
    </row>
    <row r="971" spans="34:34" s="256" customFormat="1">
      <c r="AH971" s="122"/>
    </row>
    <row r="972" spans="34:34" s="256" customFormat="1">
      <c r="AH972" s="122"/>
    </row>
    <row r="973" spans="34:34" s="256" customFormat="1">
      <c r="AH973" s="122"/>
    </row>
    <row r="974" spans="34:34" s="256" customFormat="1">
      <c r="AH974" s="122"/>
    </row>
    <row r="975" spans="34:34" s="256" customFormat="1">
      <c r="AH975" s="122"/>
    </row>
    <row r="976" spans="34:34" s="256" customFormat="1">
      <c r="AH976" s="122"/>
    </row>
    <row r="977" spans="34:34" s="256" customFormat="1">
      <c r="AH977" s="122"/>
    </row>
    <row r="978" spans="34:34" s="256" customFormat="1">
      <c r="AH978" s="122"/>
    </row>
    <row r="979" spans="34:34" s="256" customFormat="1">
      <c r="AH979" s="122"/>
    </row>
    <row r="980" spans="34:34" s="256" customFormat="1">
      <c r="AH980" s="122"/>
    </row>
    <row r="981" spans="34:34" s="256" customFormat="1">
      <c r="AH981" s="122"/>
    </row>
    <row r="982" spans="34:34" s="256" customFormat="1">
      <c r="AH982" s="122"/>
    </row>
    <row r="983" spans="34:34" s="256" customFormat="1">
      <c r="AH983" s="122"/>
    </row>
    <row r="984" spans="34:34" s="256" customFormat="1">
      <c r="AH984" s="122"/>
    </row>
    <row r="985" spans="34:34" s="256" customFormat="1">
      <c r="AH985" s="122"/>
    </row>
    <row r="986" spans="34:34" s="256" customFormat="1">
      <c r="AH986" s="122"/>
    </row>
    <row r="987" spans="34:34" s="256" customFormat="1">
      <c r="AH987" s="122"/>
    </row>
    <row r="988" spans="34:34" s="256" customFormat="1">
      <c r="AH988" s="122"/>
    </row>
    <row r="989" spans="34:34" s="256" customFormat="1">
      <c r="AH989" s="122"/>
    </row>
    <row r="990" spans="34:34" s="256" customFormat="1">
      <c r="AH990" s="122"/>
    </row>
    <row r="991" spans="34:34" s="256" customFormat="1">
      <c r="AH991" s="122"/>
    </row>
    <row r="992" spans="34:34" s="256" customFormat="1">
      <c r="AH992" s="122"/>
    </row>
    <row r="993" spans="34:34" s="256" customFormat="1">
      <c r="AH993" s="122"/>
    </row>
    <row r="994" spans="34:34" s="256" customFormat="1">
      <c r="AH994" s="122"/>
    </row>
    <row r="995" spans="34:34" s="256" customFormat="1">
      <c r="AH995" s="122"/>
    </row>
    <row r="996" spans="34:34" s="256" customFormat="1">
      <c r="AH996" s="122"/>
    </row>
    <row r="997" spans="34:34" s="256" customFormat="1">
      <c r="AH997" s="122"/>
    </row>
    <row r="998" spans="34:34" s="256" customFormat="1">
      <c r="AH998" s="122"/>
    </row>
    <row r="999" spans="34:34" s="256" customFormat="1">
      <c r="AH999" s="122"/>
    </row>
    <row r="1000" spans="34:34" s="256" customFormat="1">
      <c r="AH1000" s="122"/>
    </row>
    <row r="1001" spans="34:34" s="256" customFormat="1">
      <c r="AH1001" s="122"/>
    </row>
    <row r="1002" spans="34:34" s="256" customFormat="1">
      <c r="AH1002" s="122"/>
    </row>
    <row r="1003" spans="34:34" s="256" customFormat="1">
      <c r="AH1003" s="122"/>
    </row>
    <row r="1004" spans="34:34" s="256" customFormat="1">
      <c r="AH1004" s="122"/>
    </row>
    <row r="1005" spans="34:34" s="256" customFormat="1">
      <c r="AH1005" s="122"/>
    </row>
    <row r="1006" spans="34:34" s="256" customFormat="1">
      <c r="AH1006" s="122"/>
    </row>
    <row r="1007" spans="34:34" s="256" customFormat="1">
      <c r="AH1007" s="122"/>
    </row>
    <row r="1008" spans="34:34" s="256" customFormat="1">
      <c r="AH1008" s="122"/>
    </row>
    <row r="1009" spans="34:34" s="256" customFormat="1">
      <c r="AH1009" s="122"/>
    </row>
    <row r="1010" spans="34:34" s="256" customFormat="1">
      <c r="AH1010" s="122"/>
    </row>
    <row r="1011" spans="34:34" s="256" customFormat="1">
      <c r="AH1011" s="122"/>
    </row>
    <row r="1012" spans="34:34" s="256" customFormat="1">
      <c r="AH1012" s="122"/>
    </row>
    <row r="1013" spans="34:34" s="256" customFormat="1">
      <c r="AH1013" s="122"/>
    </row>
    <row r="1014" spans="34:34" s="256" customFormat="1">
      <c r="AH1014" s="122"/>
    </row>
    <row r="1015" spans="34:34" s="256" customFormat="1">
      <c r="AH1015" s="122"/>
    </row>
    <row r="1016" spans="34:34" s="256" customFormat="1">
      <c r="AH1016" s="122"/>
    </row>
    <row r="1017" spans="34:34" s="256" customFormat="1">
      <c r="AH1017" s="122"/>
    </row>
    <row r="1018" spans="34:34" s="256" customFormat="1">
      <c r="AH1018" s="122"/>
    </row>
    <row r="1019" spans="34:34" s="256" customFormat="1">
      <c r="AH1019" s="122"/>
    </row>
    <row r="1020" spans="34:34" s="256" customFormat="1">
      <c r="AH1020" s="122"/>
    </row>
    <row r="1021" spans="34:34" s="256" customFormat="1">
      <c r="AH1021" s="122"/>
    </row>
    <row r="1022" spans="34:34" s="256" customFormat="1">
      <c r="AH1022" s="122"/>
    </row>
    <row r="1023" spans="34:34" s="256" customFormat="1">
      <c r="AH1023" s="122"/>
    </row>
    <row r="1024" spans="34:34" s="256" customFormat="1">
      <c r="AH1024" s="122"/>
    </row>
    <row r="1025" spans="34:34" s="256" customFormat="1">
      <c r="AH1025" s="122"/>
    </row>
    <row r="1026" spans="34:34" s="256" customFormat="1">
      <c r="AH1026" s="122"/>
    </row>
    <row r="1027" spans="34:34" s="256" customFormat="1">
      <c r="AH1027" s="122"/>
    </row>
    <row r="1028" spans="34:34" s="256" customFormat="1">
      <c r="AH1028" s="122"/>
    </row>
    <row r="1029" spans="34:34" s="256" customFormat="1">
      <c r="AH1029" s="122"/>
    </row>
    <row r="1030" spans="34:34" s="256" customFormat="1">
      <c r="AH1030" s="122"/>
    </row>
    <row r="1031" spans="34:34" s="256" customFormat="1">
      <c r="AH1031" s="122"/>
    </row>
    <row r="1032" spans="34:34" s="256" customFormat="1">
      <c r="AH1032" s="122"/>
    </row>
    <row r="1033" spans="34:34" s="256" customFormat="1">
      <c r="AH1033" s="122"/>
    </row>
    <row r="1034" spans="34:34" s="256" customFormat="1">
      <c r="AH1034" s="122"/>
    </row>
    <row r="1035" spans="34:34" s="256" customFormat="1">
      <c r="AH1035" s="122"/>
    </row>
    <row r="1036" spans="34:34" s="256" customFormat="1">
      <c r="AH1036" s="122"/>
    </row>
    <row r="1037" spans="34:34" s="256" customFormat="1">
      <c r="AH1037" s="122"/>
    </row>
    <row r="1038" spans="34:34" s="256" customFormat="1">
      <c r="AH1038" s="122"/>
    </row>
    <row r="1039" spans="34:34" s="256" customFormat="1">
      <c r="AH1039" s="122"/>
    </row>
    <row r="1040" spans="34:34" s="256" customFormat="1">
      <c r="AH1040" s="122"/>
    </row>
    <row r="1041" spans="34:34" s="256" customFormat="1">
      <c r="AH1041" s="122"/>
    </row>
    <row r="1042" spans="34:34" s="256" customFormat="1">
      <c r="AH1042" s="122"/>
    </row>
    <row r="1043" spans="34:34" s="256" customFormat="1">
      <c r="AH1043" s="122"/>
    </row>
    <row r="1044" spans="34:34" s="256" customFormat="1">
      <c r="AH1044" s="122"/>
    </row>
    <row r="1045" spans="34:34" s="256" customFormat="1">
      <c r="AH1045" s="122"/>
    </row>
    <row r="1046" spans="34:34" s="256" customFormat="1">
      <c r="AH1046" s="122"/>
    </row>
    <row r="1047" spans="34:34" s="256" customFormat="1">
      <c r="AH1047" s="122"/>
    </row>
    <row r="1048" spans="34:34" s="256" customFormat="1">
      <c r="AH1048" s="122"/>
    </row>
    <row r="1049" spans="34:34" s="256" customFormat="1">
      <c r="AH1049" s="122"/>
    </row>
    <row r="1050" spans="34:34" s="256" customFormat="1">
      <c r="AH1050" s="122"/>
    </row>
    <row r="1051" spans="34:34" s="256" customFormat="1">
      <c r="AH1051" s="122"/>
    </row>
    <row r="1052" spans="34:34" s="256" customFormat="1">
      <c r="AH1052" s="122"/>
    </row>
    <row r="1053" spans="34:34" s="256" customFormat="1">
      <c r="AH1053" s="122"/>
    </row>
    <row r="1054" spans="34:34" s="256" customFormat="1">
      <c r="AH1054" s="122"/>
    </row>
    <row r="1055" spans="34:34" s="256" customFormat="1">
      <c r="AH1055" s="122"/>
    </row>
    <row r="1056" spans="34:34" s="256" customFormat="1">
      <c r="AH1056" s="122"/>
    </row>
    <row r="1057" spans="34:34" s="256" customFormat="1">
      <c r="AH1057" s="122"/>
    </row>
    <row r="1058" spans="34:34" s="256" customFormat="1">
      <c r="AH1058" s="122"/>
    </row>
    <row r="1059" spans="34:34" s="256" customFormat="1">
      <c r="AH1059" s="122"/>
    </row>
    <row r="1060" spans="34:34" s="256" customFormat="1">
      <c r="AH1060" s="122"/>
    </row>
    <row r="1061" spans="34:34" s="256" customFormat="1">
      <c r="AH1061" s="122"/>
    </row>
    <row r="1062" spans="34:34" s="256" customFormat="1">
      <c r="AH1062" s="122"/>
    </row>
    <row r="1063" spans="34:34" s="256" customFormat="1">
      <c r="AH1063" s="122"/>
    </row>
    <row r="1064" spans="34:34" s="256" customFormat="1">
      <c r="AH1064" s="122"/>
    </row>
    <row r="1065" spans="34:34" s="256" customFormat="1">
      <c r="AH1065" s="122"/>
    </row>
    <row r="1066" spans="34:34" s="256" customFormat="1">
      <c r="AH1066" s="122"/>
    </row>
    <row r="1067" spans="34:34" s="256" customFormat="1">
      <c r="AH1067" s="122"/>
    </row>
    <row r="1068" spans="34:34" s="256" customFormat="1">
      <c r="AH1068" s="122"/>
    </row>
    <row r="1069" spans="34:34" s="256" customFormat="1">
      <c r="AH1069" s="122"/>
    </row>
    <row r="1070" spans="34:34" s="256" customFormat="1">
      <c r="AH1070" s="122"/>
    </row>
    <row r="1071" spans="34:34" s="256" customFormat="1">
      <c r="AH1071" s="122"/>
    </row>
    <row r="1072" spans="34:34" s="256" customFormat="1">
      <c r="AH1072" s="122"/>
    </row>
    <row r="1073" spans="34:34" s="256" customFormat="1">
      <c r="AH1073" s="122"/>
    </row>
    <row r="1074" spans="34:34" s="256" customFormat="1">
      <c r="AH1074" s="122"/>
    </row>
    <row r="1075" spans="34:34" s="256" customFormat="1">
      <c r="AH1075" s="122"/>
    </row>
    <row r="1076" spans="34:34" s="256" customFormat="1">
      <c r="AH1076" s="122"/>
    </row>
    <row r="1077" spans="34:34" s="256" customFormat="1">
      <c r="AH1077" s="122"/>
    </row>
    <row r="1078" spans="34:34" s="256" customFormat="1">
      <c r="AH1078" s="122"/>
    </row>
    <row r="1079" spans="34:34" s="256" customFormat="1">
      <c r="AH1079" s="122"/>
    </row>
    <row r="1080" spans="34:34" s="256" customFormat="1">
      <c r="AH1080" s="122"/>
    </row>
    <row r="1081" spans="34:34" s="256" customFormat="1">
      <c r="AH1081" s="122"/>
    </row>
    <row r="1082" spans="34:34" s="256" customFormat="1">
      <c r="AH1082" s="122"/>
    </row>
    <row r="1083" spans="34:34" s="256" customFormat="1">
      <c r="AH1083" s="122"/>
    </row>
    <row r="1084" spans="34:34" s="256" customFormat="1">
      <c r="AH1084" s="122"/>
    </row>
    <row r="1085" spans="34:34" s="256" customFormat="1">
      <c r="AH1085" s="122"/>
    </row>
    <row r="1086" spans="34:34" s="256" customFormat="1">
      <c r="AH1086" s="122"/>
    </row>
    <row r="1087" spans="34:34" s="256" customFormat="1">
      <c r="AH1087" s="122"/>
    </row>
    <row r="1088" spans="34:34" s="256" customFormat="1">
      <c r="AH1088" s="122"/>
    </row>
    <row r="1089" spans="34:34" s="256" customFormat="1">
      <c r="AH1089" s="122"/>
    </row>
    <row r="1090" spans="34:34" s="256" customFormat="1">
      <c r="AH1090" s="122"/>
    </row>
    <row r="1091" spans="34:34" s="256" customFormat="1">
      <c r="AH1091" s="122"/>
    </row>
    <row r="1092" spans="34:34" s="256" customFormat="1">
      <c r="AH1092" s="122"/>
    </row>
    <row r="1093" spans="34:34" s="256" customFormat="1">
      <c r="AH1093" s="122"/>
    </row>
    <row r="1094" spans="34:34" s="256" customFormat="1">
      <c r="AH1094" s="122"/>
    </row>
    <row r="1095" spans="34:34" s="256" customFormat="1">
      <c r="AH1095" s="122"/>
    </row>
    <row r="1096" spans="34:34" s="256" customFormat="1">
      <c r="AH1096" s="122"/>
    </row>
    <row r="1097" spans="34:34" s="256" customFormat="1">
      <c r="AH1097" s="122"/>
    </row>
    <row r="1098" spans="34:34" s="256" customFormat="1">
      <c r="AH1098" s="122"/>
    </row>
    <row r="1099" spans="34:34" s="256" customFormat="1">
      <c r="AH1099" s="122"/>
    </row>
    <row r="1100" spans="34:34" s="256" customFormat="1">
      <c r="AH1100" s="122"/>
    </row>
    <row r="1101" spans="34:34" s="256" customFormat="1">
      <c r="AH1101" s="122"/>
    </row>
    <row r="1102" spans="34:34" s="256" customFormat="1">
      <c r="AH1102" s="122"/>
    </row>
    <row r="1103" spans="34:34" s="256" customFormat="1">
      <c r="AH1103" s="122"/>
    </row>
    <row r="1104" spans="34:34" s="256" customFormat="1">
      <c r="AH1104" s="122"/>
    </row>
    <row r="1105" spans="34:34" s="256" customFormat="1">
      <c r="AH1105" s="122"/>
    </row>
    <row r="1106" spans="34:34" s="256" customFormat="1">
      <c r="AH1106" s="122"/>
    </row>
    <row r="1107" spans="34:34" s="256" customFormat="1">
      <c r="AH1107" s="122"/>
    </row>
    <row r="1108" spans="34:34" s="256" customFormat="1">
      <c r="AH1108" s="122"/>
    </row>
    <row r="1109" spans="34:34" s="256" customFormat="1">
      <c r="AH1109" s="122"/>
    </row>
    <row r="1110" spans="34:34" s="256" customFormat="1">
      <c r="AH1110" s="122"/>
    </row>
    <row r="1111" spans="34:34" s="256" customFormat="1">
      <c r="AH1111" s="122"/>
    </row>
    <row r="1112" spans="34:34" s="256" customFormat="1">
      <c r="AH1112" s="122"/>
    </row>
    <row r="1113" spans="34:34" s="256" customFormat="1">
      <c r="AH1113" s="122"/>
    </row>
    <row r="1114" spans="34:34" s="256" customFormat="1">
      <c r="AH1114" s="122"/>
    </row>
    <row r="1115" spans="34:34" s="256" customFormat="1">
      <c r="AH1115" s="122"/>
    </row>
    <row r="1116" spans="34:34" s="256" customFormat="1">
      <c r="AH1116" s="122"/>
    </row>
    <row r="1117" spans="34:34" s="256" customFormat="1">
      <c r="AH1117" s="122"/>
    </row>
    <row r="1118" spans="34:34" s="256" customFormat="1">
      <c r="AH1118" s="122"/>
    </row>
    <row r="1119" spans="34:34" s="256" customFormat="1">
      <c r="AH1119" s="122"/>
    </row>
    <row r="1120" spans="34:34" s="256" customFormat="1">
      <c r="AH1120" s="122"/>
    </row>
    <row r="1121" spans="34:34" s="256" customFormat="1">
      <c r="AH1121" s="122"/>
    </row>
    <row r="1122" spans="34:34" s="256" customFormat="1">
      <c r="AH1122" s="122"/>
    </row>
    <row r="1123" spans="34:34" s="256" customFormat="1">
      <c r="AH1123" s="122"/>
    </row>
    <row r="1124" spans="34:34" s="256" customFormat="1">
      <c r="AH1124" s="122"/>
    </row>
    <row r="1125" spans="34:34" s="256" customFormat="1">
      <c r="AH1125" s="122"/>
    </row>
    <row r="1126" spans="34:34" s="256" customFormat="1">
      <c r="AH1126" s="122"/>
    </row>
    <row r="1127" spans="34:34" s="256" customFormat="1">
      <c r="AH1127" s="122"/>
    </row>
    <row r="1128" spans="34:34" s="256" customFormat="1">
      <c r="AH1128" s="122"/>
    </row>
    <row r="1129" spans="34:34" s="256" customFormat="1">
      <c r="AH1129" s="122"/>
    </row>
    <row r="1130" spans="34:34" s="256" customFormat="1">
      <c r="AH1130" s="122"/>
    </row>
    <row r="1131" spans="34:34" s="256" customFormat="1">
      <c r="AH1131" s="122"/>
    </row>
    <row r="1132" spans="34:34" s="256" customFormat="1">
      <c r="AH1132" s="122"/>
    </row>
    <row r="1133" spans="34:34" s="256" customFormat="1">
      <c r="AH1133" s="122"/>
    </row>
    <row r="1134" spans="34:34" s="256" customFormat="1">
      <c r="AH1134" s="122"/>
    </row>
    <row r="1135" spans="34:34" s="256" customFormat="1">
      <c r="AH1135" s="122"/>
    </row>
    <row r="1136" spans="34:34" s="256" customFormat="1">
      <c r="AH1136" s="122"/>
    </row>
    <row r="1137" spans="34:34" s="256" customFormat="1">
      <c r="AH1137" s="122"/>
    </row>
    <row r="1138" spans="34:34" s="256" customFormat="1">
      <c r="AH1138" s="122"/>
    </row>
    <row r="1139" spans="34:34" s="256" customFormat="1">
      <c r="AH1139" s="122"/>
    </row>
    <row r="1140" spans="34:34" s="256" customFormat="1">
      <c r="AH1140" s="122"/>
    </row>
    <row r="1141" spans="34:34" s="256" customFormat="1">
      <c r="AH1141" s="122"/>
    </row>
    <row r="1142" spans="34:34" s="256" customFormat="1">
      <c r="AH1142" s="122"/>
    </row>
    <row r="1143" spans="34:34" s="256" customFormat="1">
      <c r="AH1143" s="122"/>
    </row>
    <row r="1144" spans="34:34" s="256" customFormat="1">
      <c r="AH1144" s="122"/>
    </row>
    <row r="1145" spans="34:34" s="256" customFormat="1">
      <c r="AH1145" s="122"/>
    </row>
    <row r="1146" spans="34:34" s="256" customFormat="1">
      <c r="AH1146" s="122"/>
    </row>
    <row r="1147" spans="34:34" s="256" customFormat="1">
      <c r="AH1147" s="122"/>
    </row>
    <row r="1148" spans="34:34" s="256" customFormat="1">
      <c r="AH1148" s="122"/>
    </row>
    <row r="1149" spans="34:34" s="256" customFormat="1">
      <c r="AH1149" s="122"/>
    </row>
    <row r="1150" spans="34:34" s="256" customFormat="1">
      <c r="AH1150" s="122"/>
    </row>
    <row r="1151" spans="34:34" s="256" customFormat="1">
      <c r="AH1151" s="122"/>
    </row>
    <row r="1152" spans="34:34" s="256" customFormat="1">
      <c r="AH1152" s="122"/>
    </row>
    <row r="1153" spans="34:34" s="256" customFormat="1">
      <c r="AH1153" s="122"/>
    </row>
    <row r="1154" spans="34:34" s="256" customFormat="1">
      <c r="AH1154" s="122"/>
    </row>
    <row r="1155" spans="34:34" s="256" customFormat="1">
      <c r="AH1155" s="122"/>
    </row>
    <row r="1156" spans="34:34" s="256" customFormat="1">
      <c r="AH1156" s="122"/>
    </row>
    <row r="1157" spans="34:34" s="256" customFormat="1">
      <c r="AH1157" s="122"/>
    </row>
    <row r="1158" spans="34:34" s="256" customFormat="1">
      <c r="AH1158" s="122"/>
    </row>
    <row r="1159" spans="34:34" s="256" customFormat="1">
      <c r="AH1159" s="122"/>
    </row>
    <row r="1160" spans="34:34" s="256" customFormat="1">
      <c r="AH1160" s="122"/>
    </row>
    <row r="1161" spans="34:34" s="256" customFormat="1">
      <c r="AH1161" s="122"/>
    </row>
    <row r="1162" spans="34:34" s="256" customFormat="1">
      <c r="AH1162" s="122"/>
    </row>
    <row r="1163" spans="34:34" s="256" customFormat="1">
      <c r="AH1163" s="122"/>
    </row>
    <row r="1164" spans="34:34" s="256" customFormat="1">
      <c r="AH1164" s="122"/>
    </row>
    <row r="1165" spans="34:34" s="256" customFormat="1">
      <c r="AH1165" s="122"/>
    </row>
    <row r="1166" spans="34:34" s="256" customFormat="1">
      <c r="AH1166" s="122"/>
    </row>
    <row r="1167" spans="34:34" s="256" customFormat="1">
      <c r="AH1167" s="122"/>
    </row>
    <row r="1168" spans="34:34" s="256" customFormat="1">
      <c r="AH1168" s="122"/>
    </row>
    <row r="1169" spans="34:34" s="256" customFormat="1">
      <c r="AH1169" s="122"/>
    </row>
    <row r="1170" spans="34:34" s="256" customFormat="1">
      <c r="AH1170" s="122"/>
    </row>
    <row r="1171" spans="34:34" s="256" customFormat="1">
      <c r="AH1171" s="122"/>
    </row>
    <row r="1172" spans="34:34" s="256" customFormat="1">
      <c r="AH1172" s="122"/>
    </row>
    <row r="1173" spans="34:34" s="256" customFormat="1">
      <c r="AH1173" s="122"/>
    </row>
    <row r="1174" spans="34:34" s="256" customFormat="1">
      <c r="AH1174" s="122"/>
    </row>
    <row r="1175" spans="34:34" s="256" customFormat="1">
      <c r="AH1175" s="122"/>
    </row>
    <row r="1176" spans="34:34" s="256" customFormat="1">
      <c r="AH1176" s="122"/>
    </row>
    <row r="1177" spans="34:34" s="256" customFormat="1">
      <c r="AH1177" s="122"/>
    </row>
    <row r="1178" spans="34:34" s="256" customFormat="1">
      <c r="AH1178" s="122"/>
    </row>
    <row r="1179" spans="34:34" s="256" customFormat="1">
      <c r="AH1179" s="122"/>
    </row>
    <row r="1180" spans="34:34" s="256" customFormat="1">
      <c r="AH1180" s="122"/>
    </row>
    <row r="1181" spans="34:34" s="256" customFormat="1">
      <c r="AH1181" s="122"/>
    </row>
    <row r="1182" spans="34:34" s="256" customFormat="1">
      <c r="AH1182" s="122"/>
    </row>
    <row r="1183" spans="34:34" s="256" customFormat="1">
      <c r="AH1183" s="122"/>
    </row>
    <row r="1184" spans="34:34" s="256" customFormat="1">
      <c r="AH1184" s="122"/>
    </row>
    <row r="1185" spans="34:34" s="256" customFormat="1">
      <c r="AH1185" s="122"/>
    </row>
    <row r="1186" spans="34:34" s="256" customFormat="1">
      <c r="AH1186" s="122"/>
    </row>
    <row r="1187" spans="34:34" s="256" customFormat="1">
      <c r="AH1187" s="122"/>
    </row>
    <row r="1188" spans="34:34" s="256" customFormat="1">
      <c r="AH1188" s="122"/>
    </row>
    <row r="1189" spans="34:34" s="256" customFormat="1">
      <c r="AH1189" s="122"/>
    </row>
    <row r="1190" spans="34:34" s="256" customFormat="1">
      <c r="AH1190" s="122"/>
    </row>
    <row r="1191" spans="34:34" s="256" customFormat="1">
      <c r="AH1191" s="122"/>
    </row>
    <row r="1192" spans="34:34" s="256" customFormat="1">
      <c r="AH1192" s="122"/>
    </row>
    <row r="1193" spans="34:34" s="256" customFormat="1">
      <c r="AH1193" s="122"/>
    </row>
    <row r="1194" spans="34:34" s="256" customFormat="1">
      <c r="AH1194" s="122"/>
    </row>
    <row r="1195" spans="34:34" s="256" customFormat="1">
      <c r="AH1195" s="122"/>
    </row>
    <row r="1196" spans="34:34" s="256" customFormat="1">
      <c r="AH1196" s="122"/>
    </row>
    <row r="1197" spans="34:34" s="256" customFormat="1">
      <c r="AH1197" s="122"/>
    </row>
    <row r="1198" spans="34:34" s="256" customFormat="1">
      <c r="AH1198" s="122"/>
    </row>
    <row r="1199" spans="34:34" s="256" customFormat="1">
      <c r="AH1199" s="122"/>
    </row>
    <row r="1200" spans="34:34" s="256" customFormat="1">
      <c r="AH1200" s="122"/>
    </row>
    <row r="1201" spans="34:34" s="256" customFormat="1">
      <c r="AH1201" s="122"/>
    </row>
    <row r="1202" spans="34:34" s="256" customFormat="1">
      <c r="AH1202" s="122"/>
    </row>
    <row r="1203" spans="34:34" s="256" customFormat="1">
      <c r="AH1203" s="122"/>
    </row>
    <row r="1204" spans="34:34" s="256" customFormat="1">
      <c r="AH1204" s="122"/>
    </row>
    <row r="1205" spans="34:34" s="256" customFormat="1">
      <c r="AH1205" s="122"/>
    </row>
    <row r="1206" spans="34:34" s="256" customFormat="1">
      <c r="AH1206" s="122"/>
    </row>
    <row r="1207" spans="34:34" s="256" customFormat="1">
      <c r="AH1207" s="122"/>
    </row>
    <row r="1208" spans="34:34" s="256" customFormat="1">
      <c r="AH1208" s="122"/>
    </row>
    <row r="1209" spans="34:34" s="256" customFormat="1">
      <c r="AH1209" s="122"/>
    </row>
    <row r="1210" spans="34:34" s="256" customFormat="1">
      <c r="AH1210" s="122"/>
    </row>
    <row r="1211" spans="34:34" s="256" customFormat="1">
      <c r="AH1211" s="122"/>
    </row>
    <row r="1212" spans="34:34" s="256" customFormat="1">
      <c r="AH1212" s="122"/>
    </row>
  </sheetData>
  <sheetProtection algorithmName="SHA-512" hashValue="SZFLFPQFZpUvAsZNu9zIATbq5fM7+KhYRt0kUImKBdnztnIfhh05H0G6hSjv98RqHr7dUfrqCNV6h/cnQ9sVfQ==" saltValue="7xh6RHrN9yaf8fPtA9vAxw==" spinCount="100000" sheet="1" sort="0" autoFilter="0"/>
  <autoFilter ref="A4:AH54" xr:uid="{00000000-0009-0000-0000-00000100000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41">
    <mergeCell ref="M4:M6"/>
    <mergeCell ref="A4:B4"/>
    <mergeCell ref="C4:C6"/>
    <mergeCell ref="D4:D6"/>
    <mergeCell ref="E4:E6"/>
    <mergeCell ref="F4:F6"/>
    <mergeCell ref="G4:G6"/>
    <mergeCell ref="H4:H6"/>
    <mergeCell ref="I4:I6"/>
    <mergeCell ref="J4:J6"/>
    <mergeCell ref="K4:K6"/>
    <mergeCell ref="L4:L6"/>
    <mergeCell ref="AH4:AH6"/>
    <mergeCell ref="A5:A6"/>
    <mergeCell ref="B5:B6"/>
    <mergeCell ref="O5:Q5"/>
    <mergeCell ref="R5:T5"/>
    <mergeCell ref="U5:W5"/>
    <mergeCell ref="X5:Z5"/>
    <mergeCell ref="AB4:AB6"/>
    <mergeCell ref="AC4:AC6"/>
    <mergeCell ref="AD4:AD6"/>
    <mergeCell ref="AE4:AE6"/>
    <mergeCell ref="AF4:AF6"/>
    <mergeCell ref="AG4:AG6"/>
    <mergeCell ref="N4:N6"/>
    <mergeCell ref="O4:Z4"/>
    <mergeCell ref="AA4:AA6"/>
    <mergeCell ref="C52:C54"/>
    <mergeCell ref="D52:D54"/>
    <mergeCell ref="C8:C9"/>
    <mergeCell ref="C10:C11"/>
    <mergeCell ref="C12:C13"/>
    <mergeCell ref="C14:C15"/>
    <mergeCell ref="C16:C17"/>
    <mergeCell ref="C18:C20"/>
    <mergeCell ref="C21:C23"/>
    <mergeCell ref="D21:D23"/>
    <mergeCell ref="D33:D35"/>
    <mergeCell ref="C41:C42"/>
    <mergeCell ref="C49:C51"/>
  </mergeCells>
  <dataValidations count="1">
    <dataValidation type="list" allowBlank="1" showInputMessage="1" showErrorMessage="1" sqref="H36:H40 L36 J36 J39 L39:L40" xr:uid="{4AD279AF-0C9B-4FB9-BB81-71C1B4D58A1F}">
      <formula1>#REF!</formula1>
    </dataValidation>
  </dataValidation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AB6CA09-C273-41D3-A5BF-D0686FDC2333}">
          <x14:formula1>
            <xm:f>'P:\Users\festevezc\AppData\Local\Microsoft\Windows\INetCache\Content.Outlook\CUKAVK8I\[Planilla POA 2022 - DRP RV1.xlsx]Hoja1'!#REF!</xm:f>
          </x14:formula1>
          <xm:sqref>G44:G48 J44:K48 M44:M48 AG44:AG48</xm:sqref>
        </x14:dataValidation>
        <x14:dataValidation type="list" allowBlank="1" showInputMessage="1" showErrorMessage="1" xr:uid="{6B1BF498-3E78-44BF-A7C6-0EE51819B77D}">
          <x14:formula1>
            <xm:f>'P:\2-Gerencia de Planificacion y Presupuesto\3- GERENCIA PLANIFICACION Y PRESUPUESTOS\PLANES OPERATIVOS 2022-EDENORTE\14. DRP\[14. Plan Operativo Anual  2022 - Dirección de Reducción de Pérdidas..XLSX]Hoja1'!#REF!</xm:f>
          </x14:formula1>
          <xm:sqref>K7:K43 G49:G54 G40:G43 G7:G21 G24:G25 H7:H25 G28:H31 L28:L31 J7:J25 J28:J31 J40:J43 J49:K54 L7:M25 M28:M35 M41:M43 M49:M1210 B7:B291 AG52:AG54 AG36:AG40 AG43 AG7:AG31 AG50 A7:A1212</xm:sqref>
        </x14:dataValidation>
        <x14:dataValidation type="list" allowBlank="1" showInputMessage="1" showErrorMessage="1" xr:uid="{54E6596C-AB88-4D31-96E7-7076C144306F}">
          <x14:formula1>
            <xm:f>'P:\2-Gerencia de Planificacion y Presupuesto\3- GERENCIA PLANIFICACION Y PRESUPUESTOS\PC\PE2022\PO 2022\Recepciones PLAN 2022\Reducción de Pérdidas\[POA  2021 - Dirección Reducción de Pérdidas Referencia.xlsx]Hoja1'!#REF!</xm:f>
          </x14:formula1>
          <xm:sqref>G26:H27 J26:J27 L26:M27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FD70-A9F0-485B-9472-2BF133180D60}">
  <sheetPr codeName="Hoja15">
    <pageSetUpPr fitToPage="1"/>
  </sheetPr>
  <dimension ref="A1:AM1220"/>
  <sheetViews>
    <sheetView showGridLines="0" topLeftCell="I1" zoomScale="51" zoomScaleNormal="51" zoomScaleSheetLayoutView="40" zoomScalePageLayoutView="30" workbookViewId="0">
      <selection activeCell="T8" sqref="T8"/>
    </sheetView>
  </sheetViews>
  <sheetFormatPr baseColWidth="10" defaultColWidth="11.42578125" defaultRowHeight="16.5"/>
  <cols>
    <col min="1" max="6" width="40.7109375" style="256" customWidth="1"/>
    <col min="7" max="7" width="38.85546875" style="256" customWidth="1"/>
    <col min="8" max="8" width="43" style="256" customWidth="1"/>
    <col min="9" max="9" width="50.85546875" style="256" customWidth="1"/>
    <col min="10" max="12" width="29" style="256" customWidth="1"/>
    <col min="13" max="13" width="25.7109375" style="256" customWidth="1"/>
    <col min="14" max="14" width="22.5703125" style="256" customWidth="1"/>
    <col min="15" max="15" width="18.140625" style="256" customWidth="1"/>
    <col min="16" max="26" width="13.7109375" style="256" customWidth="1"/>
    <col min="27" max="27" width="28.7109375" style="256" customWidth="1"/>
    <col min="28" max="28" width="29.140625" style="256" customWidth="1"/>
    <col min="29" max="31" width="28.7109375" style="256" customWidth="1"/>
    <col min="32" max="32" width="28.7109375" style="238" customWidth="1"/>
    <col min="33" max="39" width="11.42578125" style="238"/>
    <col min="40" max="40" width="5" style="256" customWidth="1"/>
    <col min="41" max="16384" width="11.42578125" style="256"/>
  </cols>
  <sheetData>
    <row r="1" spans="1:39" ht="36" customHeight="1"/>
    <row r="2" spans="1:39" ht="30.75" customHeight="1">
      <c r="B2" s="258" t="s">
        <v>0</v>
      </c>
      <c r="N2" s="81"/>
    </row>
    <row r="3" spans="1:39" ht="36" customHeight="1" thickBot="1">
      <c r="B3" s="258" t="s">
        <v>2590</v>
      </c>
      <c r="G3" s="260"/>
      <c r="H3" s="260"/>
      <c r="I3" s="260"/>
      <c r="J3" s="260"/>
      <c r="K3" s="260"/>
      <c r="L3" s="260"/>
      <c r="M3" s="260"/>
      <c r="N3" s="82"/>
      <c r="O3" s="260"/>
      <c r="P3" s="260"/>
      <c r="Q3" s="260"/>
      <c r="R3" s="260"/>
      <c r="S3" s="260"/>
      <c r="T3" s="260"/>
      <c r="U3" s="260"/>
      <c r="V3" s="260"/>
      <c r="W3" s="260"/>
      <c r="X3" s="260"/>
      <c r="Y3" s="260"/>
      <c r="Z3" s="260"/>
      <c r="AA3" s="1377"/>
      <c r="AB3" s="1377"/>
      <c r="AC3" s="1377"/>
      <c r="AD3" s="1377"/>
      <c r="AE3" s="1377"/>
      <c r="AF3" s="1377"/>
    </row>
    <row r="4" spans="1:39" s="261" customFormat="1" ht="38.25" customHeight="1">
      <c r="A4" s="1360" t="s">
        <v>1</v>
      </c>
      <c r="B4" s="1360"/>
      <c r="C4" s="1360" t="s">
        <v>2</v>
      </c>
      <c r="D4" s="1519" t="s">
        <v>3</v>
      </c>
      <c r="E4" s="1415"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71" t="s">
        <v>10</v>
      </c>
      <c r="AB4" s="1371" t="s">
        <v>520</v>
      </c>
      <c r="AC4" s="1360" t="s">
        <v>11</v>
      </c>
      <c r="AD4" s="1595" t="s">
        <v>12</v>
      </c>
      <c r="AE4" s="1595" t="s">
        <v>13</v>
      </c>
      <c r="AF4" s="1598" t="s">
        <v>14</v>
      </c>
      <c r="AG4" s="239"/>
      <c r="AH4" s="239"/>
      <c r="AI4" s="239"/>
      <c r="AJ4" s="239"/>
      <c r="AK4" s="239"/>
      <c r="AL4" s="239"/>
      <c r="AM4" s="239"/>
    </row>
    <row r="5" spans="1:39" s="261" customFormat="1" ht="30">
      <c r="A5" s="1360" t="s">
        <v>15</v>
      </c>
      <c r="B5" s="1360" t="s">
        <v>16</v>
      </c>
      <c r="C5" s="1360"/>
      <c r="D5" s="1601"/>
      <c r="E5" s="1416"/>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72"/>
      <c r="AB5" s="1372"/>
      <c r="AC5" s="1361"/>
      <c r="AD5" s="1596"/>
      <c r="AE5" s="1596"/>
      <c r="AF5" s="1599"/>
      <c r="AG5" s="239"/>
      <c r="AH5" s="239"/>
      <c r="AI5" s="239"/>
      <c r="AJ5" s="239"/>
      <c r="AK5" s="239"/>
      <c r="AL5" s="239"/>
      <c r="AM5" s="239"/>
    </row>
    <row r="6" spans="1:39" s="261" customFormat="1" ht="30.75" thickBot="1">
      <c r="A6" s="1360"/>
      <c r="B6" s="1360"/>
      <c r="C6" s="1360"/>
      <c r="D6" s="1602"/>
      <c r="E6" s="1417"/>
      <c r="F6" s="1419"/>
      <c r="G6" s="1421"/>
      <c r="H6" s="1424"/>
      <c r="I6" s="1394"/>
      <c r="J6" s="1369"/>
      <c r="K6" s="1369"/>
      <c r="L6" s="1369"/>
      <c r="M6" s="1369"/>
      <c r="N6" s="1369"/>
      <c r="O6" s="1006" t="s">
        <v>1517</v>
      </c>
      <c r="P6" s="1006" t="s">
        <v>1518</v>
      </c>
      <c r="Q6" s="1006" t="s">
        <v>1519</v>
      </c>
      <c r="R6" s="1006" t="s">
        <v>1520</v>
      </c>
      <c r="S6" s="1006" t="s">
        <v>1521</v>
      </c>
      <c r="T6" s="1006" t="s">
        <v>1522</v>
      </c>
      <c r="U6" s="1006" t="s">
        <v>1523</v>
      </c>
      <c r="V6" s="1006" t="s">
        <v>1524</v>
      </c>
      <c r="W6" s="1006" t="s">
        <v>1525</v>
      </c>
      <c r="X6" s="1006" t="s">
        <v>1526</v>
      </c>
      <c r="Y6" s="1006" t="s">
        <v>1527</v>
      </c>
      <c r="Z6" s="1006" t="s">
        <v>1528</v>
      </c>
      <c r="AA6" s="1373"/>
      <c r="AB6" s="1373"/>
      <c r="AC6" s="1362"/>
      <c r="AD6" s="1597"/>
      <c r="AE6" s="1597"/>
      <c r="AF6" s="1600"/>
      <c r="AG6" s="239"/>
      <c r="AH6" s="243"/>
      <c r="AI6" s="239"/>
      <c r="AJ6" s="239"/>
      <c r="AK6" s="239"/>
      <c r="AL6" s="239"/>
      <c r="AM6" s="239"/>
    </row>
    <row r="7" spans="1:39" s="337" customFormat="1" ht="290.25" customHeight="1" thickTop="1">
      <c r="A7" s="161" t="s">
        <v>26</v>
      </c>
      <c r="B7" s="131" t="s">
        <v>27</v>
      </c>
      <c r="C7" s="150"/>
      <c r="D7" s="692" t="s">
        <v>2591</v>
      </c>
      <c r="E7" s="151"/>
      <c r="F7" s="703" t="s">
        <v>2592</v>
      </c>
      <c r="G7" s="136">
        <v>3</v>
      </c>
      <c r="H7" s="151" t="s">
        <v>28</v>
      </c>
      <c r="I7" s="706" t="s">
        <v>2593</v>
      </c>
      <c r="J7" s="149" t="s">
        <v>81</v>
      </c>
      <c r="K7" s="149" t="s">
        <v>30</v>
      </c>
      <c r="L7" s="149" t="s">
        <v>31</v>
      </c>
      <c r="M7" s="149" t="s">
        <v>40</v>
      </c>
      <c r="N7" s="1007">
        <v>1</v>
      </c>
      <c r="O7" s="1008">
        <v>1</v>
      </c>
      <c r="P7" s="1008">
        <v>1</v>
      </c>
      <c r="Q7" s="1008">
        <v>1</v>
      </c>
      <c r="R7" s="1008">
        <v>1</v>
      </c>
      <c r="S7" s="1008">
        <v>1</v>
      </c>
      <c r="T7" s="1008">
        <v>1</v>
      </c>
      <c r="U7" s="1008">
        <v>1</v>
      </c>
      <c r="V7" s="1008">
        <v>1</v>
      </c>
      <c r="W7" s="1008">
        <v>1</v>
      </c>
      <c r="X7" s="1008">
        <v>1</v>
      </c>
      <c r="Y7" s="1008">
        <v>1</v>
      </c>
      <c r="Z7" s="1008">
        <v>1</v>
      </c>
      <c r="AA7" s="72" t="s">
        <v>1838</v>
      </c>
      <c r="AB7" s="703" t="s">
        <v>2594</v>
      </c>
      <c r="AC7" s="703" t="s">
        <v>2594</v>
      </c>
      <c r="AD7" s="703" t="s">
        <v>2595</v>
      </c>
      <c r="AE7" s="1009"/>
      <c r="AF7" s="277"/>
      <c r="AG7" s="374"/>
      <c r="AH7" s="374"/>
      <c r="AI7" s="374"/>
      <c r="AJ7" s="374"/>
      <c r="AK7" s="374"/>
      <c r="AL7" s="374"/>
      <c r="AM7" s="374"/>
    </row>
    <row r="8" spans="1:39" s="337" customFormat="1" ht="150.75" customHeight="1">
      <c r="A8" s="72" t="s">
        <v>42</v>
      </c>
      <c r="B8" s="131" t="s">
        <v>35</v>
      </c>
      <c r="C8" s="150"/>
      <c r="D8" s="434" t="s">
        <v>2596</v>
      </c>
      <c r="E8" s="151"/>
      <c r="F8" s="703" t="s">
        <v>2597</v>
      </c>
      <c r="G8" s="136">
        <v>2</v>
      </c>
      <c r="H8" s="187" t="s">
        <v>94</v>
      </c>
      <c r="I8" s="697" t="s">
        <v>2598</v>
      </c>
      <c r="J8" s="135" t="s">
        <v>81</v>
      </c>
      <c r="K8" s="135" t="s">
        <v>30</v>
      </c>
      <c r="L8" s="135" t="s">
        <v>31</v>
      </c>
      <c r="M8" s="135" t="s">
        <v>40</v>
      </c>
      <c r="N8" s="1010">
        <v>1</v>
      </c>
      <c r="O8" s="506">
        <v>1</v>
      </c>
      <c r="P8" s="506">
        <v>1</v>
      </c>
      <c r="Q8" s="506">
        <v>1</v>
      </c>
      <c r="R8" s="506">
        <v>1</v>
      </c>
      <c r="S8" s="506">
        <v>1</v>
      </c>
      <c r="T8" s="506">
        <v>1</v>
      </c>
      <c r="U8" s="506">
        <v>1</v>
      </c>
      <c r="V8" s="506">
        <v>1</v>
      </c>
      <c r="W8" s="506">
        <v>1</v>
      </c>
      <c r="X8" s="506">
        <v>1</v>
      </c>
      <c r="Y8" s="506">
        <v>1</v>
      </c>
      <c r="Z8" s="506">
        <v>1</v>
      </c>
      <c r="AA8" s="72" t="s">
        <v>1838</v>
      </c>
      <c r="AB8" s="703" t="s">
        <v>2599</v>
      </c>
      <c r="AC8" s="703" t="s">
        <v>2599</v>
      </c>
      <c r="AD8" s="703" t="s">
        <v>2600</v>
      </c>
      <c r="AE8" s="124"/>
      <c r="AF8" s="277"/>
      <c r="AG8" s="374"/>
      <c r="AH8" s="374"/>
      <c r="AI8" s="374"/>
      <c r="AJ8" s="374"/>
      <c r="AK8" s="374"/>
      <c r="AL8" s="374"/>
      <c r="AM8" s="374"/>
    </row>
    <row r="9" spans="1:39" s="337" customFormat="1" ht="195" customHeight="1">
      <c r="A9" s="95" t="s">
        <v>47</v>
      </c>
      <c r="B9" s="131" t="s">
        <v>83</v>
      </c>
      <c r="C9" s="132"/>
      <c r="D9" s="693" t="s">
        <v>2601</v>
      </c>
      <c r="E9" s="133"/>
      <c r="F9" s="703" t="s">
        <v>2602</v>
      </c>
      <c r="G9" s="135">
        <v>2</v>
      </c>
      <c r="H9" s="697" t="s">
        <v>76</v>
      </c>
      <c r="I9" s="75" t="s">
        <v>2603</v>
      </c>
      <c r="J9" s="135" t="s">
        <v>81</v>
      </c>
      <c r="K9" s="135" t="s">
        <v>30</v>
      </c>
      <c r="L9" s="135" t="s">
        <v>31</v>
      </c>
      <c r="M9" s="135" t="s">
        <v>40</v>
      </c>
      <c r="N9" s="1010">
        <v>1</v>
      </c>
      <c r="O9" s="516">
        <v>1</v>
      </c>
      <c r="P9" s="516">
        <v>1</v>
      </c>
      <c r="Q9" s="516">
        <v>1</v>
      </c>
      <c r="R9" s="516">
        <v>1</v>
      </c>
      <c r="S9" s="516">
        <v>1</v>
      </c>
      <c r="T9" s="516">
        <v>1</v>
      </c>
      <c r="U9" s="516">
        <v>1</v>
      </c>
      <c r="V9" s="516">
        <v>1</v>
      </c>
      <c r="W9" s="516">
        <v>1</v>
      </c>
      <c r="X9" s="516">
        <v>1</v>
      </c>
      <c r="Y9" s="516">
        <v>1</v>
      </c>
      <c r="Z9" s="516">
        <v>1</v>
      </c>
      <c r="AA9" s="72" t="s">
        <v>2604</v>
      </c>
      <c r="AB9" s="72" t="s">
        <v>2605</v>
      </c>
      <c r="AC9" s="72" t="s">
        <v>2605</v>
      </c>
      <c r="AD9" s="703" t="s">
        <v>2595</v>
      </c>
      <c r="AE9" s="136"/>
      <c r="AF9" s="1011"/>
    </row>
    <row r="10" spans="1:39" s="337" customFormat="1" ht="185.25" customHeight="1">
      <c r="A10" s="95" t="s">
        <v>47</v>
      </c>
      <c r="B10" s="131" t="s">
        <v>83</v>
      </c>
      <c r="C10" s="132"/>
      <c r="D10" s="693" t="s">
        <v>2606</v>
      </c>
      <c r="E10" s="133"/>
      <c r="F10" s="692" t="s">
        <v>2607</v>
      </c>
      <c r="G10" s="135">
        <v>3</v>
      </c>
      <c r="H10" s="161" t="s">
        <v>59</v>
      </c>
      <c r="I10" s="75" t="s">
        <v>2603</v>
      </c>
      <c r="J10" s="135" t="s">
        <v>81</v>
      </c>
      <c r="K10" s="135" t="s">
        <v>30</v>
      </c>
      <c r="L10" s="135" t="s">
        <v>31</v>
      </c>
      <c r="M10" s="135" t="s">
        <v>40</v>
      </c>
      <c r="N10" s="1010">
        <v>1</v>
      </c>
      <c r="O10" s="516">
        <v>1</v>
      </c>
      <c r="P10" s="516">
        <v>1</v>
      </c>
      <c r="Q10" s="516">
        <v>1</v>
      </c>
      <c r="R10" s="516">
        <v>1</v>
      </c>
      <c r="S10" s="516">
        <v>1</v>
      </c>
      <c r="T10" s="516">
        <v>1</v>
      </c>
      <c r="U10" s="516">
        <v>1</v>
      </c>
      <c r="V10" s="516">
        <v>1</v>
      </c>
      <c r="W10" s="516">
        <v>1</v>
      </c>
      <c r="X10" s="516">
        <v>1</v>
      </c>
      <c r="Y10" s="516">
        <v>1</v>
      </c>
      <c r="Z10" s="516">
        <v>1</v>
      </c>
      <c r="AA10" s="72" t="s">
        <v>1838</v>
      </c>
      <c r="AB10" s="72" t="s">
        <v>2605</v>
      </c>
      <c r="AC10" s="72" t="s">
        <v>2605</v>
      </c>
      <c r="AD10" s="703" t="s">
        <v>2595</v>
      </c>
      <c r="AE10" s="136"/>
      <c r="AF10" s="1011"/>
    </row>
    <row r="11" spans="1:39" s="337" customFormat="1" ht="222.75" customHeight="1">
      <c r="A11" s="141" t="s">
        <v>62</v>
      </c>
      <c r="B11" s="139" t="s">
        <v>27</v>
      </c>
      <c r="C11" s="139"/>
      <c r="D11" s="690" t="s">
        <v>2608</v>
      </c>
      <c r="E11" s="140"/>
      <c r="F11" s="691" t="s">
        <v>2609</v>
      </c>
      <c r="G11" s="143">
        <v>3</v>
      </c>
      <c r="H11" s="553" t="s">
        <v>64</v>
      </c>
      <c r="I11" s="705" t="s">
        <v>2610</v>
      </c>
      <c r="J11" s="363" t="s">
        <v>81</v>
      </c>
      <c r="K11" s="143" t="s">
        <v>30</v>
      </c>
      <c r="L11" s="143" t="s">
        <v>31</v>
      </c>
      <c r="M11" s="143" t="s">
        <v>40</v>
      </c>
      <c r="N11" s="1012">
        <f>+AVERAGE(O11:Z11)</f>
        <v>1</v>
      </c>
      <c r="O11" s="745">
        <v>1</v>
      </c>
      <c r="P11" s="745">
        <v>1</v>
      </c>
      <c r="Q11" s="745">
        <v>1</v>
      </c>
      <c r="R11" s="745">
        <v>1</v>
      </c>
      <c r="S11" s="745">
        <v>1</v>
      </c>
      <c r="T11" s="745">
        <v>1</v>
      </c>
      <c r="U11" s="745">
        <v>1</v>
      </c>
      <c r="V11" s="745">
        <v>1</v>
      </c>
      <c r="W11" s="745">
        <v>1</v>
      </c>
      <c r="X11" s="745">
        <v>1</v>
      </c>
      <c r="Y11" s="745">
        <v>1</v>
      </c>
      <c r="Z11" s="745">
        <v>1</v>
      </c>
      <c r="AA11" s="701" t="s">
        <v>1838</v>
      </c>
      <c r="AB11" s="72" t="s">
        <v>2599</v>
      </c>
      <c r="AC11" s="72" t="s">
        <v>2599</v>
      </c>
      <c r="AD11" s="72" t="s">
        <v>2600</v>
      </c>
      <c r="AE11" s="127"/>
      <c r="AF11" s="717"/>
    </row>
    <row r="12" spans="1:39" ht="131.25" customHeight="1">
      <c r="A12" s="141" t="s">
        <v>47</v>
      </c>
      <c r="B12" s="139" t="s">
        <v>83</v>
      </c>
      <c r="C12" s="1013"/>
      <c r="D12" s="690" t="s">
        <v>2611</v>
      </c>
      <c r="E12" s="1013"/>
      <c r="F12" s="690" t="s">
        <v>2612</v>
      </c>
      <c r="G12" s="543">
        <v>2</v>
      </c>
      <c r="H12" s="141" t="s">
        <v>88</v>
      </c>
      <c r="I12" s="704" t="s">
        <v>2613</v>
      </c>
      <c r="J12" s="143" t="s">
        <v>81</v>
      </c>
      <c r="K12" s="742" t="s">
        <v>30</v>
      </c>
      <c r="L12" s="742" t="s">
        <v>31</v>
      </c>
      <c r="M12" s="751" t="s">
        <v>32</v>
      </c>
      <c r="N12" s="1014">
        <f>+SUM(O12:Z12)</f>
        <v>1</v>
      </c>
      <c r="O12" s="745"/>
      <c r="P12" s="745"/>
      <c r="Q12" s="745"/>
      <c r="R12" s="745">
        <v>0.25</v>
      </c>
      <c r="S12" s="745"/>
      <c r="T12" s="745">
        <v>0.25</v>
      </c>
      <c r="U12" s="745"/>
      <c r="V12" s="745">
        <v>0.25</v>
      </c>
      <c r="W12" s="745"/>
      <c r="X12" s="745">
        <v>0.25</v>
      </c>
      <c r="Y12" s="745"/>
      <c r="Z12" s="745"/>
      <c r="AA12" s="701" t="s">
        <v>2614</v>
      </c>
      <c r="AB12" s="702" t="s">
        <v>2599</v>
      </c>
      <c r="AC12" s="702" t="s">
        <v>2599</v>
      </c>
      <c r="AD12" s="702" t="s">
        <v>2600</v>
      </c>
      <c r="AE12" s="702" t="s">
        <v>2615</v>
      </c>
      <c r="AF12" s="1015">
        <v>20000000</v>
      </c>
      <c r="AG12" s="256"/>
      <c r="AH12" s="256"/>
      <c r="AI12" s="256"/>
      <c r="AJ12" s="256"/>
      <c r="AK12" s="256"/>
      <c r="AL12" s="256"/>
      <c r="AM12" s="256"/>
    </row>
    <row r="13" spans="1:39" ht="197.25" customHeight="1">
      <c r="A13" s="95" t="s">
        <v>47</v>
      </c>
      <c r="B13" s="132" t="s">
        <v>83</v>
      </c>
      <c r="C13" s="693" t="s">
        <v>2616</v>
      </c>
      <c r="D13" s="693" t="s">
        <v>2617</v>
      </c>
      <c r="E13" s="749"/>
      <c r="F13" s="693" t="s">
        <v>2618</v>
      </c>
      <c r="G13" s="342">
        <v>2</v>
      </c>
      <c r="H13" s="95" t="s">
        <v>88</v>
      </c>
      <c r="I13" s="75" t="s">
        <v>2613</v>
      </c>
      <c r="J13" s="363" t="s">
        <v>81</v>
      </c>
      <c r="K13" s="363" t="s">
        <v>30</v>
      </c>
      <c r="L13" s="363" t="s">
        <v>31</v>
      </c>
      <c r="M13" s="751" t="s">
        <v>32</v>
      </c>
      <c r="N13" s="1012">
        <f>+SUM(O13:Z13)</f>
        <v>0</v>
      </c>
      <c r="O13" s="516"/>
      <c r="P13" s="516"/>
      <c r="Q13" s="516"/>
      <c r="R13" s="516"/>
      <c r="S13" s="516"/>
      <c r="T13" s="516"/>
      <c r="U13" s="516"/>
      <c r="V13" s="516"/>
      <c r="W13" s="516"/>
      <c r="X13" s="516"/>
      <c r="Y13" s="516"/>
      <c r="Z13" s="516"/>
      <c r="AA13" s="72" t="s">
        <v>2614</v>
      </c>
      <c r="AB13" s="72" t="s">
        <v>2599</v>
      </c>
      <c r="AC13" s="72" t="s">
        <v>2599</v>
      </c>
      <c r="AD13" s="72" t="s">
        <v>2600</v>
      </c>
      <c r="AE13" s="283"/>
      <c r="AF13" s="1016">
        <v>312860442.24000001</v>
      </c>
      <c r="AG13" s="256"/>
      <c r="AH13" s="256"/>
      <c r="AI13" s="256"/>
      <c r="AJ13" s="256"/>
      <c r="AK13" s="256"/>
      <c r="AL13" s="256"/>
      <c r="AM13" s="256"/>
    </row>
    <row r="14" spans="1:39" ht="87.75" customHeight="1">
      <c r="A14" s="1017"/>
      <c r="B14" s="1018"/>
      <c r="C14" s="1019"/>
      <c r="D14" s="1019"/>
      <c r="E14" s="101"/>
      <c r="F14" s="1019"/>
      <c r="G14" s="1020"/>
      <c r="H14" s="1017"/>
      <c r="I14" s="1021"/>
      <c r="J14" s="1022"/>
      <c r="K14" s="1022"/>
      <c r="L14" s="1022"/>
      <c r="M14" s="906"/>
      <c r="N14" s="1020"/>
      <c r="O14" s="1020"/>
      <c r="P14" s="1020"/>
      <c r="Q14" s="1020"/>
      <c r="R14" s="1020"/>
      <c r="S14" s="1020"/>
      <c r="T14" s="1020"/>
      <c r="U14" s="1020"/>
      <c r="V14" s="1020"/>
      <c r="W14" s="1020"/>
      <c r="X14" s="1020"/>
      <c r="Y14" s="1020"/>
      <c r="Z14" s="1020"/>
      <c r="AA14" s="1020"/>
      <c r="AB14" s="1020"/>
      <c r="AC14" s="1020"/>
      <c r="AD14" s="1020"/>
      <c r="AE14" s="1020"/>
      <c r="AF14" s="1020"/>
      <c r="AG14" s="256"/>
      <c r="AH14" s="256"/>
      <c r="AI14" s="256"/>
      <c r="AJ14" s="256"/>
      <c r="AK14" s="256"/>
      <c r="AL14" s="256"/>
      <c r="AM14" s="256"/>
    </row>
    <row r="15" spans="1:39" ht="23.25">
      <c r="B15" s="292"/>
      <c r="AA15" s="1023"/>
      <c r="AB15" s="1024" t="s">
        <v>517</v>
      </c>
      <c r="AC15" s="1024" t="s">
        <v>1470</v>
      </c>
      <c r="AD15" s="1025" t="s">
        <v>519</v>
      </c>
      <c r="AE15" s="1023"/>
      <c r="AF15" s="1026"/>
      <c r="AG15" s="256"/>
      <c r="AH15" s="256"/>
      <c r="AI15" s="256"/>
      <c r="AJ15" s="256"/>
      <c r="AK15" s="256"/>
      <c r="AL15" s="256"/>
      <c r="AM15" s="256"/>
    </row>
    <row r="16" spans="1:39" ht="46.5">
      <c r="B16" s="292"/>
      <c r="AA16" s="1023"/>
      <c r="AB16" s="696" t="s">
        <v>2594</v>
      </c>
      <c r="AC16" s="1027" t="e">
        <f>+#REF!</f>
        <v>#REF!</v>
      </c>
      <c r="AD16" s="75">
        <f>+G7</f>
        <v>3</v>
      </c>
      <c r="AE16" s="1023"/>
      <c r="AF16" s="1026"/>
      <c r="AG16" s="256"/>
      <c r="AH16" s="256"/>
      <c r="AI16" s="256"/>
      <c r="AJ16" s="256"/>
      <c r="AK16" s="256"/>
      <c r="AL16" s="256"/>
      <c r="AM16" s="256"/>
    </row>
    <row r="17" spans="2:39" ht="46.5">
      <c r="B17" s="292"/>
      <c r="AA17" s="1023"/>
      <c r="AB17" s="703" t="s">
        <v>2599</v>
      </c>
      <c r="AC17" s="1027" t="e">
        <f>+#REF!+#REF!</f>
        <v>#REF!</v>
      </c>
      <c r="AD17" s="75">
        <f>+G8+G11</f>
        <v>5</v>
      </c>
      <c r="AE17" s="1023"/>
      <c r="AF17" s="1028"/>
    </row>
    <row r="18" spans="2:39" ht="46.5">
      <c r="B18" s="292"/>
      <c r="AA18" s="1023"/>
      <c r="AB18" s="72" t="s">
        <v>2605</v>
      </c>
      <c r="AC18" s="1027" t="e">
        <f>+#REF!+#REF!</f>
        <v>#REF!</v>
      </c>
      <c r="AD18" s="75">
        <f>+G9+G10</f>
        <v>5</v>
      </c>
      <c r="AE18" s="1023"/>
      <c r="AF18" s="1028"/>
    </row>
    <row r="19" spans="2:39" ht="69.75">
      <c r="B19" s="292"/>
      <c r="AA19" s="1023"/>
      <c r="AB19" s="1029" t="s">
        <v>2619</v>
      </c>
      <c r="AC19" s="1030" t="e">
        <f>AVERAGE(AC16:AC17)</f>
        <v>#REF!</v>
      </c>
      <c r="AD19" s="1031">
        <f>SUBTOTAL(9,AD16:AD17)</f>
        <v>8</v>
      </c>
      <c r="AE19" s="1023"/>
      <c r="AF19" s="1026"/>
      <c r="AG19" s="256"/>
      <c r="AH19" s="256"/>
      <c r="AI19" s="256"/>
      <c r="AJ19" s="256"/>
      <c r="AK19" s="256"/>
      <c r="AL19" s="256"/>
      <c r="AM19" s="256"/>
    </row>
    <row r="20" spans="2:39" ht="18">
      <c r="B20" s="292"/>
      <c r="AF20" s="657"/>
      <c r="AG20" s="256"/>
      <c r="AH20" s="256"/>
      <c r="AI20" s="256"/>
      <c r="AJ20" s="256"/>
      <c r="AK20" s="256"/>
      <c r="AL20" s="256"/>
      <c r="AM20" s="256"/>
    </row>
    <row r="21" spans="2:39" ht="18">
      <c r="B21" s="292"/>
      <c r="AF21" s="122"/>
    </row>
    <row r="22" spans="2:39" ht="18">
      <c r="B22" s="292"/>
      <c r="AF22" s="122"/>
    </row>
    <row r="23" spans="2:39" ht="18">
      <c r="B23" s="292"/>
      <c r="AF23" s="122"/>
    </row>
    <row r="24" spans="2:39" ht="18">
      <c r="B24" s="292"/>
      <c r="AF24" s="122"/>
    </row>
    <row r="25" spans="2:39" ht="18">
      <c r="B25" s="292"/>
      <c r="AF25" s="122"/>
    </row>
    <row r="26" spans="2:39" ht="18">
      <c r="B26" s="292"/>
      <c r="AF26" s="122"/>
    </row>
    <row r="27" spans="2:39" ht="18">
      <c r="B27" s="292"/>
      <c r="AF27" s="122"/>
    </row>
    <row r="28" spans="2:39" ht="18">
      <c r="B28" s="292"/>
      <c r="AF28" s="657"/>
      <c r="AG28" s="256"/>
      <c r="AH28" s="256"/>
      <c r="AI28" s="256"/>
      <c r="AJ28" s="256"/>
      <c r="AK28" s="256"/>
      <c r="AL28" s="256"/>
      <c r="AM28" s="256"/>
    </row>
    <row r="29" spans="2:39" ht="18">
      <c r="B29" s="292"/>
      <c r="AF29" s="122"/>
    </row>
    <row r="30" spans="2:39" ht="18">
      <c r="B30" s="292"/>
      <c r="AF30" s="122"/>
    </row>
    <row r="31" spans="2:39" ht="18">
      <c r="B31" s="292"/>
      <c r="AF31" s="122"/>
    </row>
    <row r="32" spans="2:39" ht="18">
      <c r="B32" s="292"/>
      <c r="AF32" s="122"/>
    </row>
    <row r="33" spans="2:32" ht="18">
      <c r="B33" s="292"/>
      <c r="AF33" s="122"/>
    </row>
    <row r="34" spans="2:32" ht="18">
      <c r="B34" s="292"/>
      <c r="AF34" s="122"/>
    </row>
    <row r="35" spans="2:32" ht="18">
      <c r="B35" s="292"/>
      <c r="AF35" s="122"/>
    </row>
    <row r="36" spans="2:32" ht="18">
      <c r="B36" s="292"/>
      <c r="AF36" s="122"/>
    </row>
    <row r="37" spans="2:32" ht="18">
      <c r="B37" s="292"/>
      <c r="AF37" s="122"/>
    </row>
    <row r="38" spans="2:32" ht="18">
      <c r="B38" s="292"/>
      <c r="AF38" s="122"/>
    </row>
    <row r="39" spans="2:32" ht="18">
      <c r="B39" s="292"/>
      <c r="AF39" s="122"/>
    </row>
    <row r="40" spans="2:32" ht="18">
      <c r="B40" s="292"/>
      <c r="AF40" s="122"/>
    </row>
    <row r="41" spans="2:32" ht="18">
      <c r="B41" s="292"/>
      <c r="AF41" s="122"/>
    </row>
    <row r="42" spans="2:32" ht="18">
      <c r="B42" s="292"/>
      <c r="AF42" s="122"/>
    </row>
    <row r="43" spans="2:32" ht="18">
      <c r="B43" s="292"/>
      <c r="AF43" s="122"/>
    </row>
    <row r="44" spans="2:32" ht="18">
      <c r="B44" s="292"/>
      <c r="AF44" s="122"/>
    </row>
    <row r="45" spans="2:32" ht="18">
      <c r="B45" s="292"/>
      <c r="AF45" s="122"/>
    </row>
    <row r="46" spans="2:32" ht="18">
      <c r="B46" s="292"/>
      <c r="AF46" s="122"/>
    </row>
    <row r="47" spans="2:32" ht="18">
      <c r="B47" s="292"/>
      <c r="AF47" s="122"/>
    </row>
    <row r="48" spans="2:32" ht="18">
      <c r="B48" s="292"/>
      <c r="AF48" s="122"/>
    </row>
    <row r="49" spans="2:32" ht="18">
      <c r="B49" s="292"/>
      <c r="AF49" s="122"/>
    </row>
    <row r="50" spans="2:32" ht="18">
      <c r="B50" s="292"/>
      <c r="AF50" s="122"/>
    </row>
    <row r="51" spans="2:32" ht="18">
      <c r="B51" s="292"/>
      <c r="AF51" s="122"/>
    </row>
    <row r="52" spans="2:32" ht="18">
      <c r="B52" s="292"/>
      <c r="AF52" s="122"/>
    </row>
    <row r="53" spans="2:32" ht="18">
      <c r="B53" s="292"/>
      <c r="AF53" s="122"/>
    </row>
    <row r="54" spans="2:32" ht="18">
      <c r="B54" s="292"/>
      <c r="AF54" s="122"/>
    </row>
    <row r="55" spans="2:32" ht="18">
      <c r="B55" s="292"/>
      <c r="AF55" s="122"/>
    </row>
    <row r="56" spans="2:32" ht="18">
      <c r="B56" s="292"/>
      <c r="AF56" s="122"/>
    </row>
    <row r="57" spans="2:32" ht="18">
      <c r="B57" s="292"/>
      <c r="AF57" s="122"/>
    </row>
    <row r="58" spans="2:32" ht="18">
      <c r="B58" s="292"/>
      <c r="AF58" s="122"/>
    </row>
    <row r="59" spans="2:32" ht="18">
      <c r="B59" s="292"/>
      <c r="AF59" s="122"/>
    </row>
    <row r="60" spans="2:32" ht="18">
      <c r="B60" s="292"/>
      <c r="AF60" s="122"/>
    </row>
    <row r="61" spans="2:32" ht="18">
      <c r="B61" s="292"/>
      <c r="AF61" s="122"/>
    </row>
    <row r="62" spans="2:32" ht="18">
      <c r="B62" s="292"/>
      <c r="AF62" s="122"/>
    </row>
    <row r="63" spans="2:32" ht="18">
      <c r="B63" s="292"/>
      <c r="AF63" s="122"/>
    </row>
    <row r="64" spans="2:32" ht="18">
      <c r="B64" s="292"/>
      <c r="AF64" s="122"/>
    </row>
    <row r="65" spans="2:32" ht="18">
      <c r="B65" s="292"/>
      <c r="AF65" s="122"/>
    </row>
    <row r="66" spans="2:32" ht="18">
      <c r="B66" s="292"/>
      <c r="AF66" s="122"/>
    </row>
    <row r="67" spans="2:32" ht="18">
      <c r="B67" s="292"/>
      <c r="AF67" s="122"/>
    </row>
    <row r="68" spans="2:32" ht="18">
      <c r="B68" s="292"/>
      <c r="AF68" s="122"/>
    </row>
    <row r="69" spans="2:32" ht="18">
      <c r="B69" s="292"/>
      <c r="AF69" s="122"/>
    </row>
    <row r="70" spans="2:32" ht="18">
      <c r="B70" s="292"/>
      <c r="AF70" s="122"/>
    </row>
    <row r="71" spans="2:32" ht="18">
      <c r="B71" s="292"/>
      <c r="AF71" s="122"/>
    </row>
    <row r="72" spans="2:32" ht="18">
      <c r="B72" s="292"/>
      <c r="AF72" s="122"/>
    </row>
    <row r="73" spans="2:32" ht="18">
      <c r="B73" s="292"/>
      <c r="AF73" s="122"/>
    </row>
    <row r="74" spans="2:32" ht="18">
      <c r="B74" s="292"/>
      <c r="AF74" s="122"/>
    </row>
    <row r="75" spans="2:32" ht="18">
      <c r="B75" s="292"/>
      <c r="AF75" s="122"/>
    </row>
    <row r="76" spans="2:32" ht="18">
      <c r="B76" s="292"/>
      <c r="AF76" s="122"/>
    </row>
    <row r="77" spans="2:32" ht="18">
      <c r="B77" s="292"/>
      <c r="AF77" s="122"/>
    </row>
    <row r="78" spans="2:32" ht="18">
      <c r="B78" s="292"/>
      <c r="AF78" s="122"/>
    </row>
    <row r="79" spans="2:32" ht="18">
      <c r="B79" s="292"/>
      <c r="AF79" s="122"/>
    </row>
    <row r="80" spans="2:32" ht="18">
      <c r="B80" s="292"/>
      <c r="AF80" s="122"/>
    </row>
    <row r="81" spans="2:32" ht="18">
      <c r="B81" s="292"/>
      <c r="AF81" s="122"/>
    </row>
    <row r="82" spans="2:32" ht="18">
      <c r="B82" s="292"/>
      <c r="AF82" s="122"/>
    </row>
    <row r="83" spans="2:32" ht="18">
      <c r="B83" s="292"/>
      <c r="AF83" s="122"/>
    </row>
    <row r="84" spans="2:32" ht="18">
      <c r="B84" s="292"/>
      <c r="AF84" s="122"/>
    </row>
    <row r="85" spans="2:32" ht="18">
      <c r="B85" s="292"/>
      <c r="AF85" s="122"/>
    </row>
    <row r="86" spans="2:32" ht="18">
      <c r="B86" s="292"/>
      <c r="AF86" s="122"/>
    </row>
    <row r="87" spans="2:32" ht="18">
      <c r="B87" s="292"/>
      <c r="AF87" s="122"/>
    </row>
    <row r="88" spans="2:32" ht="18">
      <c r="B88" s="292"/>
      <c r="AF88" s="122"/>
    </row>
    <row r="89" spans="2:32" ht="18">
      <c r="B89" s="292"/>
      <c r="AF89" s="122"/>
    </row>
    <row r="90" spans="2:32" ht="18">
      <c r="B90" s="292"/>
      <c r="AF90" s="122"/>
    </row>
    <row r="91" spans="2:32" ht="18">
      <c r="B91" s="292"/>
      <c r="AF91" s="122"/>
    </row>
    <row r="92" spans="2:32" ht="18">
      <c r="B92" s="292"/>
      <c r="AF92" s="122"/>
    </row>
    <row r="93" spans="2:32" ht="18">
      <c r="B93" s="292"/>
      <c r="AF93" s="122"/>
    </row>
    <row r="94" spans="2:32" ht="18">
      <c r="B94" s="292"/>
      <c r="AF94" s="122"/>
    </row>
    <row r="95" spans="2:32" ht="18">
      <c r="B95" s="292"/>
      <c r="AF95" s="122"/>
    </row>
    <row r="96" spans="2:32" ht="18">
      <c r="B96" s="292"/>
      <c r="AF96" s="122"/>
    </row>
    <row r="97" spans="2:32" ht="18">
      <c r="B97" s="292"/>
      <c r="AF97" s="122"/>
    </row>
    <row r="98" spans="2:32" ht="18">
      <c r="B98" s="292"/>
      <c r="AF98" s="122"/>
    </row>
    <row r="99" spans="2:32" ht="18">
      <c r="B99" s="292"/>
      <c r="AF99" s="122"/>
    </row>
    <row r="100" spans="2:32" ht="18">
      <c r="B100" s="292"/>
      <c r="AF100" s="122"/>
    </row>
    <row r="101" spans="2:32" ht="18">
      <c r="B101" s="292"/>
      <c r="AF101" s="122"/>
    </row>
    <row r="102" spans="2:32" ht="18">
      <c r="B102" s="292"/>
      <c r="AF102" s="122"/>
    </row>
    <row r="103" spans="2:32" ht="18">
      <c r="B103" s="292"/>
      <c r="AF103" s="122"/>
    </row>
    <row r="104" spans="2:32" ht="18">
      <c r="B104" s="292"/>
      <c r="AF104" s="122"/>
    </row>
    <row r="105" spans="2:32" ht="18">
      <c r="B105" s="292"/>
      <c r="AF105" s="122"/>
    </row>
    <row r="106" spans="2:32" ht="18">
      <c r="B106" s="292"/>
      <c r="AF106" s="122"/>
    </row>
    <row r="107" spans="2:32" ht="18">
      <c r="B107" s="292"/>
      <c r="AF107" s="122"/>
    </row>
    <row r="108" spans="2:32" ht="18">
      <c r="B108" s="292"/>
      <c r="AF108" s="122"/>
    </row>
    <row r="109" spans="2:32" ht="18">
      <c r="B109" s="292"/>
      <c r="AF109" s="122"/>
    </row>
    <row r="110" spans="2:32" ht="18">
      <c r="B110" s="292"/>
      <c r="AF110" s="122"/>
    </row>
    <row r="111" spans="2:32" ht="18">
      <c r="B111" s="292"/>
      <c r="AF111" s="122"/>
    </row>
    <row r="112" spans="2:32" ht="18">
      <c r="B112" s="292"/>
      <c r="AF112" s="122"/>
    </row>
    <row r="113" spans="2:32" ht="18">
      <c r="B113" s="292"/>
      <c r="AF113" s="122"/>
    </row>
    <row r="114" spans="2:32" ht="18">
      <c r="B114" s="292"/>
      <c r="AF114" s="122"/>
    </row>
    <row r="115" spans="2:32" ht="18">
      <c r="B115" s="292"/>
      <c r="AF115" s="122"/>
    </row>
    <row r="116" spans="2:32" ht="18">
      <c r="B116" s="292"/>
      <c r="AF116" s="122"/>
    </row>
    <row r="117" spans="2:32" ht="18">
      <c r="B117" s="292"/>
      <c r="AF117" s="122"/>
    </row>
    <row r="118" spans="2:32" ht="18">
      <c r="B118" s="292"/>
      <c r="AF118" s="122"/>
    </row>
    <row r="119" spans="2:32" ht="18">
      <c r="B119" s="292"/>
      <c r="AF119" s="122"/>
    </row>
    <row r="120" spans="2:32" ht="18">
      <c r="B120" s="292"/>
      <c r="AF120" s="122"/>
    </row>
    <row r="121" spans="2:32" ht="18">
      <c r="B121" s="292"/>
      <c r="AF121" s="122"/>
    </row>
    <row r="122" spans="2:32" ht="18">
      <c r="B122" s="292"/>
      <c r="AF122" s="122"/>
    </row>
    <row r="123" spans="2:32" ht="18">
      <c r="B123" s="292"/>
      <c r="AF123" s="122"/>
    </row>
    <row r="124" spans="2:32" ht="18">
      <c r="B124" s="292"/>
      <c r="AF124" s="122"/>
    </row>
    <row r="125" spans="2:32" ht="18">
      <c r="B125" s="292"/>
      <c r="AF125" s="122"/>
    </row>
    <row r="126" spans="2:32" ht="18">
      <c r="B126" s="292"/>
      <c r="AF126" s="122"/>
    </row>
    <row r="127" spans="2:32" ht="18">
      <c r="B127" s="292"/>
      <c r="AF127" s="122"/>
    </row>
    <row r="128" spans="2:32" ht="18">
      <c r="B128" s="292"/>
      <c r="AF128" s="122"/>
    </row>
    <row r="129" spans="2:32" ht="18">
      <c r="B129" s="292"/>
      <c r="AF129" s="122"/>
    </row>
    <row r="130" spans="2:32" ht="18">
      <c r="B130" s="292"/>
      <c r="AF130" s="122"/>
    </row>
    <row r="131" spans="2:32" ht="18">
      <c r="B131" s="292"/>
      <c r="AF131" s="122"/>
    </row>
    <row r="132" spans="2:32" ht="18">
      <c r="B132" s="292"/>
      <c r="AF132" s="122"/>
    </row>
    <row r="133" spans="2:32" ht="18">
      <c r="B133" s="292"/>
      <c r="AF133" s="122"/>
    </row>
    <row r="134" spans="2:32" ht="18">
      <c r="B134" s="292"/>
      <c r="AF134" s="122"/>
    </row>
    <row r="135" spans="2:32" ht="18">
      <c r="B135" s="292"/>
      <c r="AF135" s="122"/>
    </row>
    <row r="136" spans="2:32" ht="18">
      <c r="B136" s="292"/>
      <c r="AF136" s="122"/>
    </row>
    <row r="137" spans="2:32" ht="18">
      <c r="B137" s="292"/>
      <c r="AF137" s="122"/>
    </row>
    <row r="138" spans="2:32" ht="18">
      <c r="B138" s="292"/>
      <c r="AF138" s="122"/>
    </row>
    <row r="139" spans="2:32" ht="18">
      <c r="B139" s="292"/>
      <c r="AF139" s="122"/>
    </row>
    <row r="140" spans="2:32" ht="18">
      <c r="B140" s="292"/>
      <c r="AF140" s="122"/>
    </row>
    <row r="141" spans="2:32" ht="18">
      <c r="B141" s="292"/>
      <c r="AF141" s="122"/>
    </row>
    <row r="142" spans="2:32" ht="18">
      <c r="B142" s="292"/>
      <c r="AF142" s="122"/>
    </row>
    <row r="143" spans="2:32" ht="18">
      <c r="B143" s="292"/>
      <c r="AF143" s="122"/>
    </row>
    <row r="144" spans="2:32" ht="18">
      <c r="B144" s="292"/>
      <c r="AF144" s="122"/>
    </row>
    <row r="145" spans="2:32" ht="18">
      <c r="B145" s="292"/>
      <c r="AF145" s="122"/>
    </row>
    <row r="146" spans="2:32" ht="18">
      <c r="B146" s="292"/>
      <c r="AF146" s="122"/>
    </row>
    <row r="147" spans="2:32" ht="18">
      <c r="B147" s="292"/>
      <c r="AF147" s="122"/>
    </row>
    <row r="148" spans="2:32" ht="18">
      <c r="B148" s="292"/>
      <c r="AF148" s="122"/>
    </row>
    <row r="149" spans="2:32" ht="18">
      <c r="B149" s="292"/>
      <c r="AF149" s="122"/>
    </row>
    <row r="150" spans="2:32" ht="18">
      <c r="B150" s="292"/>
      <c r="AF150" s="122"/>
    </row>
    <row r="151" spans="2:32" ht="18">
      <c r="B151" s="292"/>
      <c r="AF151" s="122"/>
    </row>
    <row r="152" spans="2:32" ht="18">
      <c r="B152" s="292"/>
      <c r="AF152" s="122"/>
    </row>
    <row r="153" spans="2:32" ht="18">
      <c r="B153" s="292"/>
      <c r="AF153" s="122"/>
    </row>
    <row r="154" spans="2:32" ht="18">
      <c r="B154" s="292"/>
      <c r="AF154" s="122"/>
    </row>
    <row r="155" spans="2:32" ht="18">
      <c r="B155" s="292"/>
      <c r="AF155" s="122"/>
    </row>
    <row r="156" spans="2:32" ht="18">
      <c r="B156" s="292"/>
      <c r="AF156" s="122"/>
    </row>
    <row r="157" spans="2:32" ht="18">
      <c r="B157" s="292"/>
      <c r="AF157" s="122"/>
    </row>
    <row r="158" spans="2:32" ht="18">
      <c r="B158" s="292"/>
      <c r="AF158" s="122"/>
    </row>
    <row r="159" spans="2:32" ht="18">
      <c r="B159" s="292"/>
      <c r="AF159" s="122"/>
    </row>
    <row r="160" spans="2:32" ht="18">
      <c r="B160" s="292"/>
      <c r="AF160" s="122"/>
    </row>
    <row r="161" spans="2:32" ht="18">
      <c r="B161" s="292"/>
      <c r="AF161" s="122"/>
    </row>
    <row r="162" spans="2:32" ht="18">
      <c r="B162" s="292"/>
      <c r="AF162" s="122"/>
    </row>
    <row r="163" spans="2:32" ht="18">
      <c r="B163" s="292"/>
      <c r="AF163" s="122"/>
    </row>
    <row r="164" spans="2:32" ht="18">
      <c r="B164" s="292"/>
      <c r="AF164" s="122"/>
    </row>
    <row r="165" spans="2:32" ht="18">
      <c r="B165" s="292"/>
      <c r="AF165" s="122"/>
    </row>
    <row r="166" spans="2:32" ht="18">
      <c r="B166" s="292"/>
      <c r="AF166" s="122"/>
    </row>
    <row r="167" spans="2:32" ht="18">
      <c r="B167" s="292"/>
      <c r="AF167" s="122"/>
    </row>
    <row r="168" spans="2:32" ht="18">
      <c r="B168" s="292"/>
      <c r="AF168" s="122"/>
    </row>
    <row r="169" spans="2:32" ht="18">
      <c r="B169" s="292"/>
      <c r="AF169" s="122"/>
    </row>
    <row r="170" spans="2:32" ht="18">
      <c r="B170" s="292"/>
      <c r="AF170" s="122"/>
    </row>
    <row r="171" spans="2:32" ht="18">
      <c r="B171" s="292"/>
      <c r="AF171" s="122"/>
    </row>
    <row r="172" spans="2:32" ht="18">
      <c r="B172" s="292"/>
      <c r="AF172" s="122"/>
    </row>
    <row r="173" spans="2:32" ht="18">
      <c r="B173" s="292"/>
      <c r="AF173" s="122"/>
    </row>
    <row r="174" spans="2:32" ht="18">
      <c r="B174" s="292"/>
      <c r="AF174" s="122"/>
    </row>
    <row r="175" spans="2:32" ht="18">
      <c r="B175" s="292"/>
      <c r="AF175" s="122"/>
    </row>
    <row r="176" spans="2:32" ht="18">
      <c r="B176" s="292"/>
      <c r="AF176" s="122"/>
    </row>
    <row r="177" spans="2:32" ht="18">
      <c r="B177" s="292"/>
      <c r="AF177" s="122"/>
    </row>
    <row r="178" spans="2:32" ht="18">
      <c r="B178" s="292"/>
      <c r="AF178" s="122"/>
    </row>
    <row r="179" spans="2:32" ht="18">
      <c r="B179" s="292"/>
      <c r="AF179" s="122"/>
    </row>
    <row r="180" spans="2:32" ht="18">
      <c r="B180" s="292"/>
      <c r="AF180" s="122"/>
    </row>
    <row r="181" spans="2:32" ht="18">
      <c r="B181" s="292"/>
      <c r="AF181" s="122"/>
    </row>
    <row r="182" spans="2:32" ht="18">
      <c r="B182" s="292"/>
      <c r="AF182" s="122"/>
    </row>
    <row r="183" spans="2:32" ht="18">
      <c r="B183" s="292"/>
      <c r="AF183" s="122"/>
    </row>
    <row r="184" spans="2:32" ht="18">
      <c r="B184" s="292"/>
      <c r="AF184" s="122"/>
    </row>
    <row r="185" spans="2:32" ht="18">
      <c r="B185" s="292"/>
      <c r="AF185" s="122"/>
    </row>
    <row r="186" spans="2:32" ht="18">
      <c r="B186" s="292"/>
      <c r="AF186" s="122"/>
    </row>
    <row r="187" spans="2:32" ht="18">
      <c r="B187" s="292"/>
      <c r="AF187" s="122"/>
    </row>
    <row r="188" spans="2:32" ht="18">
      <c r="B188" s="292"/>
      <c r="AF188" s="122"/>
    </row>
    <row r="189" spans="2:32" ht="18">
      <c r="B189" s="292"/>
      <c r="AF189" s="122"/>
    </row>
    <row r="190" spans="2:32" ht="18">
      <c r="B190" s="292"/>
      <c r="AF190" s="122"/>
    </row>
    <row r="191" spans="2:32" ht="18">
      <c r="B191" s="292"/>
      <c r="AF191" s="122"/>
    </row>
    <row r="192" spans="2:32" ht="18">
      <c r="B192" s="292"/>
      <c r="AF192" s="122"/>
    </row>
    <row r="193" spans="2:32" ht="18">
      <c r="B193" s="292"/>
      <c r="AF193" s="122"/>
    </row>
    <row r="194" spans="2:32" ht="18">
      <c r="B194" s="292"/>
      <c r="AF194" s="122"/>
    </row>
    <row r="195" spans="2:32" ht="18">
      <c r="B195" s="292"/>
      <c r="AF195" s="122"/>
    </row>
    <row r="196" spans="2:32" ht="18">
      <c r="B196" s="292"/>
      <c r="AF196" s="122"/>
    </row>
    <row r="197" spans="2:32" ht="18">
      <c r="B197" s="292"/>
      <c r="AF197" s="122"/>
    </row>
    <row r="198" spans="2:32" ht="18">
      <c r="B198" s="292"/>
      <c r="AF198" s="122"/>
    </row>
    <row r="199" spans="2:32" ht="18">
      <c r="B199" s="292"/>
      <c r="AF199" s="122"/>
    </row>
    <row r="200" spans="2:32" ht="18">
      <c r="B200" s="292"/>
      <c r="AF200" s="122"/>
    </row>
    <row r="201" spans="2:32" ht="18">
      <c r="B201" s="292"/>
      <c r="AF201" s="122"/>
    </row>
    <row r="202" spans="2:32" ht="18">
      <c r="B202" s="292"/>
      <c r="AF202" s="122"/>
    </row>
    <row r="203" spans="2:32" ht="18">
      <c r="B203" s="292"/>
      <c r="AF203" s="122"/>
    </row>
    <row r="204" spans="2:32" ht="18">
      <c r="B204" s="292"/>
      <c r="AF204" s="122"/>
    </row>
    <row r="205" spans="2:32" ht="18">
      <c r="B205" s="292"/>
      <c r="AF205" s="122"/>
    </row>
    <row r="206" spans="2:32" ht="18">
      <c r="B206" s="292"/>
      <c r="AF206" s="122"/>
    </row>
    <row r="207" spans="2:32" ht="18">
      <c r="B207" s="292"/>
      <c r="AF207" s="122"/>
    </row>
    <row r="208" spans="2:32" ht="18">
      <c r="B208" s="292"/>
      <c r="AF208" s="122"/>
    </row>
    <row r="209" spans="2:32" ht="18">
      <c r="B209" s="292"/>
      <c r="AF209" s="122"/>
    </row>
    <row r="210" spans="2:32" ht="18">
      <c r="B210" s="292"/>
      <c r="AF210" s="122"/>
    </row>
    <row r="211" spans="2:32" ht="18">
      <c r="B211" s="292"/>
      <c r="AF211" s="122"/>
    </row>
    <row r="212" spans="2:32" ht="18">
      <c r="B212" s="292"/>
      <c r="AF212" s="122"/>
    </row>
    <row r="213" spans="2:32" ht="18">
      <c r="B213" s="292"/>
      <c r="AF213" s="122"/>
    </row>
    <row r="214" spans="2:32" ht="18">
      <c r="B214" s="292"/>
      <c r="AF214" s="122"/>
    </row>
    <row r="215" spans="2:32" ht="18">
      <c r="B215" s="292"/>
      <c r="AF215" s="122"/>
    </row>
    <row r="216" spans="2:32" ht="18">
      <c r="B216" s="292"/>
      <c r="AF216" s="122"/>
    </row>
    <row r="217" spans="2:32" ht="18">
      <c r="B217" s="292"/>
      <c r="AF217" s="122"/>
    </row>
    <row r="218" spans="2:32" ht="18">
      <c r="B218" s="292"/>
      <c r="AF218" s="122"/>
    </row>
    <row r="219" spans="2:32" ht="18">
      <c r="B219" s="292"/>
      <c r="AF219" s="122"/>
    </row>
    <row r="220" spans="2:32" ht="18">
      <c r="B220" s="292"/>
      <c r="AF220" s="122"/>
    </row>
    <row r="221" spans="2:32" ht="18">
      <c r="B221" s="292"/>
      <c r="AF221" s="122"/>
    </row>
    <row r="222" spans="2:32" ht="18">
      <c r="B222" s="292"/>
      <c r="AF222" s="122"/>
    </row>
    <row r="223" spans="2:32" ht="18">
      <c r="B223" s="292"/>
      <c r="AF223" s="122"/>
    </row>
    <row r="224" spans="2:32" ht="18">
      <c r="B224" s="292"/>
      <c r="AF224" s="122"/>
    </row>
    <row r="225" spans="2:32" ht="18">
      <c r="B225" s="292"/>
      <c r="AF225" s="122"/>
    </row>
    <row r="226" spans="2:32" ht="18">
      <c r="B226" s="292"/>
      <c r="AF226" s="122"/>
    </row>
    <row r="227" spans="2:32" ht="18">
      <c r="B227" s="292"/>
      <c r="AF227" s="122"/>
    </row>
    <row r="228" spans="2:32" ht="18">
      <c r="B228" s="292"/>
      <c r="AF228" s="122"/>
    </row>
    <row r="229" spans="2:32" ht="18">
      <c r="B229" s="292"/>
      <c r="AF229" s="122"/>
    </row>
    <row r="230" spans="2:32" ht="18">
      <c r="B230" s="292"/>
      <c r="AF230" s="122"/>
    </row>
    <row r="231" spans="2:32" ht="18">
      <c r="B231" s="292"/>
      <c r="AF231" s="122"/>
    </row>
    <row r="232" spans="2:32" ht="18">
      <c r="B232" s="292"/>
      <c r="AF232" s="122"/>
    </row>
    <row r="233" spans="2:32" ht="18">
      <c r="B233" s="292"/>
      <c r="AF233" s="122"/>
    </row>
    <row r="234" spans="2:32" ht="18">
      <c r="B234" s="292"/>
      <c r="AF234" s="122"/>
    </row>
    <row r="235" spans="2:32" ht="18">
      <c r="B235" s="292"/>
      <c r="AF235" s="122"/>
    </row>
    <row r="236" spans="2:32" ht="18">
      <c r="B236" s="292"/>
      <c r="AF236" s="122"/>
    </row>
    <row r="237" spans="2:32" ht="18">
      <c r="B237" s="292"/>
      <c r="AF237" s="122"/>
    </row>
    <row r="238" spans="2:32" ht="18">
      <c r="B238" s="292"/>
      <c r="AF238" s="122"/>
    </row>
    <row r="239" spans="2:32" ht="18">
      <c r="B239" s="292"/>
      <c r="AF239" s="122"/>
    </row>
    <row r="240" spans="2:32" ht="18">
      <c r="B240" s="292"/>
      <c r="AF240" s="122"/>
    </row>
    <row r="241" spans="2:32" ht="18">
      <c r="B241" s="292"/>
      <c r="AF241" s="122"/>
    </row>
    <row r="242" spans="2:32" ht="18">
      <c r="B242" s="292"/>
      <c r="AF242" s="122"/>
    </row>
    <row r="243" spans="2:32" ht="18">
      <c r="B243" s="292"/>
      <c r="AF243" s="122"/>
    </row>
    <row r="244" spans="2:32" ht="18">
      <c r="B244" s="292"/>
      <c r="AF244" s="122"/>
    </row>
    <row r="245" spans="2:32" ht="18">
      <c r="B245" s="292"/>
      <c r="AF245" s="122"/>
    </row>
    <row r="246" spans="2:32" ht="18">
      <c r="B246" s="292"/>
      <c r="AF246" s="122"/>
    </row>
    <row r="247" spans="2:32" ht="18">
      <c r="B247" s="292"/>
      <c r="AF247" s="122"/>
    </row>
    <row r="248" spans="2:32" ht="18">
      <c r="B248" s="292"/>
      <c r="AF248" s="122"/>
    </row>
    <row r="249" spans="2:32" ht="18">
      <c r="B249" s="292"/>
      <c r="AF249" s="122"/>
    </row>
    <row r="250" spans="2:32" ht="18">
      <c r="B250" s="292"/>
      <c r="AF250" s="122"/>
    </row>
    <row r="251" spans="2:32" ht="18">
      <c r="B251" s="292"/>
      <c r="AF251" s="122"/>
    </row>
    <row r="252" spans="2:32" ht="18">
      <c r="B252" s="292"/>
      <c r="AF252" s="122"/>
    </row>
    <row r="253" spans="2:32" ht="18">
      <c r="B253" s="292"/>
      <c r="AF253" s="122"/>
    </row>
    <row r="254" spans="2:32" ht="18">
      <c r="B254" s="292"/>
      <c r="AF254" s="122"/>
    </row>
    <row r="255" spans="2:32" ht="18">
      <c r="B255" s="292"/>
      <c r="AF255" s="122"/>
    </row>
    <row r="256" spans="2:32" ht="18">
      <c r="B256" s="292"/>
      <c r="AF256" s="122"/>
    </row>
    <row r="257" spans="2:32" ht="18">
      <c r="B257" s="292"/>
      <c r="AF257" s="122"/>
    </row>
    <row r="258" spans="2:32" ht="18">
      <c r="B258" s="292"/>
      <c r="AF258" s="122"/>
    </row>
    <row r="259" spans="2:32" ht="18">
      <c r="B259" s="292"/>
      <c r="AF259" s="122"/>
    </row>
    <row r="260" spans="2:32" ht="18">
      <c r="B260" s="292"/>
      <c r="AF260" s="122"/>
    </row>
    <row r="261" spans="2:32" ht="18">
      <c r="B261" s="292"/>
      <c r="AF261" s="122"/>
    </row>
    <row r="262" spans="2:32" ht="18">
      <c r="B262" s="292"/>
      <c r="AF262" s="122"/>
    </row>
    <row r="263" spans="2:32" ht="18">
      <c r="B263" s="292"/>
      <c r="AF263" s="122"/>
    </row>
    <row r="264" spans="2:32" ht="18">
      <c r="B264" s="292"/>
      <c r="AF264" s="122"/>
    </row>
    <row r="265" spans="2:32" ht="18">
      <c r="B265" s="292"/>
      <c r="AF265" s="122"/>
    </row>
    <row r="266" spans="2:32" ht="18">
      <c r="B266" s="292"/>
      <c r="AF266" s="122"/>
    </row>
    <row r="267" spans="2:32" ht="18">
      <c r="B267" s="292"/>
      <c r="AF267" s="122"/>
    </row>
    <row r="268" spans="2:32" ht="18">
      <c r="B268" s="292"/>
      <c r="AF268" s="122"/>
    </row>
    <row r="269" spans="2:32" ht="18">
      <c r="B269" s="292"/>
      <c r="AF269" s="122"/>
    </row>
    <row r="270" spans="2:32" ht="18">
      <c r="B270" s="292"/>
      <c r="AF270" s="122"/>
    </row>
    <row r="271" spans="2:32" ht="18">
      <c r="B271" s="292"/>
      <c r="AF271" s="122"/>
    </row>
    <row r="272" spans="2:32" ht="18">
      <c r="B272" s="292"/>
      <c r="AF272" s="122"/>
    </row>
    <row r="273" spans="2:32" ht="18">
      <c r="B273" s="292"/>
      <c r="AF273" s="122"/>
    </row>
    <row r="274" spans="2:32" ht="18">
      <c r="B274" s="292"/>
      <c r="AF274" s="122"/>
    </row>
    <row r="275" spans="2:32" ht="18">
      <c r="B275" s="292"/>
      <c r="AF275" s="122"/>
    </row>
    <row r="276" spans="2:32" ht="18">
      <c r="B276" s="292"/>
      <c r="AF276" s="122"/>
    </row>
    <row r="277" spans="2:32" ht="18">
      <c r="B277" s="292"/>
      <c r="AF277" s="122"/>
    </row>
    <row r="278" spans="2:32" ht="18">
      <c r="B278" s="292"/>
      <c r="AF278" s="122"/>
    </row>
    <row r="279" spans="2:32" ht="18">
      <c r="B279" s="292"/>
      <c r="AF279" s="122"/>
    </row>
    <row r="280" spans="2:32" ht="18">
      <c r="B280" s="292"/>
      <c r="AF280" s="122"/>
    </row>
    <row r="281" spans="2:32" ht="18">
      <c r="B281" s="292"/>
      <c r="AF281" s="122"/>
    </row>
    <row r="282" spans="2:32" ht="18">
      <c r="B282" s="292"/>
      <c r="AF282" s="122"/>
    </row>
    <row r="283" spans="2:32" ht="18">
      <c r="B283" s="292"/>
      <c r="AF283" s="122"/>
    </row>
    <row r="284" spans="2:32" ht="18">
      <c r="B284" s="292"/>
      <c r="AF284" s="122"/>
    </row>
    <row r="285" spans="2:32" ht="18">
      <c r="B285" s="292"/>
      <c r="AF285" s="122"/>
    </row>
    <row r="286" spans="2:32" ht="18">
      <c r="B286" s="292"/>
      <c r="AF286" s="122"/>
    </row>
    <row r="287" spans="2:32" ht="18">
      <c r="B287" s="292"/>
      <c r="AF287" s="122"/>
    </row>
    <row r="288" spans="2:32" ht="18">
      <c r="B288" s="292"/>
      <c r="AF288" s="122"/>
    </row>
    <row r="289" spans="2:32" ht="18">
      <c r="B289" s="292"/>
      <c r="AF289" s="122"/>
    </row>
    <row r="290" spans="2:32" ht="18">
      <c r="B290" s="292"/>
      <c r="AF290" s="122"/>
    </row>
    <row r="291" spans="2:32" ht="18">
      <c r="B291" s="292"/>
      <c r="AF291" s="122"/>
    </row>
    <row r="292" spans="2:32" ht="18">
      <c r="B292" s="292"/>
      <c r="AF292" s="122"/>
    </row>
    <row r="293" spans="2:32" ht="18">
      <c r="B293" s="292"/>
      <c r="AF293" s="122"/>
    </row>
    <row r="294" spans="2:32" ht="18">
      <c r="B294" s="292"/>
      <c r="AF294" s="122"/>
    </row>
    <row r="295" spans="2:32" ht="18">
      <c r="B295" s="292"/>
      <c r="AF295" s="122"/>
    </row>
    <row r="296" spans="2:32" ht="18">
      <c r="B296" s="292"/>
      <c r="AF296" s="122"/>
    </row>
    <row r="297" spans="2:32" ht="18">
      <c r="B297" s="292"/>
      <c r="AF297" s="122"/>
    </row>
    <row r="298" spans="2:32" ht="18">
      <c r="B298" s="292"/>
      <c r="AF298" s="122"/>
    </row>
    <row r="299" spans="2:32" ht="18">
      <c r="B299" s="292"/>
      <c r="AF299" s="122"/>
    </row>
    <row r="300" spans="2:32">
      <c r="AF300" s="122"/>
    </row>
    <row r="301" spans="2:32">
      <c r="AF301" s="122"/>
    </row>
    <row r="302" spans="2:32">
      <c r="AF302" s="122"/>
    </row>
    <row r="303" spans="2:32">
      <c r="AF303" s="122"/>
    </row>
    <row r="304" spans="2:32">
      <c r="AF304" s="122"/>
    </row>
    <row r="305" spans="32:32">
      <c r="AF305" s="122"/>
    </row>
    <row r="306" spans="32:32">
      <c r="AF306" s="122"/>
    </row>
    <row r="307" spans="32:32">
      <c r="AF307" s="122"/>
    </row>
    <row r="308" spans="32:32">
      <c r="AF308" s="122"/>
    </row>
    <row r="309" spans="32:32">
      <c r="AF309" s="122"/>
    </row>
    <row r="310" spans="32:32">
      <c r="AF310" s="122"/>
    </row>
    <row r="311" spans="32:32">
      <c r="AF311" s="122"/>
    </row>
    <row r="312" spans="32:32">
      <c r="AF312" s="122"/>
    </row>
    <row r="313" spans="32:32">
      <c r="AF313" s="122"/>
    </row>
    <row r="314" spans="32:32">
      <c r="AF314" s="122"/>
    </row>
    <row r="315" spans="32:32">
      <c r="AF315" s="122"/>
    </row>
    <row r="316" spans="32:32">
      <c r="AF316" s="122"/>
    </row>
    <row r="317" spans="32:32">
      <c r="AF317" s="122"/>
    </row>
    <row r="318" spans="32:32">
      <c r="AF318" s="122"/>
    </row>
    <row r="319" spans="32:32">
      <c r="AF319" s="122"/>
    </row>
    <row r="320" spans="32:32">
      <c r="AF320" s="122"/>
    </row>
    <row r="321" spans="32:32">
      <c r="AF321" s="122"/>
    </row>
    <row r="322" spans="32:32">
      <c r="AF322" s="122"/>
    </row>
    <row r="323" spans="32:32">
      <c r="AF323" s="122"/>
    </row>
    <row r="324" spans="32:32">
      <c r="AF324" s="122"/>
    </row>
    <row r="325" spans="32:32">
      <c r="AF325" s="122"/>
    </row>
    <row r="326" spans="32:32">
      <c r="AF326" s="122"/>
    </row>
    <row r="327" spans="32:32">
      <c r="AF327" s="122"/>
    </row>
    <row r="328" spans="32:32">
      <c r="AF328" s="122"/>
    </row>
    <row r="329" spans="32:32">
      <c r="AF329" s="122"/>
    </row>
    <row r="330" spans="32:32">
      <c r="AF330" s="122"/>
    </row>
    <row r="331" spans="32:32">
      <c r="AF331" s="122"/>
    </row>
    <row r="332" spans="32:32">
      <c r="AF332" s="122"/>
    </row>
    <row r="333" spans="32:32">
      <c r="AF333" s="122"/>
    </row>
    <row r="334" spans="32:32">
      <c r="AF334" s="122"/>
    </row>
    <row r="335" spans="32:32">
      <c r="AF335" s="122"/>
    </row>
    <row r="336" spans="32:32">
      <c r="AF336" s="122"/>
    </row>
    <row r="337" spans="32:32">
      <c r="AF337" s="122"/>
    </row>
    <row r="338" spans="32:32">
      <c r="AF338" s="122"/>
    </row>
    <row r="339" spans="32:32">
      <c r="AF339" s="122"/>
    </row>
    <row r="340" spans="32:32">
      <c r="AF340" s="122"/>
    </row>
    <row r="341" spans="32:32">
      <c r="AF341" s="122"/>
    </row>
    <row r="342" spans="32:32">
      <c r="AF342" s="122"/>
    </row>
    <row r="343" spans="32:32">
      <c r="AF343" s="122"/>
    </row>
    <row r="344" spans="32:32">
      <c r="AF344" s="122"/>
    </row>
    <row r="345" spans="32:32">
      <c r="AF345" s="122"/>
    </row>
    <row r="346" spans="32:32">
      <c r="AF346" s="122"/>
    </row>
    <row r="347" spans="32:32">
      <c r="AF347" s="122"/>
    </row>
    <row r="348" spans="32:32">
      <c r="AF348" s="122"/>
    </row>
    <row r="349" spans="32:32">
      <c r="AF349" s="122"/>
    </row>
    <row r="350" spans="32:32">
      <c r="AF350" s="122"/>
    </row>
    <row r="351" spans="32:32">
      <c r="AF351" s="122"/>
    </row>
    <row r="352" spans="32:32">
      <c r="AF352" s="122"/>
    </row>
    <row r="353" spans="32:32">
      <c r="AF353" s="122"/>
    </row>
    <row r="354" spans="32:32">
      <c r="AF354" s="122"/>
    </row>
    <row r="355" spans="32:32">
      <c r="AF355" s="122"/>
    </row>
    <row r="356" spans="32:32">
      <c r="AF356" s="122"/>
    </row>
    <row r="357" spans="32:32">
      <c r="AF357" s="122"/>
    </row>
    <row r="358" spans="32:32">
      <c r="AF358" s="122"/>
    </row>
    <row r="359" spans="32:32">
      <c r="AF359" s="122"/>
    </row>
    <row r="360" spans="32:32">
      <c r="AF360" s="122"/>
    </row>
    <row r="361" spans="32:32">
      <c r="AF361" s="122"/>
    </row>
    <row r="362" spans="32:32">
      <c r="AF362" s="122"/>
    </row>
    <row r="363" spans="32:32">
      <c r="AF363" s="122"/>
    </row>
    <row r="364" spans="32:32">
      <c r="AF364" s="122"/>
    </row>
    <row r="365" spans="32:32">
      <c r="AF365" s="122"/>
    </row>
    <row r="366" spans="32:32">
      <c r="AF366" s="122"/>
    </row>
    <row r="367" spans="32:32">
      <c r="AF367" s="122"/>
    </row>
    <row r="368" spans="32:32">
      <c r="AF368" s="122"/>
    </row>
    <row r="369" spans="32:32">
      <c r="AF369" s="122"/>
    </row>
    <row r="370" spans="32:32">
      <c r="AF370" s="122"/>
    </row>
    <row r="371" spans="32:32">
      <c r="AF371" s="122"/>
    </row>
    <row r="372" spans="32:32">
      <c r="AF372" s="122"/>
    </row>
    <row r="373" spans="32:32">
      <c r="AF373" s="122"/>
    </row>
    <row r="374" spans="32:32">
      <c r="AF374" s="122"/>
    </row>
    <row r="375" spans="32:32">
      <c r="AF375" s="122"/>
    </row>
    <row r="376" spans="32:32">
      <c r="AF376" s="122"/>
    </row>
    <row r="377" spans="32:32">
      <c r="AF377" s="122"/>
    </row>
    <row r="378" spans="32:32">
      <c r="AF378" s="122"/>
    </row>
    <row r="379" spans="32:32">
      <c r="AF379" s="122"/>
    </row>
    <row r="380" spans="32:32">
      <c r="AF380" s="122"/>
    </row>
    <row r="381" spans="32:32">
      <c r="AF381" s="122"/>
    </row>
    <row r="382" spans="32:32">
      <c r="AF382" s="122"/>
    </row>
    <row r="383" spans="32:32">
      <c r="AF383" s="122"/>
    </row>
    <row r="384" spans="32:32">
      <c r="AF384" s="122"/>
    </row>
    <row r="385" spans="32:32">
      <c r="AF385" s="122"/>
    </row>
    <row r="386" spans="32:32">
      <c r="AF386" s="122"/>
    </row>
    <row r="387" spans="32:32">
      <c r="AF387" s="122"/>
    </row>
    <row r="388" spans="32:32">
      <c r="AF388" s="122"/>
    </row>
    <row r="389" spans="32:32">
      <c r="AF389" s="122"/>
    </row>
    <row r="390" spans="32:32">
      <c r="AF390" s="122"/>
    </row>
    <row r="391" spans="32:32">
      <c r="AF391" s="122"/>
    </row>
    <row r="392" spans="32:32">
      <c r="AF392" s="122"/>
    </row>
    <row r="393" spans="32:32">
      <c r="AF393" s="122"/>
    </row>
    <row r="394" spans="32:32">
      <c r="AF394" s="122"/>
    </row>
    <row r="395" spans="32:32">
      <c r="AF395" s="122"/>
    </row>
    <row r="396" spans="32:32">
      <c r="AF396" s="122"/>
    </row>
    <row r="397" spans="32:32">
      <c r="AF397" s="122"/>
    </row>
    <row r="398" spans="32:32">
      <c r="AF398" s="122"/>
    </row>
    <row r="399" spans="32:32">
      <c r="AF399" s="122"/>
    </row>
    <row r="400" spans="32:32">
      <c r="AF400" s="122"/>
    </row>
    <row r="401" spans="32:32">
      <c r="AF401" s="122"/>
    </row>
    <row r="402" spans="32:32">
      <c r="AF402" s="122"/>
    </row>
    <row r="403" spans="32:32">
      <c r="AF403" s="122"/>
    </row>
    <row r="404" spans="32:32">
      <c r="AF404" s="122"/>
    </row>
    <row r="405" spans="32:32">
      <c r="AF405" s="122"/>
    </row>
    <row r="406" spans="32:32">
      <c r="AF406" s="122"/>
    </row>
    <row r="407" spans="32:32">
      <c r="AF407" s="122"/>
    </row>
    <row r="408" spans="32:32">
      <c r="AF408" s="122"/>
    </row>
    <row r="409" spans="32:32">
      <c r="AF409" s="122"/>
    </row>
    <row r="410" spans="32:32">
      <c r="AF410" s="122"/>
    </row>
    <row r="411" spans="32:32">
      <c r="AF411" s="122"/>
    </row>
    <row r="412" spans="32:32">
      <c r="AF412" s="122"/>
    </row>
    <row r="413" spans="32:32">
      <c r="AF413" s="122"/>
    </row>
    <row r="414" spans="32:32">
      <c r="AF414" s="122"/>
    </row>
    <row r="415" spans="32:32">
      <c r="AF415" s="122"/>
    </row>
    <row r="416" spans="32:32">
      <c r="AF416" s="122"/>
    </row>
    <row r="417" spans="32:32">
      <c r="AF417" s="122"/>
    </row>
    <row r="418" spans="32:32">
      <c r="AF418" s="122"/>
    </row>
    <row r="419" spans="32:32">
      <c r="AF419" s="122"/>
    </row>
    <row r="420" spans="32:32">
      <c r="AF420" s="122"/>
    </row>
    <row r="421" spans="32:32">
      <c r="AF421" s="122"/>
    </row>
    <row r="422" spans="32:32">
      <c r="AF422" s="122"/>
    </row>
    <row r="423" spans="32:32">
      <c r="AF423" s="122"/>
    </row>
    <row r="424" spans="32:32">
      <c r="AF424" s="122"/>
    </row>
    <row r="425" spans="32:32">
      <c r="AF425" s="122"/>
    </row>
    <row r="426" spans="32:32">
      <c r="AF426" s="122"/>
    </row>
    <row r="427" spans="32:32">
      <c r="AF427" s="122"/>
    </row>
    <row r="428" spans="32:32">
      <c r="AF428" s="122"/>
    </row>
    <row r="429" spans="32:32">
      <c r="AF429" s="122"/>
    </row>
    <row r="430" spans="32:32">
      <c r="AF430" s="122"/>
    </row>
    <row r="431" spans="32:32">
      <c r="AF431" s="122"/>
    </row>
    <row r="432" spans="32:32">
      <c r="AF432" s="122"/>
    </row>
    <row r="433" spans="32:32">
      <c r="AF433" s="122"/>
    </row>
    <row r="434" spans="32:32">
      <c r="AF434" s="122"/>
    </row>
    <row r="435" spans="32:32">
      <c r="AF435" s="122"/>
    </row>
    <row r="436" spans="32:32">
      <c r="AF436" s="122"/>
    </row>
    <row r="437" spans="32:32">
      <c r="AF437" s="122"/>
    </row>
    <row r="438" spans="32:32">
      <c r="AF438" s="122"/>
    </row>
    <row r="439" spans="32:32">
      <c r="AF439" s="122"/>
    </row>
    <row r="440" spans="32:32">
      <c r="AF440" s="122"/>
    </row>
    <row r="441" spans="32:32">
      <c r="AF441" s="122"/>
    </row>
    <row r="442" spans="32:32">
      <c r="AF442" s="122"/>
    </row>
    <row r="443" spans="32:32">
      <c r="AF443" s="122"/>
    </row>
    <row r="444" spans="32:32">
      <c r="AF444" s="122"/>
    </row>
    <row r="445" spans="32:32">
      <c r="AF445" s="122"/>
    </row>
    <row r="446" spans="32:32">
      <c r="AF446" s="122"/>
    </row>
    <row r="447" spans="32:32">
      <c r="AF447" s="122"/>
    </row>
    <row r="448" spans="32:32">
      <c r="AF448" s="122"/>
    </row>
    <row r="449" spans="32:32">
      <c r="AF449" s="122"/>
    </row>
    <row r="450" spans="32:32">
      <c r="AF450" s="122"/>
    </row>
    <row r="451" spans="32:32">
      <c r="AF451" s="122"/>
    </row>
    <row r="452" spans="32:32">
      <c r="AF452" s="122"/>
    </row>
    <row r="453" spans="32:32">
      <c r="AF453" s="122"/>
    </row>
    <row r="454" spans="32:32">
      <c r="AF454" s="122"/>
    </row>
    <row r="455" spans="32:32">
      <c r="AF455" s="122"/>
    </row>
    <row r="456" spans="32:32">
      <c r="AF456" s="122"/>
    </row>
    <row r="457" spans="32:32">
      <c r="AF457" s="122"/>
    </row>
    <row r="458" spans="32:32">
      <c r="AF458" s="122"/>
    </row>
    <row r="459" spans="32:32">
      <c r="AF459" s="122"/>
    </row>
    <row r="460" spans="32:32">
      <c r="AF460" s="122"/>
    </row>
    <row r="461" spans="32:32">
      <c r="AF461" s="122"/>
    </row>
    <row r="462" spans="32:32">
      <c r="AF462" s="122"/>
    </row>
    <row r="463" spans="32:32">
      <c r="AF463" s="122"/>
    </row>
    <row r="464" spans="32:32">
      <c r="AF464" s="122"/>
    </row>
    <row r="465" spans="32:32">
      <c r="AF465" s="122"/>
    </row>
    <row r="466" spans="32:32">
      <c r="AF466" s="122"/>
    </row>
    <row r="467" spans="32:32">
      <c r="AF467" s="122"/>
    </row>
    <row r="468" spans="32:32">
      <c r="AF468" s="122"/>
    </row>
    <row r="469" spans="32:32">
      <c r="AF469" s="122"/>
    </row>
    <row r="470" spans="32:32">
      <c r="AF470" s="122"/>
    </row>
    <row r="471" spans="32:32">
      <c r="AF471" s="122"/>
    </row>
    <row r="472" spans="32:32">
      <c r="AF472" s="122"/>
    </row>
    <row r="473" spans="32:32">
      <c r="AF473" s="122"/>
    </row>
    <row r="474" spans="32:32">
      <c r="AF474" s="122"/>
    </row>
    <row r="475" spans="32:32">
      <c r="AF475" s="122"/>
    </row>
    <row r="476" spans="32:32">
      <c r="AF476" s="122"/>
    </row>
    <row r="477" spans="32:32">
      <c r="AF477" s="122"/>
    </row>
    <row r="478" spans="32:32">
      <c r="AF478" s="122"/>
    </row>
    <row r="479" spans="32:32">
      <c r="AF479" s="122"/>
    </row>
    <row r="480" spans="32:32">
      <c r="AF480" s="122"/>
    </row>
    <row r="481" spans="32:32">
      <c r="AF481" s="122"/>
    </row>
    <row r="482" spans="32:32">
      <c r="AF482" s="122"/>
    </row>
    <row r="483" spans="32:32">
      <c r="AF483" s="122"/>
    </row>
    <row r="484" spans="32:32">
      <c r="AF484" s="122"/>
    </row>
    <row r="485" spans="32:32">
      <c r="AF485" s="122"/>
    </row>
    <row r="486" spans="32:32">
      <c r="AF486" s="122"/>
    </row>
    <row r="487" spans="32:32">
      <c r="AF487" s="122"/>
    </row>
    <row r="488" spans="32:32">
      <c r="AF488" s="122"/>
    </row>
    <row r="489" spans="32:32">
      <c r="AF489" s="122"/>
    </row>
    <row r="490" spans="32:32">
      <c r="AF490" s="122"/>
    </row>
    <row r="491" spans="32:32">
      <c r="AF491" s="122"/>
    </row>
    <row r="492" spans="32:32">
      <c r="AF492" s="122"/>
    </row>
    <row r="493" spans="32:32">
      <c r="AF493" s="122"/>
    </row>
    <row r="494" spans="32:32">
      <c r="AF494" s="122"/>
    </row>
    <row r="495" spans="32:32">
      <c r="AF495" s="122"/>
    </row>
    <row r="496" spans="32:32">
      <c r="AF496" s="122"/>
    </row>
    <row r="497" spans="32:32">
      <c r="AF497" s="122"/>
    </row>
    <row r="498" spans="32:32">
      <c r="AF498" s="122"/>
    </row>
    <row r="499" spans="32:32">
      <c r="AF499" s="122"/>
    </row>
    <row r="500" spans="32:32">
      <c r="AF500" s="122"/>
    </row>
    <row r="501" spans="32:32">
      <c r="AF501" s="122"/>
    </row>
    <row r="502" spans="32:32">
      <c r="AF502" s="122"/>
    </row>
    <row r="503" spans="32:32">
      <c r="AF503" s="122"/>
    </row>
    <row r="504" spans="32:32">
      <c r="AF504" s="122"/>
    </row>
    <row r="505" spans="32:32">
      <c r="AF505" s="122"/>
    </row>
    <row r="506" spans="32:32">
      <c r="AF506" s="122"/>
    </row>
    <row r="507" spans="32:32">
      <c r="AF507" s="122"/>
    </row>
    <row r="508" spans="32:32">
      <c r="AF508" s="122"/>
    </row>
    <row r="509" spans="32:32">
      <c r="AF509" s="122"/>
    </row>
    <row r="510" spans="32:32">
      <c r="AF510" s="122"/>
    </row>
    <row r="511" spans="32:32">
      <c r="AF511" s="122"/>
    </row>
    <row r="512" spans="32:32">
      <c r="AF512" s="122"/>
    </row>
    <row r="513" spans="32:32">
      <c r="AF513" s="122"/>
    </row>
    <row r="514" spans="32:32">
      <c r="AF514" s="122"/>
    </row>
    <row r="515" spans="32:32">
      <c r="AF515" s="122"/>
    </row>
    <row r="516" spans="32:32">
      <c r="AF516" s="122"/>
    </row>
    <row r="517" spans="32:32">
      <c r="AF517" s="122"/>
    </row>
    <row r="518" spans="32:32">
      <c r="AF518" s="122"/>
    </row>
    <row r="519" spans="32:32">
      <c r="AF519" s="122"/>
    </row>
    <row r="520" spans="32:32">
      <c r="AF520" s="122"/>
    </row>
    <row r="521" spans="32:32">
      <c r="AF521" s="122"/>
    </row>
    <row r="522" spans="32:32">
      <c r="AF522" s="122"/>
    </row>
    <row r="523" spans="32:32">
      <c r="AF523" s="122"/>
    </row>
    <row r="524" spans="32:32">
      <c r="AF524" s="122"/>
    </row>
    <row r="525" spans="32:32">
      <c r="AF525" s="122"/>
    </row>
    <row r="526" spans="32:32">
      <c r="AF526" s="122"/>
    </row>
    <row r="527" spans="32:32">
      <c r="AF527" s="122"/>
    </row>
    <row r="528" spans="32:32">
      <c r="AF528" s="122"/>
    </row>
    <row r="529" spans="32:32">
      <c r="AF529" s="122"/>
    </row>
    <row r="530" spans="32:32">
      <c r="AF530" s="122"/>
    </row>
    <row r="531" spans="32:32">
      <c r="AF531" s="122"/>
    </row>
    <row r="532" spans="32:32">
      <c r="AF532" s="122"/>
    </row>
    <row r="533" spans="32:32">
      <c r="AF533" s="122"/>
    </row>
    <row r="534" spans="32:32">
      <c r="AF534" s="122"/>
    </row>
    <row r="535" spans="32:32">
      <c r="AF535" s="122"/>
    </row>
    <row r="536" spans="32:32">
      <c r="AF536" s="122"/>
    </row>
    <row r="537" spans="32:32">
      <c r="AF537" s="122"/>
    </row>
    <row r="538" spans="32:32">
      <c r="AF538" s="122"/>
    </row>
    <row r="539" spans="32:32">
      <c r="AF539" s="122"/>
    </row>
    <row r="540" spans="32:32">
      <c r="AF540" s="122"/>
    </row>
    <row r="541" spans="32:32">
      <c r="AF541" s="122"/>
    </row>
    <row r="542" spans="32:32">
      <c r="AF542" s="122"/>
    </row>
    <row r="543" spans="32:32">
      <c r="AF543" s="122"/>
    </row>
    <row r="544" spans="32:32">
      <c r="AF544" s="122"/>
    </row>
    <row r="545" spans="32:32">
      <c r="AF545" s="122"/>
    </row>
    <row r="546" spans="32:32">
      <c r="AF546" s="122"/>
    </row>
    <row r="547" spans="32:32">
      <c r="AF547" s="122"/>
    </row>
    <row r="548" spans="32:32">
      <c r="AF548" s="122"/>
    </row>
    <row r="549" spans="32:32">
      <c r="AF549" s="122"/>
    </row>
    <row r="550" spans="32:32">
      <c r="AF550" s="122"/>
    </row>
    <row r="551" spans="32:32">
      <c r="AF551" s="122"/>
    </row>
    <row r="552" spans="32:32">
      <c r="AF552" s="122"/>
    </row>
    <row r="553" spans="32:32">
      <c r="AF553" s="122"/>
    </row>
    <row r="554" spans="32:32">
      <c r="AF554" s="122"/>
    </row>
    <row r="555" spans="32:32">
      <c r="AF555" s="122"/>
    </row>
    <row r="556" spans="32:32">
      <c r="AF556" s="122"/>
    </row>
    <row r="557" spans="32:32">
      <c r="AF557" s="122"/>
    </row>
    <row r="558" spans="32:32">
      <c r="AF558" s="122"/>
    </row>
    <row r="559" spans="32:32">
      <c r="AF559" s="122"/>
    </row>
    <row r="560" spans="32:32">
      <c r="AF560" s="122"/>
    </row>
    <row r="561" spans="32:32">
      <c r="AF561" s="122"/>
    </row>
    <row r="562" spans="32:32">
      <c r="AF562" s="122"/>
    </row>
    <row r="563" spans="32:32">
      <c r="AF563" s="122"/>
    </row>
    <row r="564" spans="32:32">
      <c r="AF564" s="122"/>
    </row>
    <row r="565" spans="32:32">
      <c r="AF565" s="122"/>
    </row>
    <row r="566" spans="32:32">
      <c r="AF566" s="122"/>
    </row>
    <row r="567" spans="32:32">
      <c r="AF567" s="122"/>
    </row>
    <row r="568" spans="32:32">
      <c r="AF568" s="122"/>
    </row>
    <row r="569" spans="32:32">
      <c r="AF569" s="122"/>
    </row>
    <row r="570" spans="32:32">
      <c r="AF570" s="122"/>
    </row>
    <row r="571" spans="32:32">
      <c r="AF571" s="122"/>
    </row>
    <row r="572" spans="32:32">
      <c r="AF572" s="122"/>
    </row>
    <row r="573" spans="32:32">
      <c r="AF573" s="122"/>
    </row>
    <row r="574" spans="32:32">
      <c r="AF574" s="122"/>
    </row>
    <row r="575" spans="32:32">
      <c r="AF575" s="122"/>
    </row>
    <row r="576" spans="32:32">
      <c r="AF576" s="122"/>
    </row>
    <row r="577" spans="32:32">
      <c r="AF577" s="122"/>
    </row>
    <row r="578" spans="32:32">
      <c r="AF578" s="122"/>
    </row>
    <row r="579" spans="32:32">
      <c r="AF579" s="122"/>
    </row>
    <row r="580" spans="32:32">
      <c r="AF580" s="122"/>
    </row>
    <row r="581" spans="32:32">
      <c r="AF581" s="122"/>
    </row>
    <row r="582" spans="32:32">
      <c r="AF582" s="122"/>
    </row>
    <row r="583" spans="32:32">
      <c r="AF583" s="122"/>
    </row>
    <row r="584" spans="32:32">
      <c r="AF584" s="122"/>
    </row>
    <row r="585" spans="32:32">
      <c r="AF585" s="122"/>
    </row>
    <row r="586" spans="32:32">
      <c r="AF586" s="122"/>
    </row>
    <row r="587" spans="32:32">
      <c r="AF587" s="122"/>
    </row>
    <row r="588" spans="32:32">
      <c r="AF588" s="122"/>
    </row>
    <row r="589" spans="32:32">
      <c r="AF589" s="122"/>
    </row>
    <row r="590" spans="32:32">
      <c r="AF590" s="122"/>
    </row>
    <row r="591" spans="32:32">
      <c r="AF591" s="122"/>
    </row>
    <row r="592" spans="32:32">
      <c r="AF592" s="122"/>
    </row>
    <row r="593" spans="32:32">
      <c r="AF593" s="122"/>
    </row>
    <row r="594" spans="32:32">
      <c r="AF594" s="122"/>
    </row>
    <row r="595" spans="32:32">
      <c r="AF595" s="122"/>
    </row>
    <row r="596" spans="32:32">
      <c r="AF596" s="122"/>
    </row>
    <row r="597" spans="32:32">
      <c r="AF597" s="122"/>
    </row>
    <row r="598" spans="32:32">
      <c r="AF598" s="122"/>
    </row>
    <row r="599" spans="32:32">
      <c r="AF599" s="122"/>
    </row>
    <row r="600" spans="32:32">
      <c r="AF600" s="122"/>
    </row>
    <row r="601" spans="32:32">
      <c r="AF601" s="122"/>
    </row>
    <row r="602" spans="32:32">
      <c r="AF602" s="122"/>
    </row>
    <row r="603" spans="32:32">
      <c r="AF603" s="122"/>
    </row>
    <row r="604" spans="32:32">
      <c r="AF604" s="122"/>
    </row>
    <row r="605" spans="32:32">
      <c r="AF605" s="122"/>
    </row>
    <row r="606" spans="32:32">
      <c r="AF606" s="122"/>
    </row>
    <row r="607" spans="32:32">
      <c r="AF607" s="122"/>
    </row>
    <row r="608" spans="32:32">
      <c r="AF608" s="122"/>
    </row>
    <row r="609" spans="32:32">
      <c r="AF609" s="122"/>
    </row>
    <row r="610" spans="32:32">
      <c r="AF610" s="122"/>
    </row>
    <row r="611" spans="32:32">
      <c r="AF611" s="122"/>
    </row>
    <row r="612" spans="32:32">
      <c r="AF612" s="122"/>
    </row>
    <row r="613" spans="32:32">
      <c r="AF613" s="122"/>
    </row>
    <row r="614" spans="32:32">
      <c r="AF614" s="122"/>
    </row>
    <row r="615" spans="32:32">
      <c r="AF615" s="122"/>
    </row>
    <row r="616" spans="32:32">
      <c r="AF616" s="122"/>
    </row>
    <row r="617" spans="32:32">
      <c r="AF617" s="122"/>
    </row>
    <row r="618" spans="32:32">
      <c r="AF618" s="122"/>
    </row>
    <row r="619" spans="32:32">
      <c r="AF619" s="122"/>
    </row>
    <row r="620" spans="32:32">
      <c r="AF620" s="122"/>
    </row>
    <row r="621" spans="32:32">
      <c r="AF621" s="122"/>
    </row>
    <row r="622" spans="32:32">
      <c r="AF622" s="122"/>
    </row>
    <row r="623" spans="32:32">
      <c r="AF623" s="122"/>
    </row>
    <row r="624" spans="32:32">
      <c r="AF624" s="122"/>
    </row>
    <row r="625" spans="32:32">
      <c r="AF625" s="122"/>
    </row>
    <row r="626" spans="32:32">
      <c r="AF626" s="122"/>
    </row>
    <row r="627" spans="32:32">
      <c r="AF627" s="122"/>
    </row>
    <row r="628" spans="32:32">
      <c r="AF628" s="122"/>
    </row>
    <row r="629" spans="32:32">
      <c r="AF629" s="122"/>
    </row>
    <row r="630" spans="32:32">
      <c r="AF630" s="122"/>
    </row>
    <row r="631" spans="32:32">
      <c r="AF631" s="122"/>
    </row>
    <row r="632" spans="32:32">
      <c r="AF632" s="122"/>
    </row>
    <row r="633" spans="32:32">
      <c r="AF633" s="122"/>
    </row>
    <row r="634" spans="32:32">
      <c r="AF634" s="122"/>
    </row>
    <row r="635" spans="32:32">
      <c r="AF635" s="122"/>
    </row>
    <row r="636" spans="32:32">
      <c r="AF636" s="122"/>
    </row>
    <row r="637" spans="32:32">
      <c r="AF637" s="122"/>
    </row>
    <row r="638" spans="32:32">
      <c r="AF638" s="122"/>
    </row>
    <row r="639" spans="32:32">
      <c r="AF639" s="122"/>
    </row>
    <row r="640" spans="32:32">
      <c r="AF640" s="122"/>
    </row>
    <row r="641" spans="32:32">
      <c r="AF641" s="122"/>
    </row>
    <row r="642" spans="32:32">
      <c r="AF642" s="122"/>
    </row>
    <row r="643" spans="32:32">
      <c r="AF643" s="122"/>
    </row>
    <row r="644" spans="32:32">
      <c r="AF644" s="122"/>
    </row>
    <row r="645" spans="32:32">
      <c r="AF645" s="122"/>
    </row>
    <row r="646" spans="32:32">
      <c r="AF646" s="122"/>
    </row>
    <row r="647" spans="32:32">
      <c r="AF647" s="122"/>
    </row>
    <row r="648" spans="32:32">
      <c r="AF648" s="122"/>
    </row>
    <row r="649" spans="32:32">
      <c r="AF649" s="122"/>
    </row>
    <row r="650" spans="32:32">
      <c r="AF650" s="122"/>
    </row>
    <row r="651" spans="32:32">
      <c r="AF651" s="122"/>
    </row>
    <row r="652" spans="32:32">
      <c r="AF652" s="122"/>
    </row>
    <row r="653" spans="32:32">
      <c r="AF653" s="122"/>
    </row>
    <row r="654" spans="32:32">
      <c r="AF654" s="122"/>
    </row>
    <row r="655" spans="32:32">
      <c r="AF655" s="122"/>
    </row>
    <row r="656" spans="32:32">
      <c r="AF656" s="122"/>
    </row>
    <row r="657" spans="32:32">
      <c r="AF657" s="122"/>
    </row>
    <row r="658" spans="32:32">
      <c r="AF658" s="122"/>
    </row>
    <row r="659" spans="32:32">
      <c r="AF659" s="122"/>
    </row>
    <row r="660" spans="32:32">
      <c r="AF660" s="122"/>
    </row>
    <row r="661" spans="32:32">
      <c r="AF661" s="122"/>
    </row>
    <row r="662" spans="32:32">
      <c r="AF662" s="122"/>
    </row>
    <row r="663" spans="32:32">
      <c r="AF663" s="122"/>
    </row>
    <row r="664" spans="32:32">
      <c r="AF664" s="122"/>
    </row>
    <row r="665" spans="32:32">
      <c r="AF665" s="122"/>
    </row>
    <row r="666" spans="32:32">
      <c r="AF666" s="122"/>
    </row>
    <row r="667" spans="32:32">
      <c r="AF667" s="122"/>
    </row>
    <row r="668" spans="32:32">
      <c r="AF668" s="122"/>
    </row>
    <row r="669" spans="32:32">
      <c r="AF669" s="122"/>
    </row>
    <row r="670" spans="32:32">
      <c r="AF670" s="122"/>
    </row>
    <row r="671" spans="32:32">
      <c r="AF671" s="122"/>
    </row>
    <row r="672" spans="32:32">
      <c r="AF672" s="122"/>
    </row>
    <row r="673" spans="32:32">
      <c r="AF673" s="122"/>
    </row>
    <row r="674" spans="32:32">
      <c r="AF674" s="122"/>
    </row>
    <row r="675" spans="32:32">
      <c r="AF675" s="122"/>
    </row>
    <row r="676" spans="32:32">
      <c r="AF676" s="122"/>
    </row>
    <row r="677" spans="32:32">
      <c r="AF677" s="122"/>
    </row>
    <row r="678" spans="32:32">
      <c r="AF678" s="122"/>
    </row>
    <row r="679" spans="32:32">
      <c r="AF679" s="122"/>
    </row>
    <row r="680" spans="32:32">
      <c r="AF680" s="122"/>
    </row>
    <row r="681" spans="32:32">
      <c r="AF681" s="122"/>
    </row>
    <row r="682" spans="32:32">
      <c r="AF682" s="122"/>
    </row>
    <row r="683" spans="32:32">
      <c r="AF683" s="122"/>
    </row>
    <row r="684" spans="32:32">
      <c r="AF684" s="122"/>
    </row>
    <row r="685" spans="32:32">
      <c r="AF685" s="122"/>
    </row>
    <row r="686" spans="32:32">
      <c r="AF686" s="122"/>
    </row>
    <row r="687" spans="32:32">
      <c r="AF687" s="122"/>
    </row>
    <row r="688" spans="32:32">
      <c r="AF688" s="122"/>
    </row>
    <row r="689" spans="32:32">
      <c r="AF689" s="122"/>
    </row>
    <row r="690" spans="32:32">
      <c r="AF690" s="122"/>
    </row>
    <row r="691" spans="32:32">
      <c r="AF691" s="122"/>
    </row>
    <row r="692" spans="32:32">
      <c r="AF692" s="122"/>
    </row>
    <row r="693" spans="32:32">
      <c r="AF693" s="122"/>
    </row>
    <row r="694" spans="32:32">
      <c r="AF694" s="122"/>
    </row>
    <row r="695" spans="32:32">
      <c r="AF695" s="122"/>
    </row>
    <row r="696" spans="32:32">
      <c r="AF696" s="122"/>
    </row>
    <row r="697" spans="32:32">
      <c r="AF697" s="122"/>
    </row>
    <row r="698" spans="32:32">
      <c r="AF698" s="122"/>
    </row>
    <row r="699" spans="32:32">
      <c r="AF699" s="122"/>
    </row>
    <row r="700" spans="32:32">
      <c r="AF700" s="122"/>
    </row>
    <row r="701" spans="32:32">
      <c r="AF701" s="122"/>
    </row>
    <row r="702" spans="32:32">
      <c r="AF702" s="122"/>
    </row>
    <row r="703" spans="32:32">
      <c r="AF703" s="122"/>
    </row>
    <row r="704" spans="32:32">
      <c r="AF704" s="122"/>
    </row>
    <row r="705" spans="32:32">
      <c r="AF705" s="122"/>
    </row>
    <row r="706" spans="32:32">
      <c r="AF706" s="122"/>
    </row>
    <row r="707" spans="32:32">
      <c r="AF707" s="122"/>
    </row>
    <row r="708" spans="32:32">
      <c r="AF708" s="122"/>
    </row>
    <row r="709" spans="32:32">
      <c r="AF709" s="122"/>
    </row>
    <row r="710" spans="32:32">
      <c r="AF710" s="122"/>
    </row>
    <row r="711" spans="32:32">
      <c r="AF711" s="122"/>
    </row>
    <row r="712" spans="32:32">
      <c r="AF712" s="122"/>
    </row>
    <row r="713" spans="32:32">
      <c r="AF713" s="122"/>
    </row>
    <row r="714" spans="32:32">
      <c r="AF714" s="122"/>
    </row>
    <row r="715" spans="32:32">
      <c r="AF715" s="122"/>
    </row>
    <row r="716" spans="32:32">
      <c r="AF716" s="122"/>
    </row>
    <row r="717" spans="32:32">
      <c r="AF717" s="122"/>
    </row>
    <row r="718" spans="32:32">
      <c r="AF718" s="122"/>
    </row>
    <row r="719" spans="32:32">
      <c r="AF719" s="122"/>
    </row>
    <row r="720" spans="32:32">
      <c r="AF720" s="122"/>
    </row>
    <row r="721" spans="32:32">
      <c r="AF721" s="122"/>
    </row>
    <row r="722" spans="32:32">
      <c r="AF722" s="122"/>
    </row>
    <row r="723" spans="32:32">
      <c r="AF723" s="122"/>
    </row>
    <row r="724" spans="32:32">
      <c r="AF724" s="122"/>
    </row>
    <row r="725" spans="32:32">
      <c r="AF725" s="122"/>
    </row>
    <row r="726" spans="32:32">
      <c r="AF726" s="122"/>
    </row>
    <row r="727" spans="32:32">
      <c r="AF727" s="122"/>
    </row>
    <row r="728" spans="32:32">
      <c r="AF728" s="122"/>
    </row>
    <row r="729" spans="32:32">
      <c r="AF729" s="122"/>
    </row>
    <row r="730" spans="32:32">
      <c r="AF730" s="122"/>
    </row>
    <row r="731" spans="32:32">
      <c r="AF731" s="122"/>
    </row>
    <row r="732" spans="32:32">
      <c r="AF732" s="122"/>
    </row>
    <row r="733" spans="32:32">
      <c r="AF733" s="122"/>
    </row>
    <row r="734" spans="32:32">
      <c r="AF734" s="122"/>
    </row>
    <row r="735" spans="32:32">
      <c r="AF735" s="122"/>
    </row>
    <row r="736" spans="32:32">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row r="1170" spans="32:32">
      <c r="AF1170" s="122"/>
    </row>
    <row r="1171" spans="32:32">
      <c r="AF1171" s="122"/>
    </row>
    <row r="1172" spans="32:32">
      <c r="AF1172" s="122"/>
    </row>
    <row r="1173" spans="32:32">
      <c r="AF1173" s="122"/>
    </row>
    <row r="1174" spans="32:32">
      <c r="AF1174" s="122"/>
    </row>
    <row r="1175" spans="32:32">
      <c r="AF1175" s="122"/>
    </row>
    <row r="1176" spans="32:32">
      <c r="AF1176" s="122"/>
    </row>
    <row r="1177" spans="32:32">
      <c r="AF1177" s="122"/>
    </row>
    <row r="1178" spans="32:32">
      <c r="AF1178" s="122"/>
    </row>
    <row r="1179" spans="32:32">
      <c r="AF1179" s="122"/>
    </row>
    <row r="1180" spans="32:32">
      <c r="AF1180" s="122"/>
    </row>
    <row r="1181" spans="32:32">
      <c r="AF1181" s="122"/>
    </row>
    <row r="1182" spans="32:32">
      <c r="AF1182" s="122"/>
    </row>
    <row r="1183" spans="32:32">
      <c r="AF1183" s="122"/>
    </row>
    <row r="1184" spans="32:32">
      <c r="AF1184" s="122"/>
    </row>
    <row r="1185" spans="32:32">
      <c r="AF1185" s="122"/>
    </row>
    <row r="1186" spans="32:32">
      <c r="AF1186" s="122"/>
    </row>
    <row r="1187" spans="32:32">
      <c r="AF1187" s="122"/>
    </row>
    <row r="1188" spans="32:32">
      <c r="AF1188" s="122"/>
    </row>
    <row r="1189" spans="32:32">
      <c r="AF1189" s="122"/>
    </row>
    <row r="1190" spans="32:32">
      <c r="AF1190" s="122"/>
    </row>
    <row r="1191" spans="32:32">
      <c r="AF1191" s="122"/>
    </row>
    <row r="1192" spans="32:32">
      <c r="AF1192" s="122"/>
    </row>
    <row r="1193" spans="32:32">
      <c r="AF1193" s="122"/>
    </row>
    <row r="1194" spans="32:32">
      <c r="AF1194" s="122"/>
    </row>
    <row r="1195" spans="32:32">
      <c r="AF1195" s="122"/>
    </row>
    <row r="1196" spans="32:32">
      <c r="AF1196" s="122"/>
    </row>
    <row r="1197" spans="32:32">
      <c r="AF1197" s="122"/>
    </row>
    <row r="1198" spans="32:32">
      <c r="AF1198" s="122"/>
    </row>
    <row r="1199" spans="32:32">
      <c r="AF1199" s="122"/>
    </row>
    <row r="1200" spans="32:32">
      <c r="AF1200" s="122"/>
    </row>
    <row r="1201" spans="32:32">
      <c r="AF1201" s="122"/>
    </row>
    <row r="1202" spans="32:32">
      <c r="AF1202" s="122"/>
    </row>
    <row r="1203" spans="32:32">
      <c r="AF1203" s="122"/>
    </row>
    <row r="1204" spans="32:32">
      <c r="AF1204" s="122"/>
    </row>
    <row r="1205" spans="32:32">
      <c r="AF1205" s="122"/>
    </row>
    <row r="1206" spans="32:32">
      <c r="AF1206" s="122"/>
    </row>
    <row r="1207" spans="32:32">
      <c r="AF1207" s="122"/>
    </row>
    <row r="1208" spans="32:32">
      <c r="AF1208" s="122"/>
    </row>
    <row r="1209" spans="32:32">
      <c r="AF1209" s="122"/>
    </row>
    <row r="1210" spans="32:32">
      <c r="AF1210" s="122"/>
    </row>
    <row r="1211" spans="32:32">
      <c r="AF1211" s="122"/>
    </row>
    <row r="1212" spans="32:32">
      <c r="AF1212" s="122"/>
    </row>
    <row r="1213" spans="32:32">
      <c r="AF1213" s="122"/>
    </row>
    <row r="1214" spans="32:32">
      <c r="AF1214" s="122"/>
    </row>
    <row r="1215" spans="32:32">
      <c r="AF1215" s="122"/>
    </row>
    <row r="1216" spans="32:32">
      <c r="AF1216" s="122"/>
    </row>
    <row r="1217" spans="32:32">
      <c r="AF1217" s="122"/>
    </row>
    <row r="1218" spans="32:32">
      <c r="AF1218" s="122"/>
    </row>
    <row r="1219" spans="32:32">
      <c r="AF1219" s="122"/>
    </row>
    <row r="1220" spans="32:32">
      <c r="AF1220" s="122"/>
    </row>
  </sheetData>
  <sheetProtection algorithmName="SHA-512" hashValue="cuOZ2WAi3KBEfGuF7sh64II6z9D95Xj6Ij7rwwimcUwYuiXjf7wNnKtgpR5x3f3oEw/2+evXjUqCi71PUrL8AA==" saltValue="HjzbFqlfVjUVfMuBXIaGpg==" spinCount="100000" sheet="1" objects="1" scenarios="1"/>
  <autoFilter ref="A4:AF13" xr:uid="{F7282031-3D3C-411A-962F-3EBC137F0D7C}">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27">
    <mergeCell ref="O4:Z4"/>
    <mergeCell ref="AA3:AF3"/>
    <mergeCell ref="A4:B4"/>
    <mergeCell ref="C4:C6"/>
    <mergeCell ref="D4:D6"/>
    <mergeCell ref="E4:E6"/>
    <mergeCell ref="F4:F6"/>
    <mergeCell ref="G4:G6"/>
    <mergeCell ref="H4:H6"/>
    <mergeCell ref="I4:I6"/>
    <mergeCell ref="J4:J6"/>
    <mergeCell ref="AC4:AC6"/>
    <mergeCell ref="AD4:AD6"/>
    <mergeCell ref="AE4:AE6"/>
    <mergeCell ref="AF4:AF6"/>
    <mergeCell ref="A5:A6"/>
    <mergeCell ref="B5:B6"/>
    <mergeCell ref="O5:Q5"/>
    <mergeCell ref="R5:T5"/>
    <mergeCell ref="U5:W5"/>
    <mergeCell ref="X5:Z5"/>
    <mergeCell ref="AA4:AA6"/>
    <mergeCell ref="AB4:AB6"/>
    <mergeCell ref="K4:K6"/>
    <mergeCell ref="L4:L6"/>
    <mergeCell ref="M4:M6"/>
    <mergeCell ref="N4:N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D4AE6C36-B583-44D2-9FC0-7B18CB50EF75}">
          <x14:formula1>
            <xm:f>'P:\2-Gerencia de Planificacion y Presupuesto\3- GERENCIA PLANIFICACION Y PRESUPUESTOS\PLANES OPERATIVOS 2022-EDENORTE\15. DSF\[15. Plan Operativo Anual 2022 -Dirección Seguridad Física.xlsx]Hoja1'!#REF!</xm:f>
          </x14:formula1>
          <xm:sqref>B7:B299</xm:sqref>
        </x14:dataValidation>
        <x14:dataValidation type="list" allowBlank="1" showInputMessage="1" showErrorMessage="1" xr:uid="{E2074667-6F4E-4F72-B4AD-C4F722EF76AB}">
          <x14:formula1>
            <xm:f>'P:\2-Gerencia de Planificacion y Presupuesto\3- GERENCIA PLANIFICACION Y PRESUPUESTOS\PLANES OPERATIVOS 2022-EDENORTE\15. DSF\[15. Plan Operativo Anual 2022 -Dirección Seguridad Física.xlsx]Hoja1'!#REF!</xm:f>
          </x14:formula1>
          <xm:sqref>M7:M1218 G7:H14 AE7:AE11 J7:L14 A7:A1220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FD84-0FE3-47B2-927A-44FEC232FC7E}">
  <sheetPr codeName="Hoja16">
    <pageSetUpPr fitToPage="1"/>
  </sheetPr>
  <dimension ref="A1:AM1228"/>
  <sheetViews>
    <sheetView showGridLines="0" topLeftCell="I1" zoomScale="40" zoomScaleNormal="40" zoomScaleSheetLayoutView="40" zoomScalePageLayoutView="30" workbookViewId="0">
      <pane ySplit="6" topLeftCell="A31" activePane="bottomLeft" state="frozen"/>
      <selection pane="bottomLeft" activeCell="R9" sqref="R9"/>
    </sheetView>
  </sheetViews>
  <sheetFormatPr baseColWidth="10" defaultColWidth="11.42578125" defaultRowHeight="16.5"/>
  <cols>
    <col min="1" max="5" width="45.7109375" style="256" customWidth="1"/>
    <col min="6" max="6" width="62.5703125" style="256" customWidth="1"/>
    <col min="7" max="7" width="30.7109375" style="256" customWidth="1"/>
    <col min="8" max="8" width="44.5703125" style="256" customWidth="1"/>
    <col min="9" max="9" width="40.7109375" style="256" customWidth="1"/>
    <col min="10" max="14" width="25.7109375" style="256" customWidth="1"/>
    <col min="15" max="15" width="19.5703125" style="256" bestFit="1" customWidth="1"/>
    <col min="16" max="26" width="19.5703125" style="256" customWidth="1"/>
    <col min="27" max="30" width="35.7109375" style="256" customWidth="1"/>
    <col min="31" max="31" width="42.5703125" style="256" customWidth="1"/>
    <col min="32" max="32" width="39.7109375" style="238" customWidth="1"/>
    <col min="33" max="39" width="11.42578125" style="238"/>
    <col min="40" max="40" width="5" style="256" customWidth="1"/>
    <col min="41" max="16384" width="11.42578125" style="256"/>
  </cols>
  <sheetData>
    <row r="1" spans="1:39" ht="45" customHeight="1">
      <c r="B1" s="1032"/>
      <c r="C1" s="708"/>
      <c r="D1" s="709"/>
      <c r="E1" s="299"/>
    </row>
    <row r="2" spans="1:39" ht="39" customHeight="1">
      <c r="B2" s="298" t="s">
        <v>0</v>
      </c>
      <c r="C2" s="708"/>
      <c r="D2" s="709"/>
      <c r="E2" s="299"/>
      <c r="N2" s="81"/>
    </row>
    <row r="3" spans="1:39" ht="41.25" customHeight="1" thickBot="1">
      <c r="A3" s="709"/>
      <c r="B3" s="259" t="s">
        <v>2620</v>
      </c>
      <c r="C3" s="709"/>
      <c r="D3" s="709"/>
      <c r="E3" s="299"/>
      <c r="N3" s="82"/>
    </row>
    <row r="4" spans="1:39" s="337" customFormat="1" ht="45" customHeight="1">
      <c r="A4" s="1360" t="s">
        <v>1</v>
      </c>
      <c r="B4" s="1360"/>
      <c r="C4" s="1360" t="s">
        <v>2</v>
      </c>
      <c r="D4" s="1360" t="s">
        <v>3</v>
      </c>
      <c r="E4" s="1360"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71" t="s">
        <v>10</v>
      </c>
      <c r="AB4" s="1360" t="s">
        <v>520</v>
      </c>
      <c r="AC4" s="1360" t="s">
        <v>11</v>
      </c>
      <c r="AD4" s="1360" t="s">
        <v>12</v>
      </c>
      <c r="AE4" s="1361" t="s">
        <v>13</v>
      </c>
      <c r="AF4" s="1360" t="s">
        <v>14</v>
      </c>
      <c r="AG4" s="374"/>
      <c r="AH4" s="374"/>
      <c r="AI4" s="374"/>
      <c r="AJ4" s="374"/>
      <c r="AK4" s="374"/>
      <c r="AL4" s="374"/>
      <c r="AM4" s="374"/>
    </row>
    <row r="5" spans="1:39" s="337" customFormat="1" ht="39" customHeight="1">
      <c r="A5" s="1360" t="s">
        <v>15</v>
      </c>
      <c r="B5" s="1360" t="s">
        <v>16</v>
      </c>
      <c r="C5" s="1360"/>
      <c r="D5" s="1360"/>
      <c r="E5" s="1360"/>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72"/>
      <c r="AB5" s="1360"/>
      <c r="AC5" s="1361"/>
      <c r="AD5" s="1361"/>
      <c r="AE5" s="1363"/>
      <c r="AF5" s="1361"/>
      <c r="AG5" s="374"/>
      <c r="AH5" s="374"/>
      <c r="AI5" s="374"/>
      <c r="AJ5" s="374"/>
      <c r="AK5" s="374"/>
      <c r="AL5" s="374"/>
      <c r="AM5" s="374"/>
    </row>
    <row r="6" spans="1:39" s="337" customFormat="1" ht="41.25" customHeight="1" thickBot="1">
      <c r="A6" s="1360"/>
      <c r="B6" s="1360"/>
      <c r="C6" s="1360"/>
      <c r="D6" s="1360"/>
      <c r="E6" s="1360"/>
      <c r="F6" s="1419"/>
      <c r="G6" s="1421"/>
      <c r="H6" s="1424"/>
      <c r="I6" s="1394"/>
      <c r="J6" s="1369"/>
      <c r="K6" s="1369"/>
      <c r="L6" s="1369"/>
      <c r="M6" s="1369"/>
      <c r="N6" s="1369"/>
      <c r="O6" s="242">
        <v>44562</v>
      </c>
      <c r="P6" s="242">
        <v>44593</v>
      </c>
      <c r="Q6" s="242">
        <v>44621</v>
      </c>
      <c r="R6" s="242">
        <v>44652</v>
      </c>
      <c r="S6" s="242">
        <v>44682</v>
      </c>
      <c r="T6" s="242">
        <v>44713</v>
      </c>
      <c r="U6" s="242">
        <v>44743</v>
      </c>
      <c r="V6" s="242">
        <v>44774</v>
      </c>
      <c r="W6" s="242">
        <v>44805</v>
      </c>
      <c r="X6" s="242">
        <v>44835</v>
      </c>
      <c r="Y6" s="242">
        <v>44866</v>
      </c>
      <c r="Z6" s="242">
        <v>44896</v>
      </c>
      <c r="AA6" s="1373"/>
      <c r="AB6" s="1360"/>
      <c r="AC6" s="1362"/>
      <c r="AD6" s="1362"/>
      <c r="AE6" s="1364"/>
      <c r="AF6" s="1362"/>
      <c r="AG6" s="374"/>
      <c r="AH6" s="375"/>
      <c r="AI6" s="374"/>
      <c r="AJ6" s="374"/>
      <c r="AK6" s="374"/>
      <c r="AL6" s="374"/>
      <c r="AM6" s="374"/>
    </row>
    <row r="7" spans="1:39" s="337" customFormat="1" ht="229.5" customHeight="1" thickTop="1">
      <c r="A7" s="161" t="s">
        <v>47</v>
      </c>
      <c r="B7" s="131" t="s">
        <v>130</v>
      </c>
      <c r="C7" s="150"/>
      <c r="D7" s="703" t="s">
        <v>2621</v>
      </c>
      <c r="E7" s="126" t="s">
        <v>2622</v>
      </c>
      <c r="F7" s="95" t="s">
        <v>2623</v>
      </c>
      <c r="G7" s="135">
        <v>3</v>
      </c>
      <c r="H7" s="161" t="s">
        <v>88</v>
      </c>
      <c r="I7" s="75" t="s">
        <v>1349</v>
      </c>
      <c r="J7" s="151" t="s">
        <v>29</v>
      </c>
      <c r="K7" s="151" t="s">
        <v>30</v>
      </c>
      <c r="L7" s="135" t="s">
        <v>31</v>
      </c>
      <c r="M7" s="135" t="s">
        <v>32</v>
      </c>
      <c r="N7" s="364">
        <f t="shared" ref="N7:N24" si="0">+SUM(O7:Z7)</f>
        <v>200</v>
      </c>
      <c r="O7" s="1033">
        <v>10</v>
      </c>
      <c r="P7" s="1034">
        <v>10</v>
      </c>
      <c r="Q7" s="1034">
        <v>10</v>
      </c>
      <c r="R7" s="1034">
        <v>20</v>
      </c>
      <c r="S7" s="1034">
        <v>20</v>
      </c>
      <c r="T7" s="1034">
        <v>20</v>
      </c>
      <c r="U7" s="1034">
        <v>20</v>
      </c>
      <c r="V7" s="1034">
        <v>20</v>
      </c>
      <c r="W7" s="1034">
        <v>20</v>
      </c>
      <c r="X7" s="1034">
        <v>20</v>
      </c>
      <c r="Y7" s="1034">
        <v>15</v>
      </c>
      <c r="Z7" s="1034">
        <v>15</v>
      </c>
      <c r="AA7" s="1035" t="s">
        <v>2624</v>
      </c>
      <c r="AB7" s="698" t="s">
        <v>2625</v>
      </c>
      <c r="AC7" s="592" t="s">
        <v>61</v>
      </c>
      <c r="AD7" s="742" t="s">
        <v>2626</v>
      </c>
      <c r="AE7" s="705" t="s">
        <v>133</v>
      </c>
      <c r="AF7" s="717"/>
    </row>
    <row r="8" spans="1:39" s="337" customFormat="1" ht="304.5" customHeight="1">
      <c r="A8" s="95" t="s">
        <v>47</v>
      </c>
      <c r="B8" s="131" t="s">
        <v>130</v>
      </c>
      <c r="C8" s="132"/>
      <c r="D8" s="72" t="s">
        <v>2627</v>
      </c>
      <c r="E8" s="66" t="s">
        <v>2628</v>
      </c>
      <c r="F8" s="69" t="s">
        <v>2629</v>
      </c>
      <c r="G8" s="135">
        <v>3</v>
      </c>
      <c r="H8" s="161" t="s">
        <v>88</v>
      </c>
      <c r="I8" s="75" t="s">
        <v>713</v>
      </c>
      <c r="J8" s="151" t="s">
        <v>29</v>
      </c>
      <c r="K8" s="151" t="s">
        <v>30</v>
      </c>
      <c r="L8" s="357" t="s">
        <v>39</v>
      </c>
      <c r="M8" s="135" t="s">
        <v>32</v>
      </c>
      <c r="N8" s="569">
        <f t="shared" si="0"/>
        <v>12</v>
      </c>
      <c r="O8" s="1036">
        <v>1</v>
      </c>
      <c r="P8" s="1036">
        <v>1</v>
      </c>
      <c r="Q8" s="1036">
        <v>1</v>
      </c>
      <c r="R8" s="1036">
        <v>1</v>
      </c>
      <c r="S8" s="1036">
        <v>1</v>
      </c>
      <c r="T8" s="1036">
        <v>1</v>
      </c>
      <c r="U8" s="1036">
        <v>1</v>
      </c>
      <c r="V8" s="1036">
        <v>1</v>
      </c>
      <c r="W8" s="1036">
        <v>1</v>
      </c>
      <c r="X8" s="1036">
        <v>1</v>
      </c>
      <c r="Y8" s="1036">
        <v>1</v>
      </c>
      <c r="Z8" s="1036">
        <v>1</v>
      </c>
      <c r="AA8" s="1037" t="s">
        <v>184</v>
      </c>
      <c r="AB8" s="698" t="s">
        <v>2625</v>
      </c>
      <c r="AC8" s="66" t="s">
        <v>61</v>
      </c>
      <c r="AD8" s="363" t="s">
        <v>2626</v>
      </c>
      <c r="AE8" s="75" t="s">
        <v>135</v>
      </c>
      <c r="AF8" s="285"/>
    </row>
    <row r="9" spans="1:39" s="337" customFormat="1" ht="304.5" customHeight="1">
      <c r="A9" s="95" t="s">
        <v>47</v>
      </c>
      <c r="B9" s="131" t="s">
        <v>168</v>
      </c>
      <c r="C9" s="132"/>
      <c r="D9" s="66" t="s">
        <v>2630</v>
      </c>
      <c r="E9" s="66"/>
      <c r="F9" s="69" t="s">
        <v>2631</v>
      </c>
      <c r="G9" s="363">
        <v>3</v>
      </c>
      <c r="H9" s="95" t="s">
        <v>171</v>
      </c>
      <c r="I9" s="75" t="s">
        <v>1428</v>
      </c>
      <c r="J9" s="133" t="s">
        <v>29</v>
      </c>
      <c r="K9" s="151" t="s">
        <v>30</v>
      </c>
      <c r="L9" s="494" t="s">
        <v>31</v>
      </c>
      <c r="M9" s="363" t="s">
        <v>40</v>
      </c>
      <c r="N9" s="569">
        <f t="shared" si="0"/>
        <v>80</v>
      </c>
      <c r="O9" s="1038"/>
      <c r="P9" s="1038"/>
      <c r="Q9" s="1038"/>
      <c r="R9" s="1038"/>
      <c r="S9" s="1038"/>
      <c r="T9" s="1038">
        <v>40</v>
      </c>
      <c r="U9" s="1038"/>
      <c r="V9" s="1038"/>
      <c r="W9" s="1038"/>
      <c r="X9" s="1038"/>
      <c r="Y9" s="1038"/>
      <c r="Z9" s="1038">
        <v>40</v>
      </c>
      <c r="AA9" s="1037" t="s">
        <v>184</v>
      </c>
      <c r="AB9" s="698" t="s">
        <v>2625</v>
      </c>
      <c r="AC9" s="75" t="s">
        <v>146</v>
      </c>
      <c r="AD9" s="73" t="s">
        <v>2632</v>
      </c>
      <c r="AE9" s="75"/>
      <c r="AF9" s="1603">
        <v>7176270.3700000001</v>
      </c>
    </row>
    <row r="10" spans="1:39" s="337" customFormat="1" ht="304.5" customHeight="1">
      <c r="A10" s="95" t="s">
        <v>47</v>
      </c>
      <c r="B10" s="131" t="s">
        <v>168</v>
      </c>
      <c r="C10" s="132"/>
      <c r="D10" s="66" t="s">
        <v>2633</v>
      </c>
      <c r="E10" s="66"/>
      <c r="F10" s="69" t="s">
        <v>2634</v>
      </c>
      <c r="G10" s="363">
        <v>2</v>
      </c>
      <c r="H10" s="95" t="s">
        <v>171</v>
      </c>
      <c r="I10" s="75" t="s">
        <v>2635</v>
      </c>
      <c r="J10" s="133" t="s">
        <v>29</v>
      </c>
      <c r="K10" s="151" t="s">
        <v>30</v>
      </c>
      <c r="L10" s="494" t="s">
        <v>31</v>
      </c>
      <c r="M10" s="363" t="s">
        <v>40</v>
      </c>
      <c r="N10" s="569">
        <f t="shared" si="0"/>
        <v>200</v>
      </c>
      <c r="O10" s="1038"/>
      <c r="P10" s="1038"/>
      <c r="Q10" s="1038">
        <v>50</v>
      </c>
      <c r="R10" s="1038"/>
      <c r="S10" s="1038"/>
      <c r="T10" s="1038">
        <v>50</v>
      </c>
      <c r="U10" s="1038"/>
      <c r="V10" s="1038"/>
      <c r="W10" s="1038">
        <v>50</v>
      </c>
      <c r="X10" s="1038"/>
      <c r="Y10" s="1038"/>
      <c r="Z10" s="1038">
        <v>50</v>
      </c>
      <c r="AA10" s="1037" t="s">
        <v>184</v>
      </c>
      <c r="AB10" s="698" t="s">
        <v>2625</v>
      </c>
      <c r="AC10" s="75" t="s">
        <v>146</v>
      </c>
      <c r="AD10" s="73" t="s">
        <v>2632</v>
      </c>
      <c r="AE10" s="75"/>
      <c r="AF10" s="1604"/>
    </row>
    <row r="11" spans="1:39" s="337" customFormat="1" ht="304.5" customHeight="1">
      <c r="A11" s="95" t="s">
        <v>47</v>
      </c>
      <c r="B11" s="131" t="s">
        <v>168</v>
      </c>
      <c r="C11" s="132"/>
      <c r="D11" s="66" t="s">
        <v>2636</v>
      </c>
      <c r="E11" s="66"/>
      <c r="F11" s="69" t="s">
        <v>2637</v>
      </c>
      <c r="G11" s="363">
        <v>2</v>
      </c>
      <c r="H11" s="95" t="s">
        <v>94</v>
      </c>
      <c r="I11" s="75" t="s">
        <v>2638</v>
      </c>
      <c r="J11" s="133" t="s">
        <v>29</v>
      </c>
      <c r="K11" s="151" t="s">
        <v>30</v>
      </c>
      <c r="L11" s="494" t="s">
        <v>31</v>
      </c>
      <c r="M11" s="363" t="s">
        <v>40</v>
      </c>
      <c r="N11" s="569">
        <f t="shared" si="0"/>
        <v>170</v>
      </c>
      <c r="O11" s="1038">
        <v>5</v>
      </c>
      <c r="P11" s="1038">
        <v>15</v>
      </c>
      <c r="Q11" s="1038">
        <v>15</v>
      </c>
      <c r="R11" s="1038">
        <v>15</v>
      </c>
      <c r="S11" s="1038">
        <v>15</v>
      </c>
      <c r="T11" s="1038">
        <v>15</v>
      </c>
      <c r="U11" s="1038">
        <v>15</v>
      </c>
      <c r="V11" s="1038">
        <v>15</v>
      </c>
      <c r="W11" s="1038">
        <v>15</v>
      </c>
      <c r="X11" s="1038">
        <v>15</v>
      </c>
      <c r="Y11" s="1038">
        <v>15</v>
      </c>
      <c r="Z11" s="1038">
        <v>15</v>
      </c>
      <c r="AA11" s="1037" t="s">
        <v>184</v>
      </c>
      <c r="AB11" s="698" t="s">
        <v>2625</v>
      </c>
      <c r="AC11" s="75" t="s">
        <v>146</v>
      </c>
      <c r="AD11" s="73" t="s">
        <v>2632</v>
      </c>
      <c r="AE11" s="75"/>
      <c r="AF11" s="1604"/>
    </row>
    <row r="12" spans="1:39" s="337" customFormat="1" ht="304.5" customHeight="1">
      <c r="A12" s="95" t="s">
        <v>47</v>
      </c>
      <c r="B12" s="131" t="s">
        <v>168</v>
      </c>
      <c r="C12" s="132"/>
      <c r="D12" s="66" t="s">
        <v>2639</v>
      </c>
      <c r="E12" s="66"/>
      <c r="F12" s="69" t="s">
        <v>2640</v>
      </c>
      <c r="G12" s="363">
        <v>2</v>
      </c>
      <c r="H12" s="95" t="s">
        <v>171</v>
      </c>
      <c r="I12" s="75" t="s">
        <v>2638</v>
      </c>
      <c r="J12" s="133" t="s">
        <v>29</v>
      </c>
      <c r="K12" s="151" t="s">
        <v>30</v>
      </c>
      <c r="L12" s="494" t="s">
        <v>31</v>
      </c>
      <c r="M12" s="363" t="s">
        <v>40</v>
      </c>
      <c r="N12" s="569">
        <f t="shared" si="0"/>
        <v>1560</v>
      </c>
      <c r="O12" s="1038">
        <v>130</v>
      </c>
      <c r="P12" s="1038">
        <v>130</v>
      </c>
      <c r="Q12" s="1038">
        <v>130</v>
      </c>
      <c r="R12" s="1038">
        <v>130</v>
      </c>
      <c r="S12" s="1038">
        <v>130</v>
      </c>
      <c r="T12" s="1038">
        <v>130</v>
      </c>
      <c r="U12" s="1038">
        <v>130</v>
      </c>
      <c r="V12" s="1038">
        <v>130</v>
      </c>
      <c r="W12" s="1038">
        <v>130</v>
      </c>
      <c r="X12" s="1038">
        <v>130</v>
      </c>
      <c r="Y12" s="1038">
        <v>130</v>
      </c>
      <c r="Z12" s="1038">
        <v>130</v>
      </c>
      <c r="AA12" s="1037" t="s">
        <v>184</v>
      </c>
      <c r="AB12" s="698" t="s">
        <v>2625</v>
      </c>
      <c r="AC12" s="75" t="s">
        <v>146</v>
      </c>
      <c r="AD12" s="73" t="s">
        <v>2632</v>
      </c>
      <c r="AE12" s="75"/>
      <c r="AF12" s="1604"/>
    </row>
    <row r="13" spans="1:39" s="337" customFormat="1" ht="304.5" customHeight="1">
      <c r="A13" s="95" t="s">
        <v>47</v>
      </c>
      <c r="B13" s="131" t="s">
        <v>168</v>
      </c>
      <c r="C13" s="132"/>
      <c r="D13" s="66" t="s">
        <v>2641</v>
      </c>
      <c r="E13" s="66"/>
      <c r="F13" s="69" t="s">
        <v>2642</v>
      </c>
      <c r="G13" s="363">
        <v>2</v>
      </c>
      <c r="H13" s="95" t="s">
        <v>171</v>
      </c>
      <c r="I13" s="75" t="s">
        <v>2643</v>
      </c>
      <c r="J13" s="133" t="s">
        <v>29</v>
      </c>
      <c r="K13" s="151" t="s">
        <v>30</v>
      </c>
      <c r="L13" s="494" t="s">
        <v>31</v>
      </c>
      <c r="M13" s="363" t="s">
        <v>40</v>
      </c>
      <c r="N13" s="569">
        <f t="shared" si="0"/>
        <v>420</v>
      </c>
      <c r="O13" s="1038">
        <v>35</v>
      </c>
      <c r="P13" s="1038">
        <v>35</v>
      </c>
      <c r="Q13" s="1038">
        <v>35</v>
      </c>
      <c r="R13" s="1038">
        <v>35</v>
      </c>
      <c r="S13" s="1038">
        <v>35</v>
      </c>
      <c r="T13" s="1038">
        <v>35</v>
      </c>
      <c r="U13" s="1038">
        <v>35</v>
      </c>
      <c r="V13" s="1038">
        <v>35</v>
      </c>
      <c r="W13" s="1038">
        <v>35</v>
      </c>
      <c r="X13" s="1038">
        <v>35</v>
      </c>
      <c r="Y13" s="1038">
        <v>35</v>
      </c>
      <c r="Z13" s="1038">
        <v>35</v>
      </c>
      <c r="AA13" s="1037" t="s">
        <v>184</v>
      </c>
      <c r="AB13" s="698" t="s">
        <v>2625</v>
      </c>
      <c r="AC13" s="75" t="s">
        <v>146</v>
      </c>
      <c r="AD13" s="73" t="s">
        <v>2632</v>
      </c>
      <c r="AE13" s="75"/>
      <c r="AF13" s="1604"/>
    </row>
    <row r="14" spans="1:39" s="337" customFormat="1" ht="304.5" customHeight="1">
      <c r="A14" s="95" t="s">
        <v>47</v>
      </c>
      <c r="B14" s="131" t="s">
        <v>168</v>
      </c>
      <c r="C14" s="132"/>
      <c r="D14" s="693" t="s">
        <v>2644</v>
      </c>
      <c r="E14" s="66"/>
      <c r="F14" s="69" t="s">
        <v>2645</v>
      </c>
      <c r="G14" s="363">
        <v>3</v>
      </c>
      <c r="H14" s="95" t="s">
        <v>171</v>
      </c>
      <c r="I14" s="75" t="s">
        <v>2635</v>
      </c>
      <c r="J14" s="133" t="s">
        <v>29</v>
      </c>
      <c r="K14" s="151" t="s">
        <v>30</v>
      </c>
      <c r="L14" s="494" t="s">
        <v>31</v>
      </c>
      <c r="M14" s="363" t="s">
        <v>40</v>
      </c>
      <c r="N14" s="569">
        <f t="shared" si="0"/>
        <v>1140</v>
      </c>
      <c r="O14" s="1038">
        <v>95</v>
      </c>
      <c r="P14" s="1038">
        <v>95</v>
      </c>
      <c r="Q14" s="1038">
        <v>95</v>
      </c>
      <c r="R14" s="1038">
        <v>95</v>
      </c>
      <c r="S14" s="1038">
        <v>95</v>
      </c>
      <c r="T14" s="1038">
        <v>95</v>
      </c>
      <c r="U14" s="1038">
        <v>95</v>
      </c>
      <c r="V14" s="1038">
        <v>95</v>
      </c>
      <c r="W14" s="1038">
        <v>95</v>
      </c>
      <c r="X14" s="1038">
        <v>95</v>
      </c>
      <c r="Y14" s="1038">
        <v>95</v>
      </c>
      <c r="Z14" s="1038">
        <v>95</v>
      </c>
      <c r="AA14" s="1037" t="s">
        <v>184</v>
      </c>
      <c r="AB14" s="698" t="s">
        <v>2625</v>
      </c>
      <c r="AC14" s="75" t="s">
        <v>146</v>
      </c>
      <c r="AD14" s="73" t="s">
        <v>2632</v>
      </c>
      <c r="AE14" s="75"/>
      <c r="AF14" s="1604"/>
    </row>
    <row r="15" spans="1:39" s="337" customFormat="1" ht="304.5" customHeight="1">
      <c r="A15" s="95" t="s">
        <v>47</v>
      </c>
      <c r="B15" s="131" t="s">
        <v>945</v>
      </c>
      <c r="C15" s="132"/>
      <c r="D15" s="693" t="s">
        <v>2646</v>
      </c>
      <c r="E15" s="66"/>
      <c r="F15" s="69" t="s">
        <v>2647</v>
      </c>
      <c r="G15" s="363">
        <v>2</v>
      </c>
      <c r="H15" s="95" t="s">
        <v>171</v>
      </c>
      <c r="I15" s="75" t="s">
        <v>2648</v>
      </c>
      <c r="J15" s="133" t="s">
        <v>29</v>
      </c>
      <c r="K15" s="151" t="s">
        <v>30</v>
      </c>
      <c r="L15" s="494" t="s">
        <v>31</v>
      </c>
      <c r="M15" s="363" t="s">
        <v>40</v>
      </c>
      <c r="N15" s="715">
        <f t="shared" si="0"/>
        <v>228</v>
      </c>
      <c r="O15" s="1038">
        <v>19</v>
      </c>
      <c r="P15" s="1038">
        <v>19</v>
      </c>
      <c r="Q15" s="1038">
        <v>19</v>
      </c>
      <c r="R15" s="1038">
        <v>19</v>
      </c>
      <c r="S15" s="1038">
        <v>19</v>
      </c>
      <c r="T15" s="1038">
        <v>19</v>
      </c>
      <c r="U15" s="1038">
        <v>19</v>
      </c>
      <c r="V15" s="1038">
        <v>19</v>
      </c>
      <c r="W15" s="1038">
        <v>19</v>
      </c>
      <c r="X15" s="1038">
        <v>19</v>
      </c>
      <c r="Y15" s="1038">
        <v>19</v>
      </c>
      <c r="Z15" s="1038">
        <v>19</v>
      </c>
      <c r="AA15" s="1037" t="s">
        <v>184</v>
      </c>
      <c r="AB15" s="698" t="s">
        <v>2625</v>
      </c>
      <c r="AC15" s="75" t="s">
        <v>146</v>
      </c>
      <c r="AD15" s="73" t="s">
        <v>2632</v>
      </c>
      <c r="AE15" s="75"/>
      <c r="AF15" s="1604"/>
    </row>
    <row r="16" spans="1:39" s="337" customFormat="1" ht="304.5" customHeight="1">
      <c r="A16" s="95" t="s">
        <v>47</v>
      </c>
      <c r="B16" s="131" t="s">
        <v>945</v>
      </c>
      <c r="C16" s="132"/>
      <c r="D16" s="693" t="s">
        <v>2649</v>
      </c>
      <c r="E16" s="66"/>
      <c r="F16" s="69" t="s">
        <v>2650</v>
      </c>
      <c r="G16" s="363">
        <v>3</v>
      </c>
      <c r="H16" s="95" t="s">
        <v>171</v>
      </c>
      <c r="I16" s="75" t="s">
        <v>2648</v>
      </c>
      <c r="J16" s="133" t="s">
        <v>29</v>
      </c>
      <c r="K16" s="151" t="s">
        <v>30</v>
      </c>
      <c r="L16" s="494" t="s">
        <v>31</v>
      </c>
      <c r="M16" s="363" t="s">
        <v>40</v>
      </c>
      <c r="N16" s="569">
        <f t="shared" si="0"/>
        <v>6000</v>
      </c>
      <c r="O16" s="1038">
        <v>500</v>
      </c>
      <c r="P16" s="1038">
        <v>500</v>
      </c>
      <c r="Q16" s="1038">
        <v>500</v>
      </c>
      <c r="R16" s="1038">
        <v>500</v>
      </c>
      <c r="S16" s="1038">
        <v>500</v>
      </c>
      <c r="T16" s="1038">
        <v>500</v>
      </c>
      <c r="U16" s="1038">
        <v>500</v>
      </c>
      <c r="V16" s="1038">
        <v>500</v>
      </c>
      <c r="W16" s="1038">
        <v>500</v>
      </c>
      <c r="X16" s="1038">
        <v>500</v>
      </c>
      <c r="Y16" s="1038">
        <v>500</v>
      </c>
      <c r="Z16" s="1038">
        <v>500</v>
      </c>
      <c r="AA16" s="1037" t="s">
        <v>184</v>
      </c>
      <c r="AB16" s="698" t="s">
        <v>2625</v>
      </c>
      <c r="AC16" s="75" t="s">
        <v>146</v>
      </c>
      <c r="AD16" s="73" t="s">
        <v>2632</v>
      </c>
      <c r="AE16" s="75"/>
      <c r="AF16" s="1604"/>
    </row>
    <row r="17" spans="1:32" s="337" customFormat="1" ht="304.5" customHeight="1">
      <c r="A17" s="95" t="s">
        <v>47</v>
      </c>
      <c r="B17" s="131" t="s">
        <v>945</v>
      </c>
      <c r="C17" s="132"/>
      <c r="D17" s="693" t="s">
        <v>2651</v>
      </c>
      <c r="E17" s="66"/>
      <c r="F17" s="69" t="s">
        <v>2652</v>
      </c>
      <c r="G17" s="363">
        <v>3</v>
      </c>
      <c r="H17" s="95" t="s">
        <v>171</v>
      </c>
      <c r="I17" s="75" t="s">
        <v>2648</v>
      </c>
      <c r="J17" s="133" t="s">
        <v>29</v>
      </c>
      <c r="K17" s="151" t="s">
        <v>30</v>
      </c>
      <c r="L17" s="494" t="s">
        <v>31</v>
      </c>
      <c r="M17" s="363" t="s">
        <v>40</v>
      </c>
      <c r="N17" s="569">
        <f t="shared" si="0"/>
        <v>760</v>
      </c>
      <c r="O17" s="1038"/>
      <c r="P17" s="1038"/>
      <c r="Q17" s="1038">
        <v>190</v>
      </c>
      <c r="R17" s="1038"/>
      <c r="S17" s="1038"/>
      <c r="T17" s="1038">
        <v>190</v>
      </c>
      <c r="U17" s="1038"/>
      <c r="V17" s="1038"/>
      <c r="W17" s="1038">
        <v>190</v>
      </c>
      <c r="X17" s="1038"/>
      <c r="Y17" s="1038"/>
      <c r="Z17" s="1038">
        <v>190</v>
      </c>
      <c r="AA17" s="1037" t="s">
        <v>184</v>
      </c>
      <c r="AB17" s="698" t="s">
        <v>2625</v>
      </c>
      <c r="AC17" s="75" t="s">
        <v>146</v>
      </c>
      <c r="AD17" s="73" t="s">
        <v>2632</v>
      </c>
      <c r="AE17" s="75"/>
      <c r="AF17" s="1604"/>
    </row>
    <row r="18" spans="1:32" s="337" customFormat="1" ht="304.5" customHeight="1">
      <c r="A18" s="95" t="s">
        <v>47</v>
      </c>
      <c r="B18" s="131" t="s">
        <v>945</v>
      </c>
      <c r="C18" s="132"/>
      <c r="D18" s="693" t="s">
        <v>2653</v>
      </c>
      <c r="E18" s="66"/>
      <c r="F18" s="69" t="s">
        <v>2654</v>
      </c>
      <c r="G18" s="363">
        <v>3</v>
      </c>
      <c r="H18" s="95" t="s">
        <v>171</v>
      </c>
      <c r="I18" s="75" t="s">
        <v>2648</v>
      </c>
      <c r="J18" s="133" t="s">
        <v>29</v>
      </c>
      <c r="K18" s="151" t="s">
        <v>30</v>
      </c>
      <c r="L18" s="494" t="s">
        <v>31</v>
      </c>
      <c r="M18" s="363" t="s">
        <v>960</v>
      </c>
      <c r="N18" s="569">
        <f t="shared" si="0"/>
        <v>840</v>
      </c>
      <c r="O18" s="1038">
        <v>70</v>
      </c>
      <c r="P18" s="1038">
        <v>70</v>
      </c>
      <c r="Q18" s="1038">
        <v>70</v>
      </c>
      <c r="R18" s="1038">
        <v>70</v>
      </c>
      <c r="S18" s="1038">
        <v>70</v>
      </c>
      <c r="T18" s="1038">
        <v>70</v>
      </c>
      <c r="U18" s="1038">
        <v>70</v>
      </c>
      <c r="V18" s="1038">
        <v>70</v>
      </c>
      <c r="W18" s="1038">
        <v>70</v>
      </c>
      <c r="X18" s="1038">
        <v>70</v>
      </c>
      <c r="Y18" s="1038">
        <v>70</v>
      </c>
      <c r="Z18" s="1038">
        <v>70</v>
      </c>
      <c r="AA18" s="1037" t="s">
        <v>184</v>
      </c>
      <c r="AB18" s="698" t="s">
        <v>2625</v>
      </c>
      <c r="AC18" s="75" t="s">
        <v>146</v>
      </c>
      <c r="AD18" s="73" t="s">
        <v>2632</v>
      </c>
      <c r="AE18" s="75"/>
      <c r="AF18" s="1604"/>
    </row>
    <row r="19" spans="1:32" s="337" customFormat="1" ht="304.5" customHeight="1">
      <c r="A19" s="95" t="s">
        <v>47</v>
      </c>
      <c r="B19" s="131" t="s">
        <v>945</v>
      </c>
      <c r="C19" s="132"/>
      <c r="D19" s="693" t="s">
        <v>2655</v>
      </c>
      <c r="E19" s="66"/>
      <c r="F19" s="69" t="s">
        <v>2656</v>
      </c>
      <c r="G19" s="363">
        <v>2</v>
      </c>
      <c r="H19" s="95" t="s">
        <v>171</v>
      </c>
      <c r="I19" s="75" t="s">
        <v>2648</v>
      </c>
      <c r="J19" s="133" t="s">
        <v>29</v>
      </c>
      <c r="K19" s="151" t="s">
        <v>30</v>
      </c>
      <c r="L19" s="494" t="s">
        <v>31</v>
      </c>
      <c r="M19" s="363" t="s">
        <v>960</v>
      </c>
      <c r="N19" s="569">
        <f t="shared" si="0"/>
        <v>60</v>
      </c>
      <c r="O19" s="1038"/>
      <c r="P19" s="1038"/>
      <c r="Q19" s="1038"/>
      <c r="R19" s="1038"/>
      <c r="S19" s="1038"/>
      <c r="T19" s="1038">
        <v>30</v>
      </c>
      <c r="U19" s="1038"/>
      <c r="V19" s="1038"/>
      <c r="W19" s="1038"/>
      <c r="X19" s="1038"/>
      <c r="Y19" s="1038"/>
      <c r="Z19" s="1038">
        <v>30</v>
      </c>
      <c r="AA19" s="1037" t="s">
        <v>184</v>
      </c>
      <c r="AB19" s="698" t="s">
        <v>2625</v>
      </c>
      <c r="AC19" s="75" t="s">
        <v>146</v>
      </c>
      <c r="AD19" s="73" t="s">
        <v>2632</v>
      </c>
      <c r="AE19" s="75"/>
      <c r="AF19" s="1604"/>
    </row>
    <row r="20" spans="1:32" s="337" customFormat="1" ht="304.5" customHeight="1">
      <c r="A20" s="95" t="s">
        <v>47</v>
      </c>
      <c r="B20" s="131" t="s">
        <v>945</v>
      </c>
      <c r="C20" s="132"/>
      <c r="D20" s="693" t="s">
        <v>2657</v>
      </c>
      <c r="E20" s="66"/>
      <c r="F20" s="69" t="s">
        <v>2658</v>
      </c>
      <c r="G20" s="363">
        <v>3</v>
      </c>
      <c r="H20" s="95" t="s">
        <v>171</v>
      </c>
      <c r="I20" s="75" t="s">
        <v>2648</v>
      </c>
      <c r="J20" s="133" t="s">
        <v>29</v>
      </c>
      <c r="K20" s="151" t="s">
        <v>30</v>
      </c>
      <c r="L20" s="494" t="s">
        <v>31</v>
      </c>
      <c r="M20" s="363" t="s">
        <v>40</v>
      </c>
      <c r="N20" s="569">
        <f t="shared" si="0"/>
        <v>1260</v>
      </c>
      <c r="O20" s="1038">
        <v>105</v>
      </c>
      <c r="P20" s="1038">
        <v>105</v>
      </c>
      <c r="Q20" s="1038">
        <v>105</v>
      </c>
      <c r="R20" s="1038">
        <v>105</v>
      </c>
      <c r="S20" s="1038">
        <v>105</v>
      </c>
      <c r="T20" s="1038">
        <v>105</v>
      </c>
      <c r="U20" s="1038">
        <v>105</v>
      </c>
      <c r="V20" s="1038">
        <v>105</v>
      </c>
      <c r="W20" s="1038">
        <v>105</v>
      </c>
      <c r="X20" s="1038">
        <v>105</v>
      </c>
      <c r="Y20" s="1038">
        <v>105</v>
      </c>
      <c r="Z20" s="1038">
        <v>105</v>
      </c>
      <c r="AA20" s="1037" t="s">
        <v>184</v>
      </c>
      <c r="AB20" s="698" t="s">
        <v>2625</v>
      </c>
      <c r="AC20" s="75" t="s">
        <v>146</v>
      </c>
      <c r="AD20" s="73" t="s">
        <v>2632</v>
      </c>
      <c r="AE20" s="75"/>
      <c r="AF20" s="1604"/>
    </row>
    <row r="21" spans="1:32" s="337" customFormat="1" ht="304.5" customHeight="1">
      <c r="A21" s="95" t="s">
        <v>47</v>
      </c>
      <c r="B21" s="131" t="s">
        <v>945</v>
      </c>
      <c r="C21" s="132"/>
      <c r="D21" s="693" t="s">
        <v>2659</v>
      </c>
      <c r="E21" s="66"/>
      <c r="F21" s="69" t="s">
        <v>2660</v>
      </c>
      <c r="G21" s="363">
        <v>3</v>
      </c>
      <c r="H21" s="95" t="s">
        <v>171</v>
      </c>
      <c r="I21" s="75" t="s">
        <v>2648</v>
      </c>
      <c r="J21" s="133" t="s">
        <v>29</v>
      </c>
      <c r="K21" s="151" t="s">
        <v>30</v>
      </c>
      <c r="L21" s="494" t="s">
        <v>31</v>
      </c>
      <c r="M21" s="363" t="s">
        <v>40</v>
      </c>
      <c r="N21" s="569">
        <f t="shared" si="0"/>
        <v>6480</v>
      </c>
      <c r="O21" s="1038">
        <v>540</v>
      </c>
      <c r="P21" s="1038">
        <v>540</v>
      </c>
      <c r="Q21" s="1038">
        <v>540</v>
      </c>
      <c r="R21" s="1038">
        <v>540</v>
      </c>
      <c r="S21" s="1038">
        <v>540</v>
      </c>
      <c r="T21" s="1038">
        <v>540</v>
      </c>
      <c r="U21" s="1038">
        <v>540</v>
      </c>
      <c r="V21" s="1038">
        <v>540</v>
      </c>
      <c r="W21" s="1038">
        <v>540</v>
      </c>
      <c r="X21" s="1038">
        <v>540</v>
      </c>
      <c r="Y21" s="1038">
        <v>540</v>
      </c>
      <c r="Z21" s="1038">
        <v>540</v>
      </c>
      <c r="AA21" s="1037" t="s">
        <v>184</v>
      </c>
      <c r="AB21" s="698" t="s">
        <v>2625</v>
      </c>
      <c r="AC21" s="75" t="s">
        <v>146</v>
      </c>
      <c r="AD21" s="73" t="s">
        <v>2632</v>
      </c>
      <c r="AE21" s="75"/>
      <c r="AF21" s="1604"/>
    </row>
    <row r="22" spans="1:32" s="337" customFormat="1" ht="304.5" customHeight="1">
      <c r="A22" s="95" t="s">
        <v>47</v>
      </c>
      <c r="B22" s="131" t="s">
        <v>945</v>
      </c>
      <c r="C22" s="132"/>
      <c r="D22" s="693" t="s">
        <v>2661</v>
      </c>
      <c r="E22" s="66"/>
      <c r="F22" s="69" t="s">
        <v>2662</v>
      </c>
      <c r="G22" s="363">
        <v>3</v>
      </c>
      <c r="H22" s="95" t="s">
        <v>171</v>
      </c>
      <c r="I22" s="75" t="s">
        <v>2648</v>
      </c>
      <c r="J22" s="133" t="s">
        <v>29</v>
      </c>
      <c r="K22" s="151" t="s">
        <v>30</v>
      </c>
      <c r="L22" s="494" t="s">
        <v>31</v>
      </c>
      <c r="M22" s="494" t="s">
        <v>960</v>
      </c>
      <c r="N22" s="569">
        <f t="shared" si="0"/>
        <v>60</v>
      </c>
      <c r="O22" s="1038"/>
      <c r="P22" s="1038"/>
      <c r="Q22" s="1038"/>
      <c r="R22" s="1038"/>
      <c r="S22" s="1038"/>
      <c r="T22" s="1038">
        <v>30</v>
      </c>
      <c r="U22" s="1038"/>
      <c r="V22" s="1038"/>
      <c r="W22" s="1038"/>
      <c r="X22" s="1038"/>
      <c r="Y22" s="1038"/>
      <c r="Z22" s="1038">
        <v>30</v>
      </c>
      <c r="AA22" s="73" t="s">
        <v>2170</v>
      </c>
      <c r="AB22" s="698" t="s">
        <v>2625</v>
      </c>
      <c r="AC22" s="75" t="s">
        <v>146</v>
      </c>
      <c r="AD22" s="73" t="s">
        <v>2632</v>
      </c>
      <c r="AE22" s="75"/>
      <c r="AF22" s="1604"/>
    </row>
    <row r="23" spans="1:32" s="337" customFormat="1" ht="304.5" customHeight="1">
      <c r="A23" s="161" t="s">
        <v>62</v>
      </c>
      <c r="B23" s="161" t="s">
        <v>110</v>
      </c>
      <c r="C23" s="132"/>
      <c r="D23" s="693" t="s">
        <v>2663</v>
      </c>
      <c r="E23" s="66"/>
      <c r="F23" s="69" t="s">
        <v>2664</v>
      </c>
      <c r="G23" s="363">
        <v>1</v>
      </c>
      <c r="H23" s="95" t="s">
        <v>2665</v>
      </c>
      <c r="I23" s="75" t="s">
        <v>2666</v>
      </c>
      <c r="J23" s="133" t="s">
        <v>81</v>
      </c>
      <c r="K23" s="151" t="s">
        <v>30</v>
      </c>
      <c r="L23" s="494" t="s">
        <v>31</v>
      </c>
      <c r="M23" s="494" t="s">
        <v>32</v>
      </c>
      <c r="N23" s="570">
        <f t="shared" si="0"/>
        <v>1</v>
      </c>
      <c r="O23" s="1038"/>
      <c r="P23" s="1038"/>
      <c r="Q23" s="1038"/>
      <c r="R23" s="1038"/>
      <c r="S23" s="1038"/>
      <c r="T23" s="1038"/>
      <c r="U23" s="1039">
        <v>0.5</v>
      </c>
      <c r="V23" s="1038"/>
      <c r="W23" s="1039">
        <v>0.5</v>
      </c>
      <c r="X23" s="1038"/>
      <c r="Y23" s="1038"/>
      <c r="Z23" s="1038"/>
      <c r="AA23" s="73" t="s">
        <v>184</v>
      </c>
      <c r="AB23" s="698" t="s">
        <v>2625</v>
      </c>
      <c r="AC23" s="75" t="s">
        <v>146</v>
      </c>
      <c r="AD23" s="73" t="s">
        <v>2632</v>
      </c>
      <c r="AE23" s="73" t="s">
        <v>2667</v>
      </c>
      <c r="AF23" s="1603">
        <f>35000000</f>
        <v>35000000</v>
      </c>
    </row>
    <row r="24" spans="1:32" s="337" customFormat="1" ht="304.5" customHeight="1">
      <c r="A24" s="161" t="s">
        <v>62</v>
      </c>
      <c r="B24" s="161" t="s">
        <v>110</v>
      </c>
      <c r="C24" s="132"/>
      <c r="D24" s="693" t="s">
        <v>2668</v>
      </c>
      <c r="E24" s="66"/>
      <c r="F24" s="69" t="s">
        <v>2669</v>
      </c>
      <c r="G24" s="363">
        <v>1</v>
      </c>
      <c r="H24" s="95" t="s">
        <v>2665</v>
      </c>
      <c r="I24" s="75" t="s">
        <v>2666</v>
      </c>
      <c r="J24" s="133" t="s">
        <v>81</v>
      </c>
      <c r="K24" s="151" t="s">
        <v>30</v>
      </c>
      <c r="L24" s="494" t="s">
        <v>31</v>
      </c>
      <c r="M24" s="494" t="s">
        <v>32</v>
      </c>
      <c r="N24" s="570">
        <f t="shared" si="0"/>
        <v>1</v>
      </c>
      <c r="O24" s="1038"/>
      <c r="P24" s="1038"/>
      <c r="Q24" s="1038"/>
      <c r="R24" s="1038"/>
      <c r="S24" s="1038"/>
      <c r="T24" s="1038"/>
      <c r="U24" s="1040">
        <v>0.5</v>
      </c>
      <c r="V24" s="1040"/>
      <c r="W24" s="1040">
        <v>0.5</v>
      </c>
      <c r="X24" s="1038"/>
      <c r="Y24" s="1038"/>
      <c r="Z24" s="1038"/>
      <c r="AA24" s="73" t="s">
        <v>184</v>
      </c>
      <c r="AB24" s="698" t="s">
        <v>2625</v>
      </c>
      <c r="AC24" s="75" t="s">
        <v>146</v>
      </c>
      <c r="AD24" s="73" t="s">
        <v>2632</v>
      </c>
      <c r="AE24" s="73" t="s">
        <v>2667</v>
      </c>
      <c r="AF24" s="1604"/>
    </row>
    <row r="25" spans="1:32" s="337" customFormat="1" ht="304.5" customHeight="1">
      <c r="A25" s="161" t="s">
        <v>62</v>
      </c>
      <c r="B25" s="161" t="s">
        <v>110</v>
      </c>
      <c r="C25" s="132"/>
      <c r="D25" s="693" t="s">
        <v>2670</v>
      </c>
      <c r="E25" s="66"/>
      <c r="F25" s="69" t="s">
        <v>2671</v>
      </c>
      <c r="G25" s="363">
        <v>1</v>
      </c>
      <c r="H25" s="95" t="s">
        <v>2665</v>
      </c>
      <c r="I25" s="75" t="s">
        <v>2666</v>
      </c>
      <c r="J25" s="133" t="s">
        <v>81</v>
      </c>
      <c r="K25" s="151" t="s">
        <v>30</v>
      </c>
      <c r="L25" s="494" t="s">
        <v>31</v>
      </c>
      <c r="M25" s="494" t="s">
        <v>32</v>
      </c>
      <c r="N25" s="569">
        <f t="shared" ref="N25:N40" si="1">+SUM(O25:Z25)</f>
        <v>1</v>
      </c>
      <c r="O25" s="1038"/>
      <c r="P25" s="1038"/>
      <c r="Q25" s="1038"/>
      <c r="R25" s="1038"/>
      <c r="S25" s="1038"/>
      <c r="T25" s="1038"/>
      <c r="U25" s="1040">
        <v>0.5</v>
      </c>
      <c r="V25" s="1038"/>
      <c r="W25" s="1040">
        <v>0.5</v>
      </c>
      <c r="X25" s="1038"/>
      <c r="Y25" s="1038"/>
      <c r="Z25" s="1038"/>
      <c r="AA25" s="73" t="s">
        <v>184</v>
      </c>
      <c r="AB25" s="698" t="s">
        <v>2625</v>
      </c>
      <c r="AC25" s="75" t="s">
        <v>146</v>
      </c>
      <c r="AD25" s="73" t="s">
        <v>2632</v>
      </c>
      <c r="AE25" s="73" t="s">
        <v>2667</v>
      </c>
      <c r="AF25" s="1604"/>
    </row>
    <row r="26" spans="1:32" s="337" customFormat="1" ht="304.5" customHeight="1">
      <c r="A26" s="161" t="s">
        <v>62</v>
      </c>
      <c r="B26" s="161" t="s">
        <v>110</v>
      </c>
      <c r="C26" s="132"/>
      <c r="D26" s="693" t="s">
        <v>2672</v>
      </c>
      <c r="E26" s="66"/>
      <c r="F26" s="69" t="s">
        <v>2671</v>
      </c>
      <c r="G26" s="363">
        <v>1</v>
      </c>
      <c r="H26" s="95" t="s">
        <v>2665</v>
      </c>
      <c r="I26" s="75" t="s">
        <v>2666</v>
      </c>
      <c r="J26" s="133" t="s">
        <v>81</v>
      </c>
      <c r="K26" s="151" t="s">
        <v>30</v>
      </c>
      <c r="L26" s="494" t="s">
        <v>31</v>
      </c>
      <c r="M26" s="494" t="s">
        <v>32</v>
      </c>
      <c r="N26" s="570">
        <f t="shared" si="1"/>
        <v>1</v>
      </c>
      <c r="O26" s="1038"/>
      <c r="P26" s="1038"/>
      <c r="Q26" s="1038"/>
      <c r="R26" s="1038"/>
      <c r="S26" s="1040">
        <v>0.5</v>
      </c>
      <c r="T26" s="1038"/>
      <c r="U26" s="1038"/>
      <c r="V26" s="1038"/>
      <c r="W26" s="1038"/>
      <c r="X26" s="1040">
        <v>0.5</v>
      </c>
      <c r="Y26" s="1038"/>
      <c r="Z26" s="1038"/>
      <c r="AA26" s="73" t="s">
        <v>184</v>
      </c>
      <c r="AB26" s="698" t="s">
        <v>2625</v>
      </c>
      <c r="AC26" s="75" t="s">
        <v>146</v>
      </c>
      <c r="AD26" s="73" t="s">
        <v>2632</v>
      </c>
      <c r="AE26" s="73" t="s">
        <v>2667</v>
      </c>
      <c r="AF26" s="1604"/>
    </row>
    <row r="27" spans="1:32" s="337" customFormat="1" ht="304.5" customHeight="1">
      <c r="A27" s="161" t="s">
        <v>62</v>
      </c>
      <c r="B27" s="161" t="s">
        <v>110</v>
      </c>
      <c r="C27" s="132"/>
      <c r="D27" s="693" t="s">
        <v>2673</v>
      </c>
      <c r="E27" s="66"/>
      <c r="F27" s="69" t="s">
        <v>2674</v>
      </c>
      <c r="G27" s="363">
        <v>1</v>
      </c>
      <c r="H27" s="95" t="s">
        <v>2665</v>
      </c>
      <c r="I27" s="75" t="s">
        <v>2666</v>
      </c>
      <c r="J27" s="133" t="s">
        <v>81</v>
      </c>
      <c r="K27" s="151" t="s">
        <v>30</v>
      </c>
      <c r="L27" s="494" t="s">
        <v>31</v>
      </c>
      <c r="M27" s="494" t="s">
        <v>32</v>
      </c>
      <c r="N27" s="570">
        <f t="shared" si="1"/>
        <v>1</v>
      </c>
      <c r="O27" s="1038"/>
      <c r="P27" s="1038"/>
      <c r="Q27" s="1038"/>
      <c r="R27" s="1040">
        <v>0.5</v>
      </c>
      <c r="S27" s="1038"/>
      <c r="T27" s="1038"/>
      <c r="U27" s="1038"/>
      <c r="V27" s="1040">
        <v>0.5</v>
      </c>
      <c r="W27" s="1038"/>
      <c r="X27" s="1038"/>
      <c r="Y27" s="1038"/>
      <c r="Z27" s="1038"/>
      <c r="AA27" s="73" t="s">
        <v>184</v>
      </c>
      <c r="AB27" s="698" t="s">
        <v>2625</v>
      </c>
      <c r="AC27" s="75" t="s">
        <v>146</v>
      </c>
      <c r="AD27" s="73" t="s">
        <v>2632</v>
      </c>
      <c r="AE27" s="73" t="s">
        <v>2667</v>
      </c>
      <c r="AF27" s="1604"/>
    </row>
    <row r="28" spans="1:32" s="337" customFormat="1" ht="304.5" customHeight="1">
      <c r="A28" s="161" t="s">
        <v>62</v>
      </c>
      <c r="B28" s="161" t="s">
        <v>110</v>
      </c>
      <c r="C28" s="132"/>
      <c r="D28" s="693" t="s">
        <v>2675</v>
      </c>
      <c r="E28" s="66"/>
      <c r="F28" s="69" t="s">
        <v>2676</v>
      </c>
      <c r="G28" s="363">
        <v>2</v>
      </c>
      <c r="H28" s="95" t="s">
        <v>2677</v>
      </c>
      <c r="I28" s="75" t="s">
        <v>2666</v>
      </c>
      <c r="J28" s="133" t="s">
        <v>81</v>
      </c>
      <c r="K28" s="151" t="s">
        <v>30</v>
      </c>
      <c r="L28" s="494" t="s">
        <v>31</v>
      </c>
      <c r="M28" s="494" t="s">
        <v>32</v>
      </c>
      <c r="N28" s="570">
        <f t="shared" si="1"/>
        <v>1</v>
      </c>
      <c r="O28" s="1038"/>
      <c r="P28" s="1038"/>
      <c r="Q28" s="1038"/>
      <c r="R28" s="1040">
        <v>0.5</v>
      </c>
      <c r="S28" s="1038"/>
      <c r="T28" s="1038"/>
      <c r="U28" s="1038"/>
      <c r="V28" s="1040">
        <v>0.5</v>
      </c>
      <c r="W28" s="1038"/>
      <c r="X28" s="1038"/>
      <c r="Y28" s="1038"/>
      <c r="Z28" s="1038"/>
      <c r="AA28" s="73" t="s">
        <v>184</v>
      </c>
      <c r="AB28" s="698" t="s">
        <v>2625</v>
      </c>
      <c r="AC28" s="75" t="s">
        <v>146</v>
      </c>
      <c r="AD28" s="73" t="s">
        <v>2632</v>
      </c>
      <c r="AE28" s="73" t="s">
        <v>2667</v>
      </c>
      <c r="AF28" s="1604"/>
    </row>
    <row r="29" spans="1:32" s="337" customFormat="1" ht="304.5" customHeight="1">
      <c r="A29" s="161" t="s">
        <v>62</v>
      </c>
      <c r="B29" s="161" t="s">
        <v>110</v>
      </c>
      <c r="C29" s="132"/>
      <c r="D29" s="693" t="s">
        <v>2678</v>
      </c>
      <c r="E29" s="66"/>
      <c r="F29" s="69" t="s">
        <v>2679</v>
      </c>
      <c r="G29" s="363">
        <v>1</v>
      </c>
      <c r="H29" s="95" t="s">
        <v>2665</v>
      </c>
      <c r="I29" s="75" t="s">
        <v>2666</v>
      </c>
      <c r="J29" s="133" t="s">
        <v>81</v>
      </c>
      <c r="K29" s="151" t="s">
        <v>30</v>
      </c>
      <c r="L29" s="494" t="s">
        <v>31</v>
      </c>
      <c r="M29" s="494" t="s">
        <v>32</v>
      </c>
      <c r="N29" s="570">
        <f t="shared" si="1"/>
        <v>1</v>
      </c>
      <c r="O29" s="1038"/>
      <c r="P29" s="1038"/>
      <c r="Q29" s="1038"/>
      <c r="R29" s="1038"/>
      <c r="S29" s="1038"/>
      <c r="T29" s="1038"/>
      <c r="U29" s="1040">
        <v>0.5</v>
      </c>
      <c r="V29" s="1038"/>
      <c r="W29" s="1038"/>
      <c r="X29" s="1040">
        <v>0.5</v>
      </c>
      <c r="Y29" s="1038"/>
      <c r="Z29" s="1038"/>
      <c r="AA29" s="73" t="s">
        <v>184</v>
      </c>
      <c r="AB29" s="698" t="s">
        <v>2625</v>
      </c>
      <c r="AC29" s="75" t="s">
        <v>146</v>
      </c>
      <c r="AD29" s="73" t="s">
        <v>2632</v>
      </c>
      <c r="AE29" s="73" t="s">
        <v>2667</v>
      </c>
      <c r="AF29" s="1604"/>
    </row>
    <row r="30" spans="1:32" s="337" customFormat="1" ht="304.5" customHeight="1">
      <c r="A30" s="161" t="s">
        <v>62</v>
      </c>
      <c r="B30" s="161" t="s">
        <v>110</v>
      </c>
      <c r="C30" s="132"/>
      <c r="D30" s="693" t="s">
        <v>2680</v>
      </c>
      <c r="E30" s="66"/>
      <c r="F30" s="69" t="s">
        <v>2681</v>
      </c>
      <c r="G30" s="363">
        <v>1</v>
      </c>
      <c r="H30" s="95" t="s">
        <v>2665</v>
      </c>
      <c r="I30" s="75" t="s">
        <v>2666</v>
      </c>
      <c r="J30" s="133" t="s">
        <v>81</v>
      </c>
      <c r="K30" s="151" t="s">
        <v>30</v>
      </c>
      <c r="L30" s="494" t="s">
        <v>31</v>
      </c>
      <c r="M30" s="494" t="s">
        <v>32</v>
      </c>
      <c r="N30" s="570">
        <f t="shared" si="1"/>
        <v>1</v>
      </c>
      <c r="O30" s="1038"/>
      <c r="P30" s="1038"/>
      <c r="Q30" s="1038"/>
      <c r="R30" s="1038"/>
      <c r="S30" s="1038"/>
      <c r="T30" s="1038"/>
      <c r="U30" s="1040">
        <v>0.5</v>
      </c>
      <c r="V30" s="1038"/>
      <c r="W30" s="1038"/>
      <c r="X30" s="1040">
        <v>0.5</v>
      </c>
      <c r="Y30" s="1038"/>
      <c r="Z30" s="1038"/>
      <c r="AA30" s="73" t="s">
        <v>184</v>
      </c>
      <c r="AB30" s="698" t="s">
        <v>2625</v>
      </c>
      <c r="AC30" s="75" t="s">
        <v>146</v>
      </c>
      <c r="AD30" s="73" t="s">
        <v>2632</v>
      </c>
      <c r="AE30" s="73" t="s">
        <v>2667</v>
      </c>
      <c r="AF30" s="1604"/>
    </row>
    <row r="31" spans="1:32" s="337" customFormat="1" ht="304.5" customHeight="1">
      <c r="A31" s="161" t="s">
        <v>62</v>
      </c>
      <c r="B31" s="161" t="s">
        <v>110</v>
      </c>
      <c r="C31" s="132"/>
      <c r="D31" s="693" t="s">
        <v>2682</v>
      </c>
      <c r="E31" s="66"/>
      <c r="F31" s="69" t="s">
        <v>2681</v>
      </c>
      <c r="G31" s="363">
        <v>1</v>
      </c>
      <c r="H31" s="95" t="s">
        <v>2665</v>
      </c>
      <c r="I31" s="75" t="s">
        <v>2666</v>
      </c>
      <c r="J31" s="133" t="s">
        <v>81</v>
      </c>
      <c r="K31" s="151" t="s">
        <v>30</v>
      </c>
      <c r="L31" s="494" t="s">
        <v>31</v>
      </c>
      <c r="M31" s="494" t="s">
        <v>32</v>
      </c>
      <c r="N31" s="570">
        <f t="shared" si="1"/>
        <v>1</v>
      </c>
      <c r="O31" s="1038"/>
      <c r="P31" s="1038"/>
      <c r="Q31" s="1038"/>
      <c r="R31" s="1038"/>
      <c r="S31" s="1038"/>
      <c r="T31" s="1040">
        <v>0.5</v>
      </c>
      <c r="U31" s="1038"/>
      <c r="V31" s="1038"/>
      <c r="W31" s="1040">
        <v>0.5</v>
      </c>
      <c r="X31" s="1038"/>
      <c r="Y31" s="1038"/>
      <c r="Z31" s="1038"/>
      <c r="AA31" s="73" t="s">
        <v>184</v>
      </c>
      <c r="AB31" s="698" t="s">
        <v>2625</v>
      </c>
      <c r="AC31" s="75" t="s">
        <v>146</v>
      </c>
      <c r="AD31" s="73" t="s">
        <v>2632</v>
      </c>
      <c r="AE31" s="73" t="s">
        <v>2667</v>
      </c>
      <c r="AF31" s="1604"/>
    </row>
    <row r="32" spans="1:32" s="337" customFormat="1" ht="304.5" customHeight="1">
      <c r="A32" s="161" t="s">
        <v>62</v>
      </c>
      <c r="B32" s="161" t="s">
        <v>110</v>
      </c>
      <c r="C32" s="132"/>
      <c r="D32" s="693" t="s">
        <v>2683</v>
      </c>
      <c r="E32" s="66"/>
      <c r="F32" s="69" t="s">
        <v>2669</v>
      </c>
      <c r="G32" s="363">
        <v>1</v>
      </c>
      <c r="H32" s="95" t="s">
        <v>2684</v>
      </c>
      <c r="I32" s="75" t="s">
        <v>2666</v>
      </c>
      <c r="J32" s="133" t="s">
        <v>81</v>
      </c>
      <c r="K32" s="151" t="s">
        <v>30</v>
      </c>
      <c r="L32" s="494" t="s">
        <v>31</v>
      </c>
      <c r="M32" s="494" t="s">
        <v>32</v>
      </c>
      <c r="N32" s="570">
        <f t="shared" si="1"/>
        <v>1</v>
      </c>
      <c r="O32" s="1038"/>
      <c r="P32" s="1038"/>
      <c r="Q32" s="1038"/>
      <c r="R32" s="1038"/>
      <c r="S32" s="1040">
        <v>0.5</v>
      </c>
      <c r="T32" s="1038"/>
      <c r="U32" s="1038"/>
      <c r="V32" s="1040">
        <v>0.5</v>
      </c>
      <c r="W32" s="1038"/>
      <c r="X32" s="1038"/>
      <c r="Y32" s="1038"/>
      <c r="Z32" s="1038"/>
      <c r="AA32" s="73" t="s">
        <v>184</v>
      </c>
      <c r="AB32" s="698" t="s">
        <v>2625</v>
      </c>
      <c r="AC32" s="75" t="s">
        <v>146</v>
      </c>
      <c r="AD32" s="73" t="s">
        <v>2632</v>
      </c>
      <c r="AE32" s="73" t="s">
        <v>2667</v>
      </c>
      <c r="AF32" s="1604"/>
    </row>
    <row r="33" spans="1:32" s="337" customFormat="1" ht="304.5" customHeight="1">
      <c r="A33" s="161" t="s">
        <v>62</v>
      </c>
      <c r="B33" s="161" t="s">
        <v>110</v>
      </c>
      <c r="C33" s="132"/>
      <c r="D33" s="693" t="s">
        <v>2685</v>
      </c>
      <c r="E33" s="66"/>
      <c r="F33" s="69" t="s">
        <v>2686</v>
      </c>
      <c r="G33" s="363">
        <v>2</v>
      </c>
      <c r="H33" s="95" t="s">
        <v>2665</v>
      </c>
      <c r="I33" s="75" t="s">
        <v>2666</v>
      </c>
      <c r="J33" s="133" t="s">
        <v>81</v>
      </c>
      <c r="K33" s="151" t="s">
        <v>30</v>
      </c>
      <c r="L33" s="494" t="s">
        <v>31</v>
      </c>
      <c r="M33" s="494" t="s">
        <v>32</v>
      </c>
      <c r="N33" s="569">
        <f t="shared" si="1"/>
        <v>0</v>
      </c>
      <c r="O33" s="1038"/>
      <c r="P33" s="1038"/>
      <c r="Q33" s="1038"/>
      <c r="R33" s="1038"/>
      <c r="S33" s="1038"/>
      <c r="T33" s="1038"/>
      <c r="U33" s="1038"/>
      <c r="V33" s="1038"/>
      <c r="W33" s="1038"/>
      <c r="X33" s="1038"/>
      <c r="Y33" s="1038"/>
      <c r="Z33" s="1038"/>
      <c r="AA33" s="73" t="s">
        <v>184</v>
      </c>
      <c r="AB33" s="698" t="s">
        <v>2625</v>
      </c>
      <c r="AC33" s="75" t="s">
        <v>146</v>
      </c>
      <c r="AD33" s="73" t="s">
        <v>2632</v>
      </c>
      <c r="AE33" s="73" t="s">
        <v>2667</v>
      </c>
      <c r="AF33" s="1604"/>
    </row>
    <row r="34" spans="1:32" s="337" customFormat="1" ht="304.5" customHeight="1">
      <c r="A34" s="161" t="s">
        <v>62</v>
      </c>
      <c r="B34" s="161" t="s">
        <v>110</v>
      </c>
      <c r="C34" s="132"/>
      <c r="D34" s="693" t="s">
        <v>2687</v>
      </c>
      <c r="E34" s="66"/>
      <c r="F34" s="69" t="s">
        <v>2688</v>
      </c>
      <c r="G34" s="363">
        <v>1</v>
      </c>
      <c r="H34" s="95" t="s">
        <v>2689</v>
      </c>
      <c r="I34" s="75" t="s">
        <v>2666</v>
      </c>
      <c r="J34" s="133" t="s">
        <v>81</v>
      </c>
      <c r="K34" s="151" t="s">
        <v>30</v>
      </c>
      <c r="L34" s="494" t="s">
        <v>31</v>
      </c>
      <c r="M34" s="494" t="s">
        <v>32</v>
      </c>
      <c r="N34" s="569">
        <f t="shared" si="1"/>
        <v>0</v>
      </c>
      <c r="O34" s="1038"/>
      <c r="P34" s="1038"/>
      <c r="Q34" s="1038"/>
      <c r="R34" s="1038"/>
      <c r="S34" s="1038"/>
      <c r="T34" s="1038"/>
      <c r="U34" s="1038"/>
      <c r="V34" s="1038"/>
      <c r="W34" s="1038"/>
      <c r="X34" s="1038"/>
      <c r="Y34" s="1038"/>
      <c r="Z34" s="1038"/>
      <c r="AA34" s="73" t="s">
        <v>184</v>
      </c>
      <c r="AB34" s="698" t="s">
        <v>2625</v>
      </c>
      <c r="AC34" s="75" t="s">
        <v>146</v>
      </c>
      <c r="AD34" s="73" t="s">
        <v>2632</v>
      </c>
      <c r="AE34" s="73" t="s">
        <v>2667</v>
      </c>
      <c r="AF34" s="1604"/>
    </row>
    <row r="35" spans="1:32" s="337" customFormat="1" ht="304.5" customHeight="1">
      <c r="A35" s="161" t="s">
        <v>62</v>
      </c>
      <c r="B35" s="161" t="s">
        <v>110</v>
      </c>
      <c r="C35" s="132"/>
      <c r="D35" s="693" t="s">
        <v>2690</v>
      </c>
      <c r="E35" s="66"/>
      <c r="F35" s="69" t="s">
        <v>2691</v>
      </c>
      <c r="G35" s="363">
        <v>1</v>
      </c>
      <c r="H35" s="95" t="s">
        <v>2689</v>
      </c>
      <c r="I35" s="75" t="s">
        <v>2666</v>
      </c>
      <c r="J35" s="133" t="s">
        <v>81</v>
      </c>
      <c r="K35" s="151" t="s">
        <v>30</v>
      </c>
      <c r="L35" s="494" t="s">
        <v>31</v>
      </c>
      <c r="M35" s="494" t="s">
        <v>32</v>
      </c>
      <c r="N35" s="570">
        <f t="shared" si="1"/>
        <v>1</v>
      </c>
      <c r="O35" s="1038"/>
      <c r="P35" s="1038"/>
      <c r="Q35" s="1038"/>
      <c r="R35" s="1040">
        <v>0.5</v>
      </c>
      <c r="S35" s="1038"/>
      <c r="T35" s="1038"/>
      <c r="U35" s="1038"/>
      <c r="V35" s="1038"/>
      <c r="W35" s="1040">
        <v>0.5</v>
      </c>
      <c r="X35" s="1038"/>
      <c r="Y35" s="1038"/>
      <c r="Z35" s="1038"/>
      <c r="AA35" s="73" t="s">
        <v>184</v>
      </c>
      <c r="AB35" s="698" t="s">
        <v>2625</v>
      </c>
      <c r="AC35" s="75" t="s">
        <v>146</v>
      </c>
      <c r="AD35" s="73" t="s">
        <v>2632</v>
      </c>
      <c r="AE35" s="73" t="s">
        <v>2667</v>
      </c>
      <c r="AF35" s="1604"/>
    </row>
    <row r="36" spans="1:32" s="337" customFormat="1" ht="304.5" customHeight="1">
      <c r="A36" s="161" t="s">
        <v>62</v>
      </c>
      <c r="B36" s="161" t="s">
        <v>110</v>
      </c>
      <c r="C36" s="132"/>
      <c r="D36" s="693" t="s">
        <v>2692</v>
      </c>
      <c r="E36" s="66"/>
      <c r="F36" s="69" t="s">
        <v>2681</v>
      </c>
      <c r="G36" s="363">
        <v>1</v>
      </c>
      <c r="H36" s="95" t="s">
        <v>2665</v>
      </c>
      <c r="I36" s="75" t="s">
        <v>2666</v>
      </c>
      <c r="J36" s="133" t="s">
        <v>81</v>
      </c>
      <c r="K36" s="151" t="s">
        <v>30</v>
      </c>
      <c r="L36" s="494" t="s">
        <v>31</v>
      </c>
      <c r="M36" s="494" t="s">
        <v>32</v>
      </c>
      <c r="N36" s="570">
        <f t="shared" si="1"/>
        <v>1</v>
      </c>
      <c r="O36" s="1038"/>
      <c r="P36" s="1038"/>
      <c r="Q36" s="1038"/>
      <c r="R36" s="1038"/>
      <c r="S36" s="1038"/>
      <c r="T36" s="1040">
        <v>0.5</v>
      </c>
      <c r="U36" s="1038"/>
      <c r="V36" s="1038"/>
      <c r="W36" s="1038"/>
      <c r="X36" s="1040">
        <v>0.5</v>
      </c>
      <c r="Y36" s="1038"/>
      <c r="Z36" s="1038"/>
      <c r="AA36" s="73" t="s">
        <v>184</v>
      </c>
      <c r="AB36" s="698" t="s">
        <v>2625</v>
      </c>
      <c r="AC36" s="75" t="s">
        <v>146</v>
      </c>
      <c r="AD36" s="73" t="s">
        <v>2632</v>
      </c>
      <c r="AE36" s="73" t="s">
        <v>2667</v>
      </c>
      <c r="AF36" s="1604"/>
    </row>
    <row r="37" spans="1:32" s="337" customFormat="1" ht="304.5" customHeight="1">
      <c r="A37" s="161" t="s">
        <v>62</v>
      </c>
      <c r="B37" s="161" t="s">
        <v>110</v>
      </c>
      <c r="C37" s="132"/>
      <c r="D37" s="693" t="s">
        <v>2693</v>
      </c>
      <c r="E37" s="66"/>
      <c r="F37" s="69" t="s">
        <v>2694</v>
      </c>
      <c r="G37" s="363">
        <v>1</v>
      </c>
      <c r="H37" s="95" t="s">
        <v>2689</v>
      </c>
      <c r="I37" s="75" t="s">
        <v>2666</v>
      </c>
      <c r="J37" s="133" t="s">
        <v>81</v>
      </c>
      <c r="K37" s="151" t="s">
        <v>30</v>
      </c>
      <c r="L37" s="494" t="s">
        <v>31</v>
      </c>
      <c r="M37" s="494" t="s">
        <v>32</v>
      </c>
      <c r="N37" s="570">
        <f t="shared" si="1"/>
        <v>1</v>
      </c>
      <c r="O37" s="1038"/>
      <c r="P37" s="1038"/>
      <c r="Q37" s="1040">
        <v>0.5</v>
      </c>
      <c r="R37" s="1038"/>
      <c r="S37" s="1038"/>
      <c r="T37" s="1038"/>
      <c r="U37" s="1038"/>
      <c r="V37" s="1040">
        <v>0.5</v>
      </c>
      <c r="W37" s="1038"/>
      <c r="X37" s="1038"/>
      <c r="Y37" s="1038"/>
      <c r="Z37" s="1038"/>
      <c r="AA37" s="73" t="s">
        <v>184</v>
      </c>
      <c r="AB37" s="698" t="s">
        <v>2625</v>
      </c>
      <c r="AC37" s="75" t="s">
        <v>146</v>
      </c>
      <c r="AD37" s="73" t="s">
        <v>2632</v>
      </c>
      <c r="AE37" s="73" t="s">
        <v>2667</v>
      </c>
      <c r="AF37" s="1604"/>
    </row>
    <row r="38" spans="1:32" s="337" customFormat="1" ht="304.5" customHeight="1">
      <c r="A38" s="161" t="s">
        <v>62</v>
      </c>
      <c r="B38" s="161" t="s">
        <v>110</v>
      </c>
      <c r="C38" s="132"/>
      <c r="D38" s="693" t="s">
        <v>2695</v>
      </c>
      <c r="E38" s="66"/>
      <c r="F38" s="69" t="s">
        <v>2696</v>
      </c>
      <c r="G38" s="363">
        <v>1</v>
      </c>
      <c r="H38" s="95" t="s">
        <v>2689</v>
      </c>
      <c r="I38" s="75" t="s">
        <v>2666</v>
      </c>
      <c r="J38" s="133" t="s">
        <v>81</v>
      </c>
      <c r="K38" s="151" t="s">
        <v>30</v>
      </c>
      <c r="L38" s="494" t="s">
        <v>31</v>
      </c>
      <c r="M38" s="494" t="s">
        <v>32</v>
      </c>
      <c r="N38" s="570">
        <f t="shared" si="1"/>
        <v>1</v>
      </c>
      <c r="O38" s="1038"/>
      <c r="P38" s="1038"/>
      <c r="Q38" s="1038"/>
      <c r="R38" s="1038"/>
      <c r="S38" s="1040">
        <v>0.5</v>
      </c>
      <c r="T38" s="1038"/>
      <c r="U38" s="1038"/>
      <c r="V38" s="1038"/>
      <c r="W38" s="1040">
        <v>0.5</v>
      </c>
      <c r="X38" s="1038"/>
      <c r="Y38" s="1038"/>
      <c r="Z38" s="1038"/>
      <c r="AA38" s="73" t="s">
        <v>184</v>
      </c>
      <c r="AB38" s="698" t="s">
        <v>2625</v>
      </c>
      <c r="AC38" s="75" t="s">
        <v>146</v>
      </c>
      <c r="AD38" s="73" t="s">
        <v>2632</v>
      </c>
      <c r="AE38" s="73" t="s">
        <v>2667</v>
      </c>
      <c r="AF38" s="1604"/>
    </row>
    <row r="39" spans="1:32" s="337" customFormat="1" ht="304.5" customHeight="1">
      <c r="A39" s="161" t="s">
        <v>62</v>
      </c>
      <c r="B39" s="161" t="s">
        <v>110</v>
      </c>
      <c r="C39" s="132"/>
      <c r="D39" s="693" t="s">
        <v>2697</v>
      </c>
      <c r="E39" s="66"/>
      <c r="F39" s="69" t="s">
        <v>2696</v>
      </c>
      <c r="G39" s="363">
        <v>1</v>
      </c>
      <c r="H39" s="95" t="s">
        <v>2689</v>
      </c>
      <c r="I39" s="75" t="s">
        <v>2666</v>
      </c>
      <c r="J39" s="133" t="s">
        <v>81</v>
      </c>
      <c r="K39" s="151" t="s">
        <v>30</v>
      </c>
      <c r="L39" s="494" t="s">
        <v>31</v>
      </c>
      <c r="M39" s="494" t="s">
        <v>32</v>
      </c>
      <c r="N39" s="569"/>
      <c r="O39" s="1038"/>
      <c r="P39" s="1038"/>
      <c r="Q39" s="1038"/>
      <c r="R39" s="1038"/>
      <c r="S39" s="1038"/>
      <c r="T39" s="1038"/>
      <c r="U39" s="1038"/>
      <c r="V39" s="1038"/>
      <c r="W39" s="1038"/>
      <c r="X39" s="1038"/>
      <c r="Y39" s="1038"/>
      <c r="Z39" s="1038"/>
      <c r="AA39" s="73" t="s">
        <v>184</v>
      </c>
      <c r="AB39" s="698" t="s">
        <v>2625</v>
      </c>
      <c r="AC39" s="75" t="s">
        <v>146</v>
      </c>
      <c r="AD39" s="73" t="s">
        <v>2632</v>
      </c>
      <c r="AE39" s="73" t="s">
        <v>2667</v>
      </c>
      <c r="AF39" s="1604"/>
    </row>
    <row r="40" spans="1:32" s="337" customFormat="1" ht="304.5" customHeight="1">
      <c r="A40" s="161" t="s">
        <v>62</v>
      </c>
      <c r="B40" s="161" t="s">
        <v>110</v>
      </c>
      <c r="C40" s="132"/>
      <c r="D40" s="693" t="s">
        <v>2698</v>
      </c>
      <c r="E40" s="66"/>
      <c r="F40" s="69" t="s">
        <v>2696</v>
      </c>
      <c r="G40" s="363">
        <v>1</v>
      </c>
      <c r="H40" s="95" t="s">
        <v>2689</v>
      </c>
      <c r="I40" s="75" t="s">
        <v>2666</v>
      </c>
      <c r="J40" s="133" t="s">
        <v>81</v>
      </c>
      <c r="K40" s="151" t="s">
        <v>30</v>
      </c>
      <c r="L40" s="494" t="s">
        <v>31</v>
      </c>
      <c r="M40" s="494" t="s">
        <v>32</v>
      </c>
      <c r="N40" s="570">
        <f t="shared" si="1"/>
        <v>1</v>
      </c>
      <c r="O40" s="1038"/>
      <c r="P40" s="1038"/>
      <c r="Q40" s="1038"/>
      <c r="R40" s="1038"/>
      <c r="S40" s="1038"/>
      <c r="T40" s="1040">
        <v>0.5</v>
      </c>
      <c r="U40" s="1038"/>
      <c r="V40" s="1040">
        <v>0.5</v>
      </c>
      <c r="W40" s="1038"/>
      <c r="X40" s="1038"/>
      <c r="Y40" s="1038"/>
      <c r="Z40" s="1038"/>
      <c r="AA40" s="73" t="s">
        <v>184</v>
      </c>
      <c r="AB40" s="698" t="s">
        <v>2625</v>
      </c>
      <c r="AC40" s="75" t="s">
        <v>146</v>
      </c>
      <c r="AD40" s="73" t="s">
        <v>2632</v>
      </c>
      <c r="AE40" s="73" t="s">
        <v>2667</v>
      </c>
      <c r="AF40" s="1604"/>
    </row>
    <row r="41" spans="1:32" s="337" customFormat="1" ht="304.5" customHeight="1">
      <c r="A41" s="161" t="s">
        <v>62</v>
      </c>
      <c r="B41" s="161" t="s">
        <v>110</v>
      </c>
      <c r="C41" s="132"/>
      <c r="D41" s="693" t="s">
        <v>2699</v>
      </c>
      <c r="E41" s="66"/>
      <c r="F41" s="69" t="s">
        <v>2696</v>
      </c>
      <c r="G41" s="363">
        <v>1</v>
      </c>
      <c r="H41" s="95" t="s">
        <v>2689</v>
      </c>
      <c r="I41" s="75" t="s">
        <v>2666</v>
      </c>
      <c r="J41" s="133" t="s">
        <v>81</v>
      </c>
      <c r="K41" s="151" t="s">
        <v>30</v>
      </c>
      <c r="L41" s="494" t="s">
        <v>31</v>
      </c>
      <c r="M41" s="494" t="s">
        <v>32</v>
      </c>
      <c r="N41" s="569"/>
      <c r="O41" s="1038"/>
      <c r="P41" s="1038"/>
      <c r="Q41" s="1038"/>
      <c r="R41" s="1038"/>
      <c r="S41" s="1038"/>
      <c r="T41" s="1038"/>
      <c r="U41" s="1038"/>
      <c r="V41" s="1038"/>
      <c r="W41" s="1038"/>
      <c r="X41" s="1038"/>
      <c r="Y41" s="1038"/>
      <c r="Z41" s="1038"/>
      <c r="AA41" s="73" t="s">
        <v>184</v>
      </c>
      <c r="AB41" s="698" t="s">
        <v>2625</v>
      </c>
      <c r="AC41" s="75" t="s">
        <v>146</v>
      </c>
      <c r="AD41" s="73" t="s">
        <v>2632</v>
      </c>
      <c r="AE41" s="73" t="s">
        <v>2667</v>
      </c>
      <c r="AF41" s="1604"/>
    </row>
    <row r="42" spans="1:32" s="337" customFormat="1" ht="304.5" customHeight="1">
      <c r="A42" s="161" t="s">
        <v>62</v>
      </c>
      <c r="B42" s="161" t="s">
        <v>110</v>
      </c>
      <c r="C42" s="132"/>
      <c r="D42" s="693" t="s">
        <v>2700</v>
      </c>
      <c r="E42" s="66"/>
      <c r="F42" s="69" t="s">
        <v>2696</v>
      </c>
      <c r="G42" s="363">
        <v>1</v>
      </c>
      <c r="H42" s="95" t="s">
        <v>2689</v>
      </c>
      <c r="I42" s="75" t="s">
        <v>2666</v>
      </c>
      <c r="J42" s="133" t="s">
        <v>81</v>
      </c>
      <c r="K42" s="151" t="s">
        <v>30</v>
      </c>
      <c r="L42" s="494" t="s">
        <v>31</v>
      </c>
      <c r="M42" s="494" t="s">
        <v>32</v>
      </c>
      <c r="N42" s="569"/>
      <c r="O42" s="1038"/>
      <c r="P42" s="1038"/>
      <c r="Q42" s="1038"/>
      <c r="R42" s="1038"/>
      <c r="S42" s="1038"/>
      <c r="T42" s="1038"/>
      <c r="U42" s="1038"/>
      <c r="V42" s="1038"/>
      <c r="W42" s="1038"/>
      <c r="X42" s="1038"/>
      <c r="Y42" s="1038"/>
      <c r="Z42" s="1038"/>
      <c r="AA42" s="73" t="s">
        <v>184</v>
      </c>
      <c r="AB42" s="698" t="s">
        <v>2625</v>
      </c>
      <c r="AC42" s="75" t="s">
        <v>146</v>
      </c>
      <c r="AD42" s="73" t="s">
        <v>2632</v>
      </c>
      <c r="AE42" s="73" t="s">
        <v>2667</v>
      </c>
      <c r="AF42" s="1604"/>
    </row>
    <row r="43" spans="1:32" s="337" customFormat="1" ht="304.5" customHeight="1">
      <c r="A43" s="161" t="s">
        <v>62</v>
      </c>
      <c r="B43" s="161" t="s">
        <v>110</v>
      </c>
      <c r="C43" s="132"/>
      <c r="D43" s="693" t="s">
        <v>2701</v>
      </c>
      <c r="E43" s="66"/>
      <c r="F43" s="69" t="s">
        <v>2702</v>
      </c>
      <c r="G43" s="363">
        <v>2</v>
      </c>
      <c r="H43" s="95" t="s">
        <v>171</v>
      </c>
      <c r="I43" s="75" t="s">
        <v>2703</v>
      </c>
      <c r="J43" s="133" t="s">
        <v>29</v>
      </c>
      <c r="K43" s="151" t="s">
        <v>30</v>
      </c>
      <c r="L43" s="494" t="s">
        <v>31</v>
      </c>
      <c r="M43" s="494" t="s">
        <v>32</v>
      </c>
      <c r="N43" s="575">
        <f t="shared" ref="N43:N51" si="2">+SUM(O43:Z43)</f>
        <v>6</v>
      </c>
      <c r="O43" s="1038"/>
      <c r="P43" s="1038"/>
      <c r="Q43" s="1038"/>
      <c r="R43" s="1038"/>
      <c r="S43" s="1038"/>
      <c r="T43" s="1038"/>
      <c r="U43" s="1038"/>
      <c r="V43" s="1038">
        <v>2</v>
      </c>
      <c r="W43" s="1038"/>
      <c r="X43" s="1038">
        <v>2</v>
      </c>
      <c r="Y43" s="1038">
        <v>2</v>
      </c>
      <c r="Z43" s="1038"/>
      <c r="AA43" s="73" t="s">
        <v>2704</v>
      </c>
      <c r="AB43" s="698" t="s">
        <v>2625</v>
      </c>
      <c r="AC43" s="75" t="s">
        <v>146</v>
      </c>
      <c r="AD43" s="73" t="s">
        <v>2705</v>
      </c>
      <c r="AE43" s="75"/>
      <c r="AF43" s="1604"/>
    </row>
    <row r="44" spans="1:32" s="337" customFormat="1" ht="304.5" customHeight="1">
      <c r="A44" s="161" t="s">
        <v>62</v>
      </c>
      <c r="B44" s="161" t="s">
        <v>110</v>
      </c>
      <c r="C44" s="132"/>
      <c r="D44" s="693" t="s">
        <v>2706</v>
      </c>
      <c r="E44" s="66"/>
      <c r="F44" s="69" t="s">
        <v>2707</v>
      </c>
      <c r="G44" s="363">
        <v>3</v>
      </c>
      <c r="H44" s="95" t="s">
        <v>171</v>
      </c>
      <c r="I44" s="75" t="s">
        <v>2708</v>
      </c>
      <c r="J44" s="133" t="s">
        <v>29</v>
      </c>
      <c r="K44" s="151" t="s">
        <v>30</v>
      </c>
      <c r="L44" s="494" t="s">
        <v>31</v>
      </c>
      <c r="M44" s="494" t="s">
        <v>32</v>
      </c>
      <c r="N44" s="575">
        <f t="shared" si="2"/>
        <v>200</v>
      </c>
      <c r="O44" s="1038"/>
      <c r="P44" s="1038"/>
      <c r="Q44" s="1038"/>
      <c r="R44" s="1038"/>
      <c r="S44" s="1038"/>
      <c r="T44" s="1038"/>
      <c r="U44" s="1038"/>
      <c r="V44" s="1038"/>
      <c r="W44" s="1038"/>
      <c r="X44" s="1038">
        <v>100</v>
      </c>
      <c r="Y44" s="1038">
        <v>100</v>
      </c>
      <c r="Z44" s="1038"/>
      <c r="AA44" s="73" t="s">
        <v>2704</v>
      </c>
      <c r="AB44" s="698" t="s">
        <v>2625</v>
      </c>
      <c r="AC44" s="75" t="s">
        <v>146</v>
      </c>
      <c r="AD44" s="73" t="s">
        <v>2705</v>
      </c>
      <c r="AE44" s="75"/>
      <c r="AF44" s="1604"/>
    </row>
    <row r="45" spans="1:32" s="337" customFormat="1" ht="304.5" customHeight="1">
      <c r="A45" s="161" t="s">
        <v>62</v>
      </c>
      <c r="B45" s="161" t="s">
        <v>110</v>
      </c>
      <c r="C45" s="132"/>
      <c r="D45" s="693" t="s">
        <v>2709</v>
      </c>
      <c r="E45" s="66"/>
      <c r="F45" s="69" t="s">
        <v>2710</v>
      </c>
      <c r="G45" s="363">
        <v>3</v>
      </c>
      <c r="H45" s="95" t="s">
        <v>171</v>
      </c>
      <c r="I45" s="75" t="s">
        <v>2666</v>
      </c>
      <c r="J45" s="133" t="s">
        <v>81</v>
      </c>
      <c r="K45" s="151" t="s">
        <v>30</v>
      </c>
      <c r="L45" s="494" t="s">
        <v>31</v>
      </c>
      <c r="M45" s="494" t="s">
        <v>32</v>
      </c>
      <c r="N45" s="570">
        <f t="shared" si="2"/>
        <v>1.5</v>
      </c>
      <c r="O45" s="1038"/>
      <c r="P45" s="1038"/>
      <c r="Q45" s="1038"/>
      <c r="R45" s="1039">
        <v>0.5</v>
      </c>
      <c r="S45" s="1038"/>
      <c r="T45" s="1038"/>
      <c r="U45" s="1040">
        <v>0.5</v>
      </c>
      <c r="V45" s="1038"/>
      <c r="W45" s="1038"/>
      <c r="X45" s="1040">
        <v>0.5</v>
      </c>
      <c r="Y45" s="1038"/>
      <c r="Z45" s="1038"/>
      <c r="AA45" s="73" t="s">
        <v>2704</v>
      </c>
      <c r="AB45" s="698" t="s">
        <v>2625</v>
      </c>
      <c r="AC45" s="75" t="s">
        <v>146</v>
      </c>
      <c r="AD45" s="73" t="s">
        <v>2705</v>
      </c>
      <c r="AE45" s="75"/>
      <c r="AF45" s="1604"/>
    </row>
    <row r="46" spans="1:32" s="337" customFormat="1" ht="304.5" customHeight="1">
      <c r="A46" s="161" t="s">
        <v>62</v>
      </c>
      <c r="B46" s="161" t="s">
        <v>110</v>
      </c>
      <c r="C46" s="132"/>
      <c r="D46" s="693" t="s">
        <v>2711</v>
      </c>
      <c r="E46" s="66"/>
      <c r="F46" s="69" t="s">
        <v>2712</v>
      </c>
      <c r="G46" s="363">
        <v>3</v>
      </c>
      <c r="H46" s="95" t="s">
        <v>171</v>
      </c>
      <c r="I46" s="75" t="s">
        <v>2666</v>
      </c>
      <c r="J46" s="133" t="s">
        <v>81</v>
      </c>
      <c r="K46" s="151" t="s">
        <v>30</v>
      </c>
      <c r="L46" s="494" t="s">
        <v>31</v>
      </c>
      <c r="M46" s="494" t="s">
        <v>32</v>
      </c>
      <c r="N46" s="570">
        <f t="shared" si="2"/>
        <v>1</v>
      </c>
      <c r="O46" s="1038"/>
      <c r="P46" s="1038"/>
      <c r="Q46" s="1038"/>
      <c r="R46" s="1038"/>
      <c r="S46" s="1038"/>
      <c r="T46" s="1038"/>
      <c r="U46" s="1038"/>
      <c r="V46" s="1040">
        <v>0.5</v>
      </c>
      <c r="W46" s="1038"/>
      <c r="X46" s="1038"/>
      <c r="Y46" s="1040">
        <v>0.5</v>
      </c>
      <c r="Z46" s="1038"/>
      <c r="AA46" s="73" t="s">
        <v>2704</v>
      </c>
      <c r="AB46" s="698" t="s">
        <v>2625</v>
      </c>
      <c r="AC46" s="75" t="s">
        <v>146</v>
      </c>
      <c r="AD46" s="73" t="s">
        <v>2713</v>
      </c>
      <c r="AE46" s="75"/>
      <c r="AF46" s="1604"/>
    </row>
    <row r="47" spans="1:32" s="337" customFormat="1" ht="304.5" customHeight="1">
      <c r="A47" s="161" t="s">
        <v>62</v>
      </c>
      <c r="B47" s="161" t="s">
        <v>110</v>
      </c>
      <c r="C47" s="132"/>
      <c r="D47" s="693" t="s">
        <v>2714</v>
      </c>
      <c r="E47" s="66"/>
      <c r="F47" s="69" t="s">
        <v>2715</v>
      </c>
      <c r="G47" s="363">
        <v>3</v>
      </c>
      <c r="H47" s="95" t="s">
        <v>171</v>
      </c>
      <c r="I47" s="75" t="s">
        <v>2666</v>
      </c>
      <c r="J47" s="133" t="s">
        <v>81</v>
      </c>
      <c r="K47" s="151" t="s">
        <v>30</v>
      </c>
      <c r="L47" s="494" t="s">
        <v>31</v>
      </c>
      <c r="M47" s="494" t="s">
        <v>32</v>
      </c>
      <c r="N47" s="570">
        <f t="shared" si="2"/>
        <v>1</v>
      </c>
      <c r="O47" s="1038"/>
      <c r="P47" s="1038"/>
      <c r="Q47" s="1038"/>
      <c r="R47" s="1038"/>
      <c r="S47" s="1038"/>
      <c r="T47" s="1038"/>
      <c r="U47" s="1038"/>
      <c r="V47" s="1040">
        <v>0.5</v>
      </c>
      <c r="W47" s="1038"/>
      <c r="X47" s="1038"/>
      <c r="Y47" s="1040">
        <v>0.5</v>
      </c>
      <c r="Z47" s="1038"/>
      <c r="AA47" s="73" t="s">
        <v>2704</v>
      </c>
      <c r="AB47" s="698" t="s">
        <v>2625</v>
      </c>
      <c r="AC47" s="75" t="s">
        <v>146</v>
      </c>
      <c r="AD47" s="73" t="s">
        <v>2713</v>
      </c>
      <c r="AE47" s="75"/>
      <c r="AF47" s="1604"/>
    </row>
    <row r="48" spans="1:32" s="337" customFormat="1" ht="304.5" customHeight="1">
      <c r="A48" s="161" t="s">
        <v>62</v>
      </c>
      <c r="B48" s="161" t="s">
        <v>110</v>
      </c>
      <c r="C48" s="132"/>
      <c r="D48" s="693" t="s">
        <v>2716</v>
      </c>
      <c r="E48" s="66"/>
      <c r="F48" s="69" t="s">
        <v>2717</v>
      </c>
      <c r="G48" s="363">
        <v>3</v>
      </c>
      <c r="H48" s="95" t="s">
        <v>171</v>
      </c>
      <c r="I48" s="75" t="s">
        <v>2635</v>
      </c>
      <c r="J48" s="133" t="s">
        <v>29</v>
      </c>
      <c r="K48" s="151" t="s">
        <v>30</v>
      </c>
      <c r="L48" s="494" t="s">
        <v>31</v>
      </c>
      <c r="M48" s="494" t="s">
        <v>32</v>
      </c>
      <c r="N48" s="575">
        <f t="shared" si="2"/>
        <v>100</v>
      </c>
      <c r="O48" s="1038"/>
      <c r="P48" s="1038"/>
      <c r="Q48" s="1038">
        <v>25</v>
      </c>
      <c r="R48" s="1038"/>
      <c r="S48" s="1038"/>
      <c r="T48" s="1038">
        <v>25</v>
      </c>
      <c r="U48" s="1038"/>
      <c r="V48" s="1038"/>
      <c r="W48" s="1038"/>
      <c r="X48" s="1038"/>
      <c r="Y48" s="1038">
        <v>50</v>
      </c>
      <c r="Z48" s="1038"/>
      <c r="AA48" s="73" t="s">
        <v>2718</v>
      </c>
      <c r="AB48" s="698" t="s">
        <v>2625</v>
      </c>
      <c r="AC48" s="75" t="s">
        <v>146</v>
      </c>
      <c r="AD48" s="73" t="s">
        <v>2632</v>
      </c>
      <c r="AE48" s="75"/>
      <c r="AF48" s="1604"/>
    </row>
    <row r="49" spans="1:39" s="337" customFormat="1" ht="304.5" customHeight="1">
      <c r="A49" s="161" t="s">
        <v>62</v>
      </c>
      <c r="B49" s="161" t="s">
        <v>110</v>
      </c>
      <c r="C49" s="132"/>
      <c r="D49" s="693" t="s">
        <v>2719</v>
      </c>
      <c r="E49" s="66"/>
      <c r="F49" s="69" t="s">
        <v>2720</v>
      </c>
      <c r="G49" s="363">
        <v>2</v>
      </c>
      <c r="H49" s="95" t="s">
        <v>171</v>
      </c>
      <c r="I49" s="75" t="s">
        <v>2666</v>
      </c>
      <c r="J49" s="133" t="s">
        <v>81</v>
      </c>
      <c r="K49" s="151" t="s">
        <v>30</v>
      </c>
      <c r="L49" s="494" t="s">
        <v>31</v>
      </c>
      <c r="M49" s="494" t="s">
        <v>32</v>
      </c>
      <c r="N49" s="570">
        <f t="shared" si="2"/>
        <v>1</v>
      </c>
      <c r="O49" s="1038"/>
      <c r="P49" s="1038"/>
      <c r="Q49" s="1039">
        <v>0.25</v>
      </c>
      <c r="R49" s="1038"/>
      <c r="S49" s="1038"/>
      <c r="T49" s="1039">
        <v>0.25</v>
      </c>
      <c r="U49" s="1038"/>
      <c r="V49" s="1038"/>
      <c r="W49" s="1039">
        <v>0.25</v>
      </c>
      <c r="X49" s="1038"/>
      <c r="Y49" s="1039">
        <v>0.25</v>
      </c>
      <c r="Z49" s="1038"/>
      <c r="AA49" s="73" t="s">
        <v>2704</v>
      </c>
      <c r="AB49" s="698" t="s">
        <v>2625</v>
      </c>
      <c r="AC49" s="75" t="s">
        <v>146</v>
      </c>
      <c r="AD49" s="73" t="s">
        <v>2632</v>
      </c>
      <c r="AE49" s="75"/>
      <c r="AF49" s="1604"/>
    </row>
    <row r="50" spans="1:39" s="337" customFormat="1" ht="304.5" customHeight="1">
      <c r="A50" s="161" t="s">
        <v>62</v>
      </c>
      <c r="B50" s="161" t="s">
        <v>110</v>
      </c>
      <c r="C50" s="132"/>
      <c r="D50" s="703" t="s">
        <v>2721</v>
      </c>
      <c r="E50" s="66"/>
      <c r="F50" s="69" t="s">
        <v>2722</v>
      </c>
      <c r="G50" s="363">
        <v>3</v>
      </c>
      <c r="H50" s="95" t="s">
        <v>171</v>
      </c>
      <c r="I50" s="75" t="s">
        <v>2666</v>
      </c>
      <c r="J50" s="133" t="s">
        <v>81</v>
      </c>
      <c r="K50" s="151" t="s">
        <v>30</v>
      </c>
      <c r="L50" s="494" t="s">
        <v>31</v>
      </c>
      <c r="M50" s="494" t="s">
        <v>32</v>
      </c>
      <c r="N50" s="570">
        <f t="shared" si="2"/>
        <v>1</v>
      </c>
      <c r="O50" s="1038"/>
      <c r="P50" s="1038"/>
      <c r="Q50" s="1038"/>
      <c r="R50" s="1038"/>
      <c r="S50" s="1039">
        <v>0.5</v>
      </c>
      <c r="T50" s="1038"/>
      <c r="U50" s="1038"/>
      <c r="V50" s="1039">
        <v>0.5</v>
      </c>
      <c r="W50" s="1038"/>
      <c r="X50" s="1038"/>
      <c r="Y50" s="1038"/>
      <c r="Z50" s="1038"/>
      <c r="AA50" s="73" t="s">
        <v>2704</v>
      </c>
      <c r="AB50" s="698" t="s">
        <v>2625</v>
      </c>
      <c r="AC50" s="75" t="s">
        <v>146</v>
      </c>
      <c r="AD50" s="73" t="s">
        <v>2632</v>
      </c>
      <c r="AE50" s="75"/>
      <c r="AF50" s="1604"/>
    </row>
    <row r="51" spans="1:39" s="337" customFormat="1" ht="304.5" customHeight="1">
      <c r="A51" s="161" t="s">
        <v>62</v>
      </c>
      <c r="B51" s="161" t="s">
        <v>110</v>
      </c>
      <c r="C51" s="132"/>
      <c r="D51" s="703" t="s">
        <v>2723</v>
      </c>
      <c r="E51" s="66"/>
      <c r="F51" s="69" t="s">
        <v>2724</v>
      </c>
      <c r="G51" s="363">
        <v>3</v>
      </c>
      <c r="H51" s="95" t="s">
        <v>171</v>
      </c>
      <c r="I51" s="75" t="s">
        <v>2666</v>
      </c>
      <c r="J51" s="133" t="s">
        <v>81</v>
      </c>
      <c r="K51" s="151" t="s">
        <v>30</v>
      </c>
      <c r="L51" s="494" t="s">
        <v>31</v>
      </c>
      <c r="M51" s="494" t="s">
        <v>32</v>
      </c>
      <c r="N51" s="570">
        <f t="shared" si="2"/>
        <v>1</v>
      </c>
      <c r="O51" s="1038"/>
      <c r="P51" s="1038"/>
      <c r="Q51" s="1038"/>
      <c r="R51" s="1039">
        <v>0.5</v>
      </c>
      <c r="S51" s="1038"/>
      <c r="T51" s="1038"/>
      <c r="U51" s="1038"/>
      <c r="V51" s="1039">
        <v>0.5</v>
      </c>
      <c r="W51" s="1038"/>
      <c r="X51" s="1038"/>
      <c r="Y51" s="1038"/>
      <c r="Z51" s="1038"/>
      <c r="AA51" s="73" t="s">
        <v>2704</v>
      </c>
      <c r="AB51" s="698" t="s">
        <v>2625</v>
      </c>
      <c r="AC51" s="75" t="s">
        <v>146</v>
      </c>
      <c r="AD51" s="73" t="s">
        <v>2632</v>
      </c>
      <c r="AE51" s="75"/>
      <c r="AF51" s="1605"/>
    </row>
    <row r="52" spans="1:39" s="578" customFormat="1" ht="129" customHeight="1">
      <c r="A52" s="161" t="s">
        <v>47</v>
      </c>
      <c r="B52" s="161" t="s">
        <v>124</v>
      </c>
      <c r="C52" s="150"/>
      <c r="D52" s="703" t="s">
        <v>2725</v>
      </c>
      <c r="E52" s="151"/>
      <c r="F52" s="69" t="s">
        <v>2726</v>
      </c>
      <c r="G52" s="135">
        <v>3</v>
      </c>
      <c r="H52" s="95" t="s">
        <v>2689</v>
      </c>
      <c r="I52" s="689" t="s">
        <v>2727</v>
      </c>
      <c r="J52" s="135" t="s">
        <v>81</v>
      </c>
      <c r="K52" s="135" t="s">
        <v>30</v>
      </c>
      <c r="L52" s="1041" t="s">
        <v>31</v>
      </c>
      <c r="M52" s="135" t="s">
        <v>40</v>
      </c>
      <c r="N52" s="361">
        <f>+SUM(O52:Z52)</f>
        <v>1</v>
      </c>
      <c r="O52" s="1042">
        <v>0.5</v>
      </c>
      <c r="P52" s="522">
        <v>0.5</v>
      </c>
      <c r="Q52" s="175"/>
      <c r="R52" s="175"/>
      <c r="S52" s="175"/>
      <c r="T52" s="175"/>
      <c r="U52" s="175"/>
      <c r="V52" s="175"/>
      <c r="W52" s="175"/>
      <c r="X52" s="175"/>
      <c r="Y52" s="175"/>
      <c r="Z52" s="175"/>
      <c r="AA52" s="73" t="s">
        <v>2728</v>
      </c>
      <c r="AB52" s="75" t="s">
        <v>133</v>
      </c>
      <c r="AC52" s="75" t="s">
        <v>133</v>
      </c>
      <c r="AD52" s="75" t="s">
        <v>2729</v>
      </c>
      <c r="AE52" s="706" t="s">
        <v>70</v>
      </c>
      <c r="AF52" s="1043"/>
      <c r="AG52" s="115"/>
      <c r="AH52" s="115"/>
      <c r="AI52" s="115"/>
      <c r="AJ52" s="115"/>
      <c r="AK52" s="115"/>
      <c r="AL52" s="115"/>
      <c r="AM52" s="115"/>
    </row>
    <row r="53" spans="1:39" s="578" customFormat="1" ht="159" customHeight="1">
      <c r="A53" s="161" t="s">
        <v>47</v>
      </c>
      <c r="B53" s="161" t="s">
        <v>124</v>
      </c>
      <c r="C53" s="150"/>
      <c r="D53" s="703" t="s">
        <v>2730</v>
      </c>
      <c r="E53" s="703" t="s">
        <v>2731</v>
      </c>
      <c r="F53" s="69" t="s">
        <v>2732</v>
      </c>
      <c r="G53" s="363">
        <v>2</v>
      </c>
      <c r="H53" s="161" t="s">
        <v>97</v>
      </c>
      <c r="I53" s="55" t="s">
        <v>1751</v>
      </c>
      <c r="J53" s="363" t="s">
        <v>81</v>
      </c>
      <c r="K53" s="363" t="s">
        <v>30</v>
      </c>
      <c r="L53" s="741" t="s">
        <v>31</v>
      </c>
      <c r="M53" s="363" t="s">
        <v>32</v>
      </c>
      <c r="N53" s="361">
        <f t="shared" ref="N53:N58" si="3">+SUM(O53:Z53)</f>
        <v>1</v>
      </c>
      <c r="O53" s="1042"/>
      <c r="P53" s="522">
        <v>0.25</v>
      </c>
      <c r="Q53" s="144"/>
      <c r="R53" s="522">
        <v>0.25</v>
      </c>
      <c r="S53" s="144"/>
      <c r="T53" s="175"/>
      <c r="U53" s="522">
        <v>0.25</v>
      </c>
      <c r="V53" s="175"/>
      <c r="W53" s="522">
        <v>0.25</v>
      </c>
      <c r="X53" s="175"/>
      <c r="Y53" s="144"/>
      <c r="Z53" s="175"/>
      <c r="AA53" s="1044" t="s">
        <v>2733</v>
      </c>
      <c r="AB53" s="75" t="s">
        <v>133</v>
      </c>
      <c r="AC53" s="75" t="s">
        <v>133</v>
      </c>
      <c r="AD53" s="75" t="s">
        <v>2729</v>
      </c>
      <c r="AE53" s="706" t="s">
        <v>105</v>
      </c>
      <c r="AF53" s="1045">
        <v>4016558.4699568055</v>
      </c>
      <c r="AG53" s="115"/>
      <c r="AH53" s="115"/>
      <c r="AI53" s="115"/>
      <c r="AJ53" s="115"/>
      <c r="AK53" s="115"/>
      <c r="AL53" s="115"/>
      <c r="AM53" s="115"/>
    </row>
    <row r="54" spans="1:39" s="578" customFormat="1" ht="129" customHeight="1">
      <c r="A54" s="161" t="s">
        <v>47</v>
      </c>
      <c r="B54" s="183" t="s">
        <v>124</v>
      </c>
      <c r="C54" s="150"/>
      <c r="D54" s="703" t="s">
        <v>2734</v>
      </c>
      <c r="E54" s="703" t="s">
        <v>2735</v>
      </c>
      <c r="F54" s="69" t="s">
        <v>2736</v>
      </c>
      <c r="G54" s="363">
        <v>2</v>
      </c>
      <c r="H54" s="161" t="s">
        <v>97</v>
      </c>
      <c r="I54" s="55" t="s">
        <v>1751</v>
      </c>
      <c r="J54" s="363" t="s">
        <v>81</v>
      </c>
      <c r="K54" s="363" t="s">
        <v>30</v>
      </c>
      <c r="L54" s="741" t="s">
        <v>31</v>
      </c>
      <c r="M54" s="363" t="s">
        <v>32</v>
      </c>
      <c r="N54" s="361">
        <f t="shared" si="3"/>
        <v>1</v>
      </c>
      <c r="O54" s="1042"/>
      <c r="P54" s="522">
        <v>0.25</v>
      </c>
      <c r="Q54" s="144"/>
      <c r="R54" s="522">
        <v>0.25</v>
      </c>
      <c r="S54" s="144"/>
      <c r="T54" s="175"/>
      <c r="U54" s="522">
        <v>0.25</v>
      </c>
      <c r="V54" s="175"/>
      <c r="W54" s="522">
        <v>0.25</v>
      </c>
      <c r="X54" s="175"/>
      <c r="Y54" s="144"/>
      <c r="Z54" s="175"/>
      <c r="AA54" s="1044" t="s">
        <v>2737</v>
      </c>
      <c r="AB54" s="75" t="s">
        <v>133</v>
      </c>
      <c r="AC54" s="75" t="s">
        <v>133</v>
      </c>
      <c r="AD54" s="75" t="s">
        <v>2729</v>
      </c>
      <c r="AE54" s="706" t="s">
        <v>105</v>
      </c>
      <c r="AF54" s="1045">
        <v>28485905.111877602</v>
      </c>
      <c r="AG54" s="115"/>
      <c r="AH54" s="115"/>
      <c r="AI54" s="115"/>
      <c r="AJ54" s="115"/>
      <c r="AK54" s="115"/>
      <c r="AL54" s="115"/>
      <c r="AM54" s="115"/>
    </row>
    <row r="55" spans="1:39" s="578" customFormat="1" ht="129" customHeight="1">
      <c r="A55" s="161" t="s">
        <v>47</v>
      </c>
      <c r="B55" s="183" t="s">
        <v>124</v>
      </c>
      <c r="C55" s="150"/>
      <c r="D55" s="703" t="s">
        <v>2738</v>
      </c>
      <c r="E55" s="703"/>
      <c r="F55" s="703" t="s">
        <v>2739</v>
      </c>
      <c r="G55" s="363">
        <v>2</v>
      </c>
      <c r="H55" s="161" t="s">
        <v>97</v>
      </c>
      <c r="I55" s="55" t="s">
        <v>1751</v>
      </c>
      <c r="J55" s="363" t="s">
        <v>81</v>
      </c>
      <c r="K55" s="363" t="s">
        <v>30</v>
      </c>
      <c r="L55" s="741" t="s">
        <v>31</v>
      </c>
      <c r="M55" s="363" t="s">
        <v>32</v>
      </c>
      <c r="N55" s="361">
        <f t="shared" si="3"/>
        <v>1</v>
      </c>
      <c r="O55" s="1042"/>
      <c r="P55" s="522">
        <v>0.25</v>
      </c>
      <c r="Q55" s="144"/>
      <c r="R55" s="522">
        <v>0.25</v>
      </c>
      <c r="S55" s="144"/>
      <c r="T55" s="175"/>
      <c r="U55" s="522">
        <v>0.25</v>
      </c>
      <c r="V55" s="175"/>
      <c r="W55" s="522">
        <v>0.25</v>
      </c>
      <c r="X55" s="175"/>
      <c r="Y55" s="144"/>
      <c r="Z55" s="175"/>
      <c r="AA55" s="1044" t="s">
        <v>2737</v>
      </c>
      <c r="AB55" s="75" t="s">
        <v>133</v>
      </c>
      <c r="AC55" s="75" t="s">
        <v>133</v>
      </c>
      <c r="AD55" s="75" t="s">
        <v>2729</v>
      </c>
      <c r="AE55" s="706" t="s">
        <v>105</v>
      </c>
      <c r="AF55" s="1045">
        <v>1273881.02618497</v>
      </c>
      <c r="AG55" s="115"/>
      <c r="AH55" s="115"/>
      <c r="AI55" s="115"/>
      <c r="AJ55" s="115"/>
      <c r="AK55" s="115"/>
      <c r="AL55" s="115"/>
      <c r="AM55" s="115"/>
    </row>
    <row r="56" spans="1:39" s="578" customFormat="1" ht="129" customHeight="1">
      <c r="A56" s="161" t="s">
        <v>47</v>
      </c>
      <c r="B56" s="183" t="s">
        <v>124</v>
      </c>
      <c r="C56" s="150"/>
      <c r="D56" s="703" t="s">
        <v>2740</v>
      </c>
      <c r="E56" s="703" t="s">
        <v>2741</v>
      </c>
      <c r="F56" s="703" t="s">
        <v>2742</v>
      </c>
      <c r="G56" s="363">
        <v>2</v>
      </c>
      <c r="H56" s="161" t="s">
        <v>97</v>
      </c>
      <c r="I56" s="55" t="s">
        <v>1751</v>
      </c>
      <c r="J56" s="363" t="s">
        <v>81</v>
      </c>
      <c r="K56" s="363" t="s">
        <v>30</v>
      </c>
      <c r="L56" s="741" t="s">
        <v>31</v>
      </c>
      <c r="M56" s="363" t="s">
        <v>32</v>
      </c>
      <c r="N56" s="361">
        <f t="shared" si="3"/>
        <v>1</v>
      </c>
      <c r="O56" s="1042"/>
      <c r="P56" s="522">
        <v>0.25</v>
      </c>
      <c r="Q56" s="144"/>
      <c r="R56" s="522">
        <v>0.25</v>
      </c>
      <c r="S56" s="144"/>
      <c r="T56" s="175"/>
      <c r="U56" s="522">
        <v>0.25</v>
      </c>
      <c r="V56" s="175"/>
      <c r="W56" s="522">
        <v>0.25</v>
      </c>
      <c r="X56" s="175"/>
      <c r="Y56" s="144"/>
      <c r="Z56" s="175"/>
      <c r="AA56" s="1044" t="s">
        <v>2737</v>
      </c>
      <c r="AB56" s="75" t="s">
        <v>133</v>
      </c>
      <c r="AC56" s="75" t="s">
        <v>133</v>
      </c>
      <c r="AD56" s="75" t="s">
        <v>2729</v>
      </c>
      <c r="AE56" s="706" t="s">
        <v>105</v>
      </c>
      <c r="AF56" s="1045">
        <v>7206487.015284352</v>
      </c>
      <c r="AG56" s="115"/>
      <c r="AH56" s="115"/>
      <c r="AI56" s="115"/>
      <c r="AJ56" s="115"/>
      <c r="AK56" s="115"/>
      <c r="AL56" s="115"/>
      <c r="AM56" s="115"/>
    </row>
    <row r="57" spans="1:39" s="578" customFormat="1" ht="163.5" customHeight="1">
      <c r="A57" s="161" t="s">
        <v>47</v>
      </c>
      <c r="B57" s="183" t="s">
        <v>124</v>
      </c>
      <c r="C57" s="150"/>
      <c r="D57" s="693" t="s">
        <v>2743</v>
      </c>
      <c r="E57" s="1046" t="s">
        <v>2744</v>
      </c>
      <c r="F57" s="1046" t="s">
        <v>2745</v>
      </c>
      <c r="G57" s="363">
        <v>3</v>
      </c>
      <c r="H57" s="161" t="s">
        <v>97</v>
      </c>
      <c r="I57" s="55" t="s">
        <v>1751</v>
      </c>
      <c r="J57" s="363" t="s">
        <v>81</v>
      </c>
      <c r="K57" s="363" t="s">
        <v>30</v>
      </c>
      <c r="L57" s="741" t="s">
        <v>31</v>
      </c>
      <c r="M57" s="363" t="s">
        <v>32</v>
      </c>
      <c r="N57" s="361">
        <f t="shared" si="3"/>
        <v>1</v>
      </c>
      <c r="O57" s="522"/>
      <c r="P57" s="522"/>
      <c r="Q57" s="522">
        <v>0.2</v>
      </c>
      <c r="R57" s="522"/>
      <c r="S57" s="522">
        <v>0.2</v>
      </c>
      <c r="T57" s="522"/>
      <c r="U57" s="522">
        <v>0.2</v>
      </c>
      <c r="V57" s="522"/>
      <c r="W57" s="522">
        <v>0.2</v>
      </c>
      <c r="X57" s="522"/>
      <c r="Y57" s="522">
        <v>0.2</v>
      </c>
      <c r="Z57" s="522"/>
      <c r="AA57" s="1047" t="s">
        <v>2746</v>
      </c>
      <c r="AB57" s="75" t="s">
        <v>133</v>
      </c>
      <c r="AC57" s="75" t="s">
        <v>133</v>
      </c>
      <c r="AD57" s="75" t="s">
        <v>2729</v>
      </c>
      <c r="AE57" s="706" t="s">
        <v>105</v>
      </c>
      <c r="AF57" s="1045">
        <v>11408465.199999999</v>
      </c>
      <c r="AG57" s="115"/>
      <c r="AH57" s="115"/>
      <c r="AI57" s="115"/>
      <c r="AJ57" s="115"/>
      <c r="AK57" s="115"/>
      <c r="AL57" s="115"/>
      <c r="AM57" s="115"/>
    </row>
    <row r="58" spans="1:39" s="578" customFormat="1" ht="129" customHeight="1">
      <c r="A58" s="95" t="s">
        <v>47</v>
      </c>
      <c r="B58" s="183" t="s">
        <v>124</v>
      </c>
      <c r="C58" s="150"/>
      <c r="D58" s="693" t="s">
        <v>2747</v>
      </c>
      <c r="E58" s="1046" t="s">
        <v>2748</v>
      </c>
      <c r="F58" s="1046" t="s">
        <v>2749</v>
      </c>
      <c r="G58" s="363">
        <v>2</v>
      </c>
      <c r="H58" s="161" t="s">
        <v>97</v>
      </c>
      <c r="I58" s="55" t="s">
        <v>1751</v>
      </c>
      <c r="J58" s="363" t="s">
        <v>81</v>
      </c>
      <c r="K58" s="363" t="s">
        <v>30</v>
      </c>
      <c r="L58" s="741" t="s">
        <v>31</v>
      </c>
      <c r="M58" s="363" t="s">
        <v>32</v>
      </c>
      <c r="N58" s="361">
        <f t="shared" si="3"/>
        <v>1</v>
      </c>
      <c r="O58" s="522"/>
      <c r="P58" s="522"/>
      <c r="Q58" s="522">
        <v>0.2</v>
      </c>
      <c r="R58" s="522"/>
      <c r="S58" s="522">
        <v>0.2</v>
      </c>
      <c r="T58" s="522"/>
      <c r="U58" s="522">
        <v>0.2</v>
      </c>
      <c r="V58" s="522"/>
      <c r="W58" s="522">
        <v>0.2</v>
      </c>
      <c r="X58" s="522"/>
      <c r="Y58" s="522">
        <v>0.2</v>
      </c>
      <c r="Z58" s="522"/>
      <c r="AA58" s="1044" t="s">
        <v>2737</v>
      </c>
      <c r="AB58" s="75" t="s">
        <v>133</v>
      </c>
      <c r="AC58" s="75" t="s">
        <v>133</v>
      </c>
      <c r="AD58" s="75" t="s">
        <v>2729</v>
      </c>
      <c r="AE58" s="706" t="s">
        <v>105</v>
      </c>
      <c r="AF58" s="1045">
        <v>195000</v>
      </c>
      <c r="AG58" s="115"/>
      <c r="AH58" s="115"/>
      <c r="AI58" s="115"/>
      <c r="AJ58" s="115"/>
      <c r="AK58" s="115"/>
      <c r="AL58" s="115"/>
      <c r="AM58" s="115"/>
    </row>
    <row r="59" spans="1:39" s="578" customFormat="1" ht="169.5" customHeight="1">
      <c r="A59" s="95" t="s">
        <v>47</v>
      </c>
      <c r="B59" s="95" t="s">
        <v>124</v>
      </c>
      <c r="C59" s="150"/>
      <c r="D59" s="703" t="s">
        <v>2750</v>
      </c>
      <c r="E59" s="161" t="s">
        <v>2751</v>
      </c>
      <c r="F59" s="161" t="s">
        <v>2752</v>
      </c>
      <c r="G59" s="363">
        <v>3</v>
      </c>
      <c r="H59" s="161" t="s">
        <v>97</v>
      </c>
      <c r="I59" s="55" t="s">
        <v>2753</v>
      </c>
      <c r="J59" s="363" t="s">
        <v>37</v>
      </c>
      <c r="K59" s="363" t="s">
        <v>38</v>
      </c>
      <c r="L59" s="741" t="s">
        <v>39</v>
      </c>
      <c r="M59" s="363" t="s">
        <v>40</v>
      </c>
      <c r="N59" s="720">
        <f>+AVERAGE(O59:Z59)</f>
        <v>5</v>
      </c>
      <c r="O59" s="1048">
        <v>5</v>
      </c>
      <c r="P59" s="1049">
        <v>5</v>
      </c>
      <c r="Q59" s="1048">
        <v>5</v>
      </c>
      <c r="R59" s="1049">
        <v>5</v>
      </c>
      <c r="S59" s="1048">
        <v>5</v>
      </c>
      <c r="T59" s="1049">
        <v>5</v>
      </c>
      <c r="U59" s="1048">
        <v>5</v>
      </c>
      <c r="V59" s="1049">
        <v>5</v>
      </c>
      <c r="W59" s="1048">
        <v>5</v>
      </c>
      <c r="X59" s="1049">
        <v>5</v>
      </c>
      <c r="Y59" s="1048">
        <v>5</v>
      </c>
      <c r="Z59" s="1049">
        <v>5</v>
      </c>
      <c r="AA59" s="72" t="s">
        <v>2754</v>
      </c>
      <c r="AB59" s="75" t="s">
        <v>133</v>
      </c>
      <c r="AC59" s="75" t="s">
        <v>133</v>
      </c>
      <c r="AD59" s="75" t="s">
        <v>2729</v>
      </c>
      <c r="AE59" s="135"/>
      <c r="AF59" s="277"/>
      <c r="AG59" s="115"/>
      <c r="AH59" s="115"/>
      <c r="AI59" s="115"/>
      <c r="AJ59" s="115"/>
      <c r="AK59" s="115"/>
      <c r="AL59" s="115"/>
      <c r="AM59" s="115"/>
    </row>
    <row r="60" spans="1:39" s="578" customFormat="1" ht="189" customHeight="1">
      <c r="A60" s="95" t="s">
        <v>47</v>
      </c>
      <c r="B60" s="132" t="s">
        <v>124</v>
      </c>
      <c r="C60" s="150"/>
      <c r="D60" s="703" t="s">
        <v>2755</v>
      </c>
      <c r="E60" s="151"/>
      <c r="F60" s="161" t="s">
        <v>2756</v>
      </c>
      <c r="G60" s="363">
        <v>1</v>
      </c>
      <c r="H60" s="95" t="s">
        <v>88</v>
      </c>
      <c r="I60" s="55" t="s">
        <v>2757</v>
      </c>
      <c r="J60" s="363" t="s">
        <v>29</v>
      </c>
      <c r="K60" s="363" t="s">
        <v>30</v>
      </c>
      <c r="L60" s="741" t="s">
        <v>39</v>
      </c>
      <c r="M60" s="363" t="s">
        <v>40</v>
      </c>
      <c r="N60" s="720">
        <f>+AVERAGE(O60:Z60)</f>
        <v>14</v>
      </c>
      <c r="O60" s="1049">
        <v>14</v>
      </c>
      <c r="P60" s="1049">
        <v>14</v>
      </c>
      <c r="Q60" s="1049">
        <v>14</v>
      </c>
      <c r="R60" s="1049">
        <v>14</v>
      </c>
      <c r="S60" s="1049">
        <v>14</v>
      </c>
      <c r="T60" s="1049">
        <v>14</v>
      </c>
      <c r="U60" s="1049">
        <v>14</v>
      </c>
      <c r="V60" s="1049">
        <v>14</v>
      </c>
      <c r="W60" s="1049">
        <v>14</v>
      </c>
      <c r="X60" s="1049">
        <v>14</v>
      </c>
      <c r="Y60" s="1049">
        <v>14</v>
      </c>
      <c r="Z60" s="1049">
        <v>14</v>
      </c>
      <c r="AA60" s="72" t="s">
        <v>2758</v>
      </c>
      <c r="AB60" s="75" t="s">
        <v>133</v>
      </c>
      <c r="AC60" s="75" t="s">
        <v>133</v>
      </c>
      <c r="AD60" s="75" t="s">
        <v>2729</v>
      </c>
      <c r="AE60" s="135"/>
      <c r="AF60" s="277"/>
      <c r="AG60" s="115"/>
      <c r="AH60" s="115"/>
      <c r="AI60" s="115"/>
      <c r="AJ60" s="115"/>
      <c r="AK60" s="115"/>
      <c r="AL60" s="115"/>
      <c r="AM60" s="115"/>
    </row>
    <row r="61" spans="1:39" s="578" customFormat="1" ht="176.25" customHeight="1">
      <c r="A61" s="95" t="s">
        <v>47</v>
      </c>
      <c r="B61" s="132" t="s">
        <v>124</v>
      </c>
      <c r="C61" s="150"/>
      <c r="D61" s="703" t="s">
        <v>2759</v>
      </c>
      <c r="E61" s="151"/>
      <c r="F61" s="161" t="s">
        <v>2760</v>
      </c>
      <c r="G61" s="363">
        <v>2</v>
      </c>
      <c r="H61" s="95" t="s">
        <v>97</v>
      </c>
      <c r="I61" s="55" t="s">
        <v>2761</v>
      </c>
      <c r="J61" s="363" t="s">
        <v>81</v>
      </c>
      <c r="K61" s="363" t="s">
        <v>30</v>
      </c>
      <c r="L61" s="743" t="s">
        <v>39</v>
      </c>
      <c r="M61" s="742" t="s">
        <v>40</v>
      </c>
      <c r="N61" s="1050">
        <f>+AVERAGE(O61:Z61)</f>
        <v>0.79999999999999993</v>
      </c>
      <c r="O61" s="1051">
        <v>0.8</v>
      </c>
      <c r="P61" s="1051">
        <v>0.8</v>
      </c>
      <c r="Q61" s="1051">
        <v>0.8</v>
      </c>
      <c r="R61" s="1051">
        <v>0.8</v>
      </c>
      <c r="S61" s="1051">
        <v>0.8</v>
      </c>
      <c r="T61" s="1051">
        <v>0.8</v>
      </c>
      <c r="U61" s="1051">
        <v>0.8</v>
      </c>
      <c r="V61" s="1051">
        <v>0.8</v>
      </c>
      <c r="W61" s="1051">
        <v>0.8</v>
      </c>
      <c r="X61" s="1051">
        <v>0.8</v>
      </c>
      <c r="Y61" s="1051">
        <v>0.8</v>
      </c>
      <c r="Z61" s="1051">
        <v>0.8</v>
      </c>
      <c r="AA61" s="72" t="s">
        <v>184</v>
      </c>
      <c r="AB61" s="75" t="s">
        <v>133</v>
      </c>
      <c r="AC61" s="75" t="s">
        <v>133</v>
      </c>
      <c r="AD61" s="75" t="s">
        <v>2729</v>
      </c>
      <c r="AE61" s="135"/>
      <c r="AF61" s="277"/>
      <c r="AG61" s="115"/>
      <c r="AH61" s="115"/>
      <c r="AI61" s="115"/>
      <c r="AJ61" s="115"/>
      <c r="AK61" s="115"/>
      <c r="AL61" s="115"/>
      <c r="AM61" s="115"/>
    </row>
    <row r="62" spans="1:39" s="578" customFormat="1" ht="216" customHeight="1">
      <c r="A62" s="95" t="s">
        <v>47</v>
      </c>
      <c r="B62" s="132" t="s">
        <v>124</v>
      </c>
      <c r="C62" s="133"/>
      <c r="D62" s="1488" t="s">
        <v>2762</v>
      </c>
      <c r="E62" s="718" t="s">
        <v>2763</v>
      </c>
      <c r="F62" s="1606" t="s">
        <v>2764</v>
      </c>
      <c r="G62" s="494">
        <f>2/4</f>
        <v>0.5</v>
      </c>
      <c r="H62" s="95" t="s">
        <v>97</v>
      </c>
      <c r="I62" s="55" t="s">
        <v>1759</v>
      </c>
      <c r="J62" s="363" t="s">
        <v>81</v>
      </c>
      <c r="K62" s="363" t="s">
        <v>30</v>
      </c>
      <c r="L62" s="363" t="s">
        <v>31</v>
      </c>
      <c r="M62" s="363" t="s">
        <v>40</v>
      </c>
      <c r="N62" s="617">
        <v>1</v>
      </c>
      <c r="O62" s="336"/>
      <c r="P62" s="336"/>
      <c r="Q62" s="336"/>
      <c r="R62" s="336"/>
      <c r="S62" s="336"/>
      <c r="T62" s="351">
        <v>0.5</v>
      </c>
      <c r="U62" s="351">
        <v>0.5</v>
      </c>
      <c r="V62" s="336"/>
      <c r="W62" s="351"/>
      <c r="X62" s="351"/>
      <c r="Y62" s="336"/>
      <c r="Z62" s="336"/>
      <c r="AA62" s="718" t="s">
        <v>2765</v>
      </c>
      <c r="AB62" s="75" t="s">
        <v>133</v>
      </c>
      <c r="AC62" s="75" t="s">
        <v>133</v>
      </c>
      <c r="AD62" s="75" t="s">
        <v>2729</v>
      </c>
      <c r="AE62" s="363"/>
      <c r="AF62" s="277"/>
      <c r="AG62" s="115"/>
      <c r="AH62" s="115"/>
      <c r="AI62" s="115"/>
      <c r="AJ62" s="115"/>
      <c r="AK62" s="115"/>
      <c r="AL62" s="115"/>
      <c r="AM62" s="115"/>
    </row>
    <row r="63" spans="1:39" s="578" customFormat="1" ht="176.25" customHeight="1">
      <c r="A63" s="95" t="s">
        <v>47</v>
      </c>
      <c r="B63" s="132" t="s">
        <v>124</v>
      </c>
      <c r="C63" s="133"/>
      <c r="D63" s="1489"/>
      <c r="E63" s="718" t="s">
        <v>2766</v>
      </c>
      <c r="F63" s="1607"/>
      <c r="G63" s="494">
        <f t="shared" ref="G63:G65" si="4">2/4</f>
        <v>0.5</v>
      </c>
      <c r="H63" s="95" t="s">
        <v>97</v>
      </c>
      <c r="I63" s="55" t="s">
        <v>1759</v>
      </c>
      <c r="J63" s="363" t="s">
        <v>81</v>
      </c>
      <c r="K63" s="363" t="s">
        <v>30</v>
      </c>
      <c r="L63" s="1041" t="s">
        <v>31</v>
      </c>
      <c r="M63" s="135" t="s">
        <v>40</v>
      </c>
      <c r="N63" s="368">
        <v>1</v>
      </c>
      <c r="O63" s="336"/>
      <c r="P63" s="336"/>
      <c r="Q63" s="336"/>
      <c r="R63" s="336"/>
      <c r="S63" s="336"/>
      <c r="T63" s="336"/>
      <c r="U63" s="336"/>
      <c r="V63" s="351">
        <v>1</v>
      </c>
      <c r="W63" s="336"/>
      <c r="X63" s="336"/>
      <c r="Y63" s="336"/>
      <c r="Z63" s="336"/>
      <c r="AA63" s="72" t="s">
        <v>2767</v>
      </c>
      <c r="AB63" s="75" t="s">
        <v>133</v>
      </c>
      <c r="AC63" s="75" t="s">
        <v>133</v>
      </c>
      <c r="AD63" s="75" t="s">
        <v>2729</v>
      </c>
      <c r="AE63" s="363"/>
      <c r="AF63" s="277"/>
      <c r="AG63" s="115"/>
      <c r="AH63" s="115"/>
      <c r="AI63" s="115"/>
      <c r="AJ63" s="115"/>
      <c r="AK63" s="115"/>
      <c r="AL63" s="115"/>
      <c r="AM63" s="115"/>
    </row>
    <row r="64" spans="1:39" s="578" customFormat="1" ht="150" customHeight="1">
      <c r="A64" s="95" t="s">
        <v>47</v>
      </c>
      <c r="B64" s="132" t="s">
        <v>124</v>
      </c>
      <c r="C64" s="133"/>
      <c r="D64" s="1489"/>
      <c r="E64" s="718" t="s">
        <v>2768</v>
      </c>
      <c r="F64" s="1607"/>
      <c r="G64" s="494">
        <f t="shared" si="4"/>
        <v>0.5</v>
      </c>
      <c r="H64" s="95" t="s">
        <v>97</v>
      </c>
      <c r="I64" s="55" t="s">
        <v>1759</v>
      </c>
      <c r="J64" s="363" t="s">
        <v>81</v>
      </c>
      <c r="K64" s="363" t="s">
        <v>30</v>
      </c>
      <c r="L64" s="741" t="s">
        <v>31</v>
      </c>
      <c r="M64" s="363" t="s">
        <v>40</v>
      </c>
      <c r="N64" s="617">
        <v>1</v>
      </c>
      <c r="O64" s="336"/>
      <c r="P64" s="336"/>
      <c r="Q64" s="336"/>
      <c r="R64" s="336"/>
      <c r="S64" s="336"/>
      <c r="T64" s="336"/>
      <c r="U64" s="336"/>
      <c r="V64" s="336"/>
      <c r="W64" s="351">
        <v>1</v>
      </c>
      <c r="X64" s="336"/>
      <c r="Y64" s="336"/>
      <c r="Z64" s="365"/>
      <c r="AA64" s="72" t="s">
        <v>2769</v>
      </c>
      <c r="AB64" s="75" t="s">
        <v>133</v>
      </c>
      <c r="AC64" s="75" t="s">
        <v>133</v>
      </c>
      <c r="AD64" s="75" t="s">
        <v>2729</v>
      </c>
      <c r="AE64" s="363"/>
      <c r="AF64" s="277"/>
      <c r="AG64" s="115"/>
      <c r="AH64" s="115"/>
      <c r="AI64" s="115"/>
      <c r="AJ64" s="115"/>
      <c r="AK64" s="115"/>
      <c r="AL64" s="115"/>
      <c r="AM64" s="115"/>
    </row>
    <row r="65" spans="1:39" s="578" customFormat="1" ht="171" customHeight="1">
      <c r="A65" s="141" t="s">
        <v>47</v>
      </c>
      <c r="B65" s="139" t="s">
        <v>124</v>
      </c>
      <c r="C65" s="140"/>
      <c r="D65" s="1489"/>
      <c r="E65" s="700" t="s">
        <v>2770</v>
      </c>
      <c r="F65" s="1607"/>
      <c r="G65" s="494">
        <f t="shared" si="4"/>
        <v>0.5</v>
      </c>
      <c r="H65" s="141" t="s">
        <v>97</v>
      </c>
      <c r="I65" s="688" t="s">
        <v>1759</v>
      </c>
      <c r="J65" s="742" t="s">
        <v>81</v>
      </c>
      <c r="K65" s="742" t="s">
        <v>30</v>
      </c>
      <c r="L65" s="743" t="s">
        <v>31</v>
      </c>
      <c r="M65" s="742" t="s">
        <v>40</v>
      </c>
      <c r="N65" s="744">
        <v>1</v>
      </c>
      <c r="O65" s="1052"/>
      <c r="P65" s="1052"/>
      <c r="Q65" s="1052"/>
      <c r="R65" s="1052"/>
      <c r="S65" s="1052"/>
      <c r="T65" s="1052"/>
      <c r="U65" s="1052"/>
      <c r="V65" s="1052"/>
      <c r="W65" s="1052"/>
      <c r="X65" s="1053">
        <v>1</v>
      </c>
      <c r="Y65" s="1052"/>
      <c r="Z65" s="1052"/>
      <c r="AA65" s="701" t="s">
        <v>2771</v>
      </c>
      <c r="AB65" s="704" t="s">
        <v>133</v>
      </c>
      <c r="AC65" s="704" t="s">
        <v>133</v>
      </c>
      <c r="AD65" s="704" t="s">
        <v>2729</v>
      </c>
      <c r="AE65" s="742"/>
      <c r="AF65" s="747"/>
      <c r="AG65" s="115"/>
      <c r="AH65" s="115"/>
      <c r="AI65" s="115"/>
      <c r="AJ65" s="115"/>
      <c r="AK65" s="115"/>
      <c r="AL65" s="115"/>
      <c r="AM65" s="115"/>
    </row>
    <row r="66" spans="1:39" s="101" customFormat="1" ht="221.25" customHeight="1">
      <c r="A66" s="95" t="s">
        <v>47</v>
      </c>
      <c r="B66" s="132" t="s">
        <v>99</v>
      </c>
      <c r="C66" s="283"/>
      <c r="D66" s="132" t="s">
        <v>2772</v>
      </c>
      <c r="E66" s="132" t="s">
        <v>2773</v>
      </c>
      <c r="F66" s="132" t="s">
        <v>2774</v>
      </c>
      <c r="G66" s="363">
        <v>2</v>
      </c>
      <c r="H66" s="95" t="s">
        <v>68</v>
      </c>
      <c r="I66" s="132" t="s">
        <v>1759</v>
      </c>
      <c r="J66" s="363" t="s">
        <v>81</v>
      </c>
      <c r="K66" s="151" t="s">
        <v>30</v>
      </c>
      <c r="L66" s="363" t="s">
        <v>31</v>
      </c>
      <c r="M66" s="363" t="s">
        <v>40</v>
      </c>
      <c r="N66" s="617">
        <f>+SUM(O66:Z66)</f>
        <v>1</v>
      </c>
      <c r="O66" s="336"/>
      <c r="P66" s="336"/>
      <c r="Q66" s="336"/>
      <c r="R66" s="336"/>
      <c r="S66" s="336"/>
      <c r="T66" s="351">
        <v>1</v>
      </c>
      <c r="U66" s="336"/>
      <c r="V66" s="336"/>
      <c r="W66" s="336"/>
      <c r="X66" s="336"/>
      <c r="Y66" s="336"/>
      <c r="Z66" s="336"/>
      <c r="AA66" s="72" t="s">
        <v>2775</v>
      </c>
      <c r="AB66" s="73" t="s">
        <v>2625</v>
      </c>
      <c r="AC66" s="75" t="s">
        <v>146</v>
      </c>
      <c r="AD66" s="75" t="s">
        <v>2776</v>
      </c>
      <c r="AE66" s="283"/>
      <c r="AF66" s="1045" t="s">
        <v>2777</v>
      </c>
      <c r="AG66" s="121"/>
      <c r="AH66" s="121"/>
      <c r="AI66" s="121"/>
      <c r="AJ66" s="121"/>
      <c r="AK66" s="121"/>
      <c r="AL66" s="121"/>
      <c r="AM66" s="121"/>
    </row>
    <row r="67" spans="1:39" s="101" customFormat="1" ht="18" hidden="1">
      <c r="B67" s="116"/>
      <c r="AF67" s="120"/>
      <c r="AG67" s="121"/>
      <c r="AH67" s="121"/>
      <c r="AI67" s="121"/>
      <c r="AJ67" s="121"/>
      <c r="AK67" s="121"/>
      <c r="AL67" s="121"/>
      <c r="AM67" s="121"/>
    </row>
    <row r="68" spans="1:39" s="101" customFormat="1" ht="23.25" hidden="1">
      <c r="B68" s="116"/>
      <c r="AC68" s="759" t="s">
        <v>517</v>
      </c>
      <c r="AD68" s="759" t="s">
        <v>1470</v>
      </c>
      <c r="AE68" s="760" t="s">
        <v>519</v>
      </c>
      <c r="AF68" s="120"/>
      <c r="AG68" s="121"/>
      <c r="AH68" s="121"/>
      <c r="AI68" s="121"/>
      <c r="AJ68" s="121"/>
      <c r="AK68" s="121"/>
      <c r="AL68" s="121"/>
      <c r="AM68" s="121"/>
    </row>
    <row r="69" spans="1:39" s="101" customFormat="1" ht="46.5" hidden="1">
      <c r="B69" s="116"/>
      <c r="AC69" s="72" t="s">
        <v>146</v>
      </c>
      <c r="AD69" s="684" t="e">
        <f>+#REF!+#REF!+#REF!+#REF!+#REF!+#REF!+#REF!+#REF!+#REF!+#REF!+#REF!</f>
        <v>#REF!</v>
      </c>
      <c r="AE69" s="754">
        <f>+G7+G8+G11+G12+G13+G14+G15+G16+G18+G20+G21</f>
        <v>29</v>
      </c>
      <c r="AF69" s="120"/>
      <c r="AG69" s="121"/>
      <c r="AH69" s="121"/>
      <c r="AI69" s="121"/>
      <c r="AJ69" s="121"/>
      <c r="AK69" s="121"/>
      <c r="AL69" s="121"/>
      <c r="AM69" s="121"/>
    </row>
    <row r="70" spans="1:39" s="101" customFormat="1" ht="97.5" hidden="1" customHeight="1">
      <c r="B70" s="116"/>
      <c r="AC70" s="477" t="s">
        <v>133</v>
      </c>
      <c r="AD70" s="684" t="e">
        <f>+#REF!+#REF!+#REF!+#REF!</f>
        <v>#REF!</v>
      </c>
      <c r="AE70" s="754">
        <f>+G52+G59+G60+G61</f>
        <v>9</v>
      </c>
      <c r="AF70" s="120"/>
      <c r="AG70" s="121"/>
      <c r="AH70" s="121"/>
      <c r="AI70" s="121"/>
      <c r="AJ70" s="121"/>
      <c r="AK70" s="121"/>
      <c r="AL70" s="121"/>
      <c r="AM70" s="121"/>
    </row>
    <row r="71" spans="1:39" s="101" customFormat="1" ht="80.25" hidden="1" customHeight="1">
      <c r="B71" s="116"/>
      <c r="AC71" s="85" t="s">
        <v>2778</v>
      </c>
      <c r="AD71" s="86" t="e">
        <f>AVERAGE(AD69:AD70)</f>
        <v>#REF!</v>
      </c>
      <c r="AE71" s="297">
        <f>SUBTOTAL(9,AE69:AE70)</f>
        <v>38</v>
      </c>
      <c r="AF71" s="120"/>
      <c r="AG71" s="121"/>
      <c r="AH71" s="121"/>
      <c r="AI71" s="121"/>
      <c r="AJ71" s="121"/>
      <c r="AK71" s="121"/>
      <c r="AL71" s="121"/>
      <c r="AM71" s="121"/>
    </row>
    <row r="72" spans="1:39" s="101" customFormat="1" ht="118.5" hidden="1" customHeight="1">
      <c r="B72" s="116"/>
      <c r="AF72" s="120"/>
      <c r="AG72" s="121"/>
      <c r="AH72" s="121"/>
      <c r="AI72" s="121"/>
      <c r="AJ72" s="121"/>
      <c r="AK72" s="121"/>
      <c r="AL72" s="121"/>
      <c r="AM72" s="121"/>
    </row>
    <row r="73" spans="1:39" s="101" customFormat="1" ht="18">
      <c r="B73" s="116"/>
      <c r="AF73" s="120"/>
      <c r="AG73" s="121"/>
      <c r="AH73" s="121"/>
      <c r="AI73" s="121"/>
      <c r="AJ73" s="121"/>
      <c r="AK73" s="121"/>
      <c r="AL73" s="121"/>
      <c r="AM73" s="121"/>
    </row>
    <row r="74" spans="1:39" s="101" customFormat="1" ht="18">
      <c r="B74" s="116"/>
      <c r="AF74" s="120"/>
      <c r="AG74" s="121"/>
      <c r="AH74" s="121"/>
      <c r="AI74" s="121"/>
      <c r="AJ74" s="121"/>
      <c r="AK74" s="121"/>
      <c r="AL74" s="121"/>
      <c r="AM74" s="121"/>
    </row>
    <row r="75" spans="1:39" s="101" customFormat="1" ht="18">
      <c r="B75" s="116"/>
      <c r="AF75" s="120"/>
      <c r="AG75" s="121"/>
      <c r="AH75" s="121"/>
      <c r="AI75" s="121"/>
      <c r="AJ75" s="121"/>
      <c r="AK75" s="121"/>
      <c r="AL75" s="121"/>
      <c r="AM75" s="121"/>
    </row>
    <row r="76" spans="1:39" s="101" customFormat="1" ht="18">
      <c r="B76" s="116"/>
      <c r="AF76" s="120"/>
      <c r="AG76" s="121"/>
      <c r="AH76" s="121"/>
      <c r="AI76" s="121"/>
      <c r="AJ76" s="121"/>
      <c r="AK76" s="121"/>
      <c r="AL76" s="121"/>
      <c r="AM76" s="121"/>
    </row>
    <row r="77" spans="1:39" s="101" customFormat="1" ht="18">
      <c r="B77" s="116"/>
      <c r="AF77" s="120"/>
      <c r="AG77" s="121"/>
      <c r="AH77" s="121"/>
      <c r="AI77" s="121"/>
      <c r="AJ77" s="121"/>
      <c r="AK77" s="121"/>
      <c r="AL77" s="121"/>
      <c r="AM77" s="121"/>
    </row>
    <row r="78" spans="1:39" s="101" customFormat="1" ht="18">
      <c r="B78" s="116"/>
      <c r="AF78" s="120"/>
      <c r="AG78" s="121"/>
      <c r="AH78" s="121"/>
      <c r="AI78" s="121"/>
      <c r="AJ78" s="121"/>
      <c r="AK78" s="121"/>
      <c r="AL78" s="121"/>
      <c r="AM78" s="121"/>
    </row>
    <row r="79" spans="1:39" s="101" customFormat="1" ht="18">
      <c r="B79" s="116"/>
      <c r="AF79" s="120"/>
      <c r="AG79" s="121"/>
      <c r="AH79" s="121"/>
      <c r="AI79" s="121"/>
      <c r="AJ79" s="121"/>
      <c r="AK79" s="121"/>
      <c r="AL79" s="121"/>
      <c r="AM79" s="121"/>
    </row>
    <row r="80" spans="1:39" s="101" customFormat="1" ht="18">
      <c r="B80" s="116"/>
      <c r="AF80" s="120"/>
      <c r="AG80" s="121"/>
      <c r="AH80" s="121"/>
      <c r="AI80" s="121"/>
      <c r="AJ80" s="121"/>
      <c r="AK80" s="121"/>
      <c r="AL80" s="121"/>
      <c r="AM80" s="121"/>
    </row>
    <row r="81" spans="2:39" s="101" customFormat="1" ht="18">
      <c r="B81" s="116"/>
      <c r="AF81" s="120"/>
      <c r="AG81" s="121"/>
      <c r="AH81" s="121"/>
      <c r="AI81" s="121"/>
      <c r="AJ81" s="121"/>
      <c r="AK81" s="121"/>
      <c r="AL81" s="121"/>
      <c r="AM81" s="121"/>
    </row>
    <row r="82" spans="2:39" s="101" customFormat="1" ht="18">
      <c r="B82" s="116"/>
      <c r="AF82" s="120"/>
      <c r="AG82" s="121"/>
      <c r="AH82" s="121"/>
      <c r="AI82" s="121"/>
      <c r="AJ82" s="121"/>
      <c r="AK82" s="121"/>
      <c r="AL82" s="121"/>
      <c r="AM82" s="121"/>
    </row>
    <row r="83" spans="2:39" s="101" customFormat="1" ht="18">
      <c r="B83" s="116"/>
      <c r="AF83" s="120"/>
      <c r="AG83" s="121"/>
      <c r="AH83" s="121"/>
      <c r="AI83" s="121"/>
      <c r="AJ83" s="121"/>
      <c r="AK83" s="121"/>
      <c r="AL83" s="121"/>
      <c r="AM83" s="121"/>
    </row>
    <row r="84" spans="2:39" s="101" customFormat="1" ht="18">
      <c r="B84" s="116"/>
      <c r="AF84" s="120"/>
      <c r="AG84" s="121"/>
      <c r="AH84" s="121"/>
      <c r="AI84" s="121"/>
      <c r="AJ84" s="121"/>
      <c r="AK84" s="121"/>
      <c r="AL84" s="121"/>
      <c r="AM84" s="121"/>
    </row>
    <row r="85" spans="2:39" s="101" customFormat="1" ht="18">
      <c r="B85" s="116"/>
      <c r="AF85" s="120"/>
      <c r="AG85" s="121"/>
      <c r="AH85" s="121"/>
      <c r="AI85" s="121"/>
      <c r="AJ85" s="121"/>
      <c r="AK85" s="121"/>
      <c r="AL85" s="121"/>
      <c r="AM85" s="121"/>
    </row>
    <row r="86" spans="2:39" s="101" customFormat="1" ht="18">
      <c r="B86" s="116"/>
      <c r="AF86" s="120"/>
      <c r="AG86" s="121"/>
      <c r="AH86" s="121"/>
      <c r="AI86" s="121"/>
      <c r="AJ86" s="121"/>
      <c r="AK86" s="121"/>
      <c r="AL86" s="121"/>
      <c r="AM86" s="121"/>
    </row>
    <row r="87" spans="2:39" s="101" customFormat="1" ht="18">
      <c r="B87" s="116"/>
      <c r="AF87" s="120"/>
      <c r="AG87" s="121"/>
      <c r="AH87" s="121"/>
      <c r="AI87" s="121"/>
      <c r="AJ87" s="121"/>
      <c r="AK87" s="121"/>
      <c r="AL87" s="121"/>
      <c r="AM87" s="121"/>
    </row>
    <row r="88" spans="2:39" s="101" customFormat="1" ht="18">
      <c r="B88" s="116"/>
      <c r="AF88" s="120"/>
      <c r="AG88" s="121"/>
      <c r="AH88" s="121"/>
      <c r="AI88" s="121"/>
      <c r="AJ88" s="121"/>
      <c r="AK88" s="121"/>
      <c r="AL88" s="121"/>
      <c r="AM88" s="121"/>
    </row>
    <row r="89" spans="2:39" s="101" customFormat="1" ht="18">
      <c r="B89" s="116"/>
      <c r="AF89" s="120"/>
      <c r="AG89" s="121"/>
      <c r="AH89" s="121"/>
      <c r="AI89" s="121"/>
      <c r="AJ89" s="121"/>
      <c r="AK89" s="121"/>
      <c r="AL89" s="121"/>
      <c r="AM89" s="121"/>
    </row>
    <row r="90" spans="2:39" s="101" customFormat="1" ht="18">
      <c r="B90" s="116"/>
      <c r="AF90" s="120"/>
      <c r="AG90" s="121"/>
      <c r="AH90" s="121"/>
      <c r="AI90" s="121"/>
      <c r="AJ90" s="121"/>
      <c r="AK90" s="121"/>
      <c r="AL90" s="121"/>
      <c r="AM90" s="121"/>
    </row>
    <row r="91" spans="2:39" s="101" customFormat="1" ht="18">
      <c r="B91" s="116"/>
      <c r="AF91" s="120"/>
      <c r="AG91" s="121"/>
      <c r="AH91" s="121"/>
      <c r="AI91" s="121"/>
      <c r="AJ91" s="121"/>
      <c r="AK91" s="121"/>
      <c r="AL91" s="121"/>
      <c r="AM91" s="121"/>
    </row>
    <row r="92" spans="2:39" s="101" customFormat="1" ht="18">
      <c r="B92" s="116"/>
      <c r="AF92" s="120"/>
      <c r="AG92" s="121"/>
      <c r="AH92" s="121"/>
      <c r="AI92" s="121"/>
      <c r="AJ92" s="121"/>
      <c r="AK92" s="121"/>
      <c r="AL92" s="121"/>
      <c r="AM92" s="121"/>
    </row>
    <row r="93" spans="2:39" s="101" customFormat="1" ht="18">
      <c r="B93" s="116"/>
      <c r="AF93" s="120"/>
      <c r="AG93" s="121"/>
      <c r="AH93" s="121"/>
      <c r="AI93" s="121"/>
      <c r="AJ93" s="121"/>
      <c r="AK93" s="121"/>
      <c r="AL93" s="121"/>
      <c r="AM93" s="121"/>
    </row>
    <row r="94" spans="2:39" s="101" customFormat="1" ht="18">
      <c r="B94" s="116"/>
      <c r="AF94" s="120"/>
      <c r="AG94" s="121"/>
      <c r="AH94" s="121"/>
      <c r="AI94" s="121"/>
      <c r="AJ94" s="121"/>
      <c r="AK94" s="121"/>
      <c r="AL94" s="121"/>
      <c r="AM94" s="121"/>
    </row>
    <row r="95" spans="2:39" s="101" customFormat="1" ht="18">
      <c r="B95" s="116"/>
      <c r="AF95" s="120"/>
      <c r="AG95" s="121"/>
      <c r="AH95" s="121"/>
      <c r="AI95" s="121"/>
      <c r="AJ95" s="121"/>
      <c r="AK95" s="121"/>
      <c r="AL95" s="121"/>
      <c r="AM95" s="121"/>
    </row>
    <row r="96" spans="2:39" s="101" customFormat="1" ht="18">
      <c r="B96" s="116"/>
      <c r="AF96" s="120"/>
      <c r="AG96" s="121"/>
      <c r="AH96" s="121"/>
      <c r="AI96" s="121"/>
      <c r="AJ96" s="121"/>
      <c r="AK96" s="121"/>
      <c r="AL96" s="121"/>
      <c r="AM96" s="121"/>
    </row>
    <row r="97" spans="2:39" s="101" customFormat="1" ht="18">
      <c r="B97" s="116"/>
      <c r="AF97" s="120"/>
      <c r="AG97" s="121"/>
      <c r="AH97" s="121"/>
      <c r="AI97" s="121"/>
      <c r="AJ97" s="121"/>
      <c r="AK97" s="121"/>
      <c r="AL97" s="121"/>
      <c r="AM97" s="121"/>
    </row>
    <row r="98" spans="2:39" s="101" customFormat="1" ht="18">
      <c r="B98" s="116"/>
      <c r="AF98" s="120"/>
      <c r="AG98" s="121"/>
      <c r="AH98" s="121"/>
      <c r="AI98" s="121"/>
      <c r="AJ98" s="121"/>
      <c r="AK98" s="121"/>
      <c r="AL98" s="121"/>
      <c r="AM98" s="121"/>
    </row>
    <row r="99" spans="2:39" s="101" customFormat="1" ht="18">
      <c r="B99" s="116"/>
      <c r="AF99" s="120"/>
      <c r="AG99" s="121"/>
      <c r="AH99" s="121"/>
      <c r="AI99" s="121"/>
      <c r="AJ99" s="121"/>
      <c r="AK99" s="121"/>
      <c r="AL99" s="121"/>
      <c r="AM99" s="121"/>
    </row>
    <row r="100" spans="2:39" s="101" customFormat="1" ht="18">
      <c r="B100" s="116"/>
      <c r="AF100" s="120"/>
      <c r="AG100" s="121"/>
      <c r="AH100" s="121"/>
      <c r="AI100" s="121"/>
      <c r="AJ100" s="121"/>
      <c r="AK100" s="121"/>
      <c r="AL100" s="121"/>
      <c r="AM100" s="121"/>
    </row>
    <row r="101" spans="2:39" s="101" customFormat="1" ht="18">
      <c r="B101" s="116"/>
      <c r="AF101" s="120"/>
      <c r="AG101" s="121"/>
      <c r="AH101" s="121"/>
      <c r="AI101" s="121"/>
      <c r="AJ101" s="121"/>
      <c r="AK101" s="121"/>
      <c r="AL101" s="121"/>
      <c r="AM101" s="121"/>
    </row>
    <row r="102" spans="2:39" s="101" customFormat="1" ht="18">
      <c r="B102" s="116"/>
      <c r="AF102" s="120"/>
      <c r="AG102" s="121"/>
      <c r="AH102" s="121"/>
      <c r="AI102" s="121"/>
      <c r="AJ102" s="121"/>
      <c r="AK102" s="121"/>
      <c r="AL102" s="121"/>
      <c r="AM102" s="121"/>
    </row>
    <row r="103" spans="2:39" s="101" customFormat="1" ht="18">
      <c r="B103" s="116"/>
      <c r="AF103" s="120"/>
      <c r="AG103" s="121"/>
      <c r="AH103" s="121"/>
      <c r="AI103" s="121"/>
      <c r="AJ103" s="121"/>
      <c r="AK103" s="121"/>
      <c r="AL103" s="121"/>
      <c r="AM103" s="121"/>
    </row>
    <row r="104" spans="2:39" s="101" customFormat="1" ht="18">
      <c r="B104" s="116"/>
      <c r="AF104" s="120"/>
      <c r="AG104" s="121"/>
      <c r="AH104" s="121"/>
      <c r="AI104" s="121"/>
      <c r="AJ104" s="121"/>
      <c r="AK104" s="121"/>
      <c r="AL104" s="121"/>
      <c r="AM104" s="121"/>
    </row>
    <row r="105" spans="2:39" s="101" customFormat="1" ht="18">
      <c r="B105" s="116"/>
      <c r="AF105" s="120"/>
      <c r="AG105" s="121"/>
      <c r="AH105" s="121"/>
      <c r="AI105" s="121"/>
      <c r="AJ105" s="121"/>
      <c r="AK105" s="121"/>
      <c r="AL105" s="121"/>
      <c r="AM105" s="121"/>
    </row>
    <row r="106" spans="2:39" s="101" customFormat="1" ht="18">
      <c r="B106" s="116"/>
      <c r="AF106" s="120"/>
      <c r="AG106" s="121"/>
      <c r="AH106" s="121"/>
      <c r="AI106" s="121"/>
      <c r="AJ106" s="121"/>
      <c r="AK106" s="121"/>
      <c r="AL106" s="121"/>
      <c r="AM106" s="121"/>
    </row>
    <row r="107" spans="2:39" s="101" customFormat="1" ht="18">
      <c r="B107" s="116"/>
      <c r="AF107" s="120"/>
      <c r="AG107" s="121"/>
      <c r="AH107" s="121"/>
      <c r="AI107" s="121"/>
      <c r="AJ107" s="121"/>
      <c r="AK107" s="121"/>
      <c r="AL107" s="121"/>
      <c r="AM107" s="121"/>
    </row>
    <row r="108" spans="2:39" s="101" customFormat="1" ht="18">
      <c r="B108" s="116"/>
      <c r="AF108" s="120"/>
      <c r="AG108" s="121"/>
      <c r="AH108" s="121"/>
      <c r="AI108" s="121"/>
      <c r="AJ108" s="121"/>
      <c r="AK108" s="121"/>
      <c r="AL108" s="121"/>
      <c r="AM108" s="121"/>
    </row>
    <row r="109" spans="2:39" s="101" customFormat="1" ht="18">
      <c r="B109" s="116"/>
      <c r="AF109" s="120"/>
      <c r="AG109" s="121"/>
      <c r="AH109" s="121"/>
      <c r="AI109" s="121"/>
      <c r="AJ109" s="121"/>
      <c r="AK109" s="121"/>
      <c r="AL109" s="121"/>
      <c r="AM109" s="121"/>
    </row>
    <row r="110" spans="2:39" s="101" customFormat="1" ht="18">
      <c r="B110" s="116"/>
      <c r="AF110" s="120"/>
      <c r="AG110" s="121"/>
      <c r="AH110" s="121"/>
      <c r="AI110" s="121"/>
      <c r="AJ110" s="121"/>
      <c r="AK110" s="121"/>
      <c r="AL110" s="121"/>
      <c r="AM110" s="121"/>
    </row>
    <row r="111" spans="2:39" s="101" customFormat="1" ht="18">
      <c r="B111" s="116"/>
      <c r="AF111" s="120"/>
      <c r="AG111" s="121"/>
      <c r="AH111" s="121"/>
      <c r="AI111" s="121"/>
      <c r="AJ111" s="121"/>
      <c r="AK111" s="121"/>
      <c r="AL111" s="121"/>
      <c r="AM111" s="121"/>
    </row>
    <row r="112" spans="2:39" s="101" customFormat="1" ht="18">
      <c r="B112" s="116"/>
      <c r="AF112" s="120"/>
      <c r="AG112" s="121"/>
      <c r="AH112" s="121"/>
      <c r="AI112" s="121"/>
      <c r="AJ112" s="121"/>
      <c r="AK112" s="121"/>
      <c r="AL112" s="121"/>
      <c r="AM112" s="121"/>
    </row>
    <row r="113" spans="2:39" s="101" customFormat="1" ht="18">
      <c r="B113" s="116"/>
      <c r="AF113" s="120"/>
      <c r="AG113" s="121"/>
      <c r="AH113" s="121"/>
      <c r="AI113" s="121"/>
      <c r="AJ113" s="121"/>
      <c r="AK113" s="121"/>
      <c r="AL113" s="121"/>
      <c r="AM113" s="121"/>
    </row>
    <row r="114" spans="2:39" s="101" customFormat="1" ht="18">
      <c r="B114" s="116"/>
      <c r="AF114" s="120"/>
      <c r="AG114" s="121"/>
      <c r="AH114" s="121"/>
      <c r="AI114" s="121"/>
      <c r="AJ114" s="121"/>
      <c r="AK114" s="121"/>
      <c r="AL114" s="121"/>
      <c r="AM114" s="121"/>
    </row>
    <row r="115" spans="2:39" s="101" customFormat="1" ht="18">
      <c r="B115" s="116"/>
      <c r="AF115" s="120"/>
      <c r="AG115" s="121"/>
      <c r="AH115" s="121"/>
      <c r="AI115" s="121"/>
      <c r="AJ115" s="121"/>
      <c r="AK115" s="121"/>
      <c r="AL115" s="121"/>
      <c r="AM115" s="121"/>
    </row>
    <row r="116" spans="2:39" s="101" customFormat="1" ht="18">
      <c r="B116" s="116"/>
      <c r="AF116" s="120"/>
      <c r="AG116" s="121"/>
      <c r="AH116" s="121"/>
      <c r="AI116" s="121"/>
      <c r="AJ116" s="121"/>
      <c r="AK116" s="121"/>
      <c r="AL116" s="121"/>
      <c r="AM116" s="121"/>
    </row>
    <row r="117" spans="2:39" s="101" customFormat="1" ht="18">
      <c r="B117" s="116"/>
      <c r="AF117" s="120"/>
      <c r="AG117" s="121"/>
      <c r="AH117" s="121"/>
      <c r="AI117" s="121"/>
      <c r="AJ117" s="121"/>
      <c r="AK117" s="121"/>
      <c r="AL117" s="121"/>
      <c r="AM117" s="121"/>
    </row>
    <row r="118" spans="2:39" s="101" customFormat="1" ht="18">
      <c r="B118" s="116"/>
      <c r="AF118" s="120"/>
      <c r="AG118" s="121"/>
      <c r="AH118" s="121"/>
      <c r="AI118" s="121"/>
      <c r="AJ118" s="121"/>
      <c r="AK118" s="121"/>
      <c r="AL118" s="121"/>
      <c r="AM118" s="121"/>
    </row>
    <row r="119" spans="2:39" s="101" customFormat="1" ht="18">
      <c r="B119" s="116"/>
      <c r="AF119" s="120"/>
      <c r="AG119" s="121"/>
      <c r="AH119" s="121"/>
      <c r="AI119" s="121"/>
      <c r="AJ119" s="121"/>
      <c r="AK119" s="121"/>
      <c r="AL119" s="121"/>
      <c r="AM119" s="121"/>
    </row>
    <row r="120" spans="2:39" s="101" customFormat="1" ht="18">
      <c r="B120" s="116"/>
      <c r="AF120" s="120"/>
      <c r="AG120" s="121"/>
      <c r="AH120" s="121"/>
      <c r="AI120" s="121"/>
      <c r="AJ120" s="121"/>
      <c r="AK120" s="121"/>
      <c r="AL120" s="121"/>
      <c r="AM120" s="121"/>
    </row>
    <row r="121" spans="2:39" s="101" customFormat="1" ht="18">
      <c r="B121" s="116"/>
      <c r="AF121" s="120"/>
      <c r="AG121" s="121"/>
      <c r="AH121" s="121"/>
      <c r="AI121" s="121"/>
      <c r="AJ121" s="121"/>
      <c r="AK121" s="121"/>
      <c r="AL121" s="121"/>
      <c r="AM121" s="121"/>
    </row>
    <row r="122" spans="2:39" s="101" customFormat="1" ht="18">
      <c r="B122" s="116"/>
      <c r="AF122" s="120"/>
      <c r="AG122" s="121"/>
      <c r="AH122" s="121"/>
      <c r="AI122" s="121"/>
      <c r="AJ122" s="121"/>
      <c r="AK122" s="121"/>
      <c r="AL122" s="121"/>
      <c r="AM122" s="121"/>
    </row>
    <row r="123" spans="2:39" s="101" customFormat="1" ht="18">
      <c r="B123" s="116"/>
      <c r="AF123" s="120"/>
      <c r="AG123" s="121"/>
      <c r="AH123" s="121"/>
      <c r="AI123" s="121"/>
      <c r="AJ123" s="121"/>
      <c r="AK123" s="121"/>
      <c r="AL123" s="121"/>
      <c r="AM123" s="121"/>
    </row>
    <row r="124" spans="2:39" s="101" customFormat="1" ht="18">
      <c r="B124" s="116"/>
      <c r="AF124" s="120"/>
      <c r="AG124" s="121"/>
      <c r="AH124" s="121"/>
      <c r="AI124" s="121"/>
      <c r="AJ124" s="121"/>
      <c r="AK124" s="121"/>
      <c r="AL124" s="121"/>
      <c r="AM124" s="121"/>
    </row>
    <row r="125" spans="2:39" s="101" customFormat="1" ht="18">
      <c r="B125" s="116"/>
      <c r="AF125" s="120"/>
      <c r="AG125" s="121"/>
      <c r="AH125" s="121"/>
      <c r="AI125" s="121"/>
      <c r="AJ125" s="121"/>
      <c r="AK125" s="121"/>
      <c r="AL125" s="121"/>
      <c r="AM125" s="121"/>
    </row>
    <row r="126" spans="2:39" s="101" customFormat="1" ht="18">
      <c r="B126" s="116"/>
      <c r="AF126" s="120"/>
      <c r="AG126" s="121"/>
      <c r="AH126" s="121"/>
      <c r="AI126" s="121"/>
      <c r="AJ126" s="121"/>
      <c r="AK126" s="121"/>
      <c r="AL126" s="121"/>
      <c r="AM126" s="121"/>
    </row>
    <row r="127" spans="2:39" s="101" customFormat="1" ht="18">
      <c r="B127" s="116"/>
      <c r="AF127" s="120"/>
      <c r="AG127" s="121"/>
      <c r="AH127" s="121"/>
      <c r="AI127" s="121"/>
      <c r="AJ127" s="121"/>
      <c r="AK127" s="121"/>
      <c r="AL127" s="121"/>
      <c r="AM127" s="121"/>
    </row>
    <row r="128" spans="2:39" s="101" customFormat="1" ht="18">
      <c r="B128" s="116"/>
      <c r="AF128" s="120"/>
      <c r="AG128" s="121"/>
      <c r="AH128" s="121"/>
      <c r="AI128" s="121"/>
      <c r="AJ128" s="121"/>
      <c r="AK128" s="121"/>
      <c r="AL128" s="121"/>
      <c r="AM128" s="121"/>
    </row>
    <row r="129" spans="2:39" s="101" customFormat="1" ht="18">
      <c r="B129" s="116"/>
      <c r="AF129" s="120"/>
      <c r="AG129" s="121"/>
      <c r="AH129" s="121"/>
      <c r="AI129" s="121"/>
      <c r="AJ129" s="121"/>
      <c r="AK129" s="121"/>
      <c r="AL129" s="121"/>
      <c r="AM129" s="121"/>
    </row>
    <row r="130" spans="2:39" s="101" customFormat="1" ht="18">
      <c r="B130" s="116"/>
      <c r="AF130" s="120"/>
      <c r="AG130" s="121"/>
      <c r="AH130" s="121"/>
      <c r="AI130" s="121"/>
      <c r="AJ130" s="121"/>
      <c r="AK130" s="121"/>
      <c r="AL130" s="121"/>
      <c r="AM130" s="121"/>
    </row>
    <row r="131" spans="2:39" s="101" customFormat="1" ht="18">
      <c r="B131" s="116"/>
      <c r="AF131" s="120"/>
      <c r="AG131" s="121"/>
      <c r="AH131" s="121"/>
      <c r="AI131" s="121"/>
      <c r="AJ131" s="121"/>
      <c r="AK131" s="121"/>
      <c r="AL131" s="121"/>
      <c r="AM131" s="121"/>
    </row>
    <row r="132" spans="2:39" s="101" customFormat="1" ht="18">
      <c r="B132" s="116"/>
      <c r="AF132" s="120"/>
      <c r="AG132" s="121"/>
      <c r="AH132" s="121"/>
      <c r="AI132" s="121"/>
      <c r="AJ132" s="121"/>
      <c r="AK132" s="121"/>
      <c r="AL132" s="121"/>
      <c r="AM132" s="121"/>
    </row>
    <row r="133" spans="2:39" s="101" customFormat="1" ht="18">
      <c r="B133" s="116"/>
      <c r="AF133" s="120"/>
      <c r="AG133" s="121"/>
      <c r="AH133" s="121"/>
      <c r="AI133" s="121"/>
      <c r="AJ133" s="121"/>
      <c r="AK133" s="121"/>
      <c r="AL133" s="121"/>
      <c r="AM133" s="121"/>
    </row>
    <row r="134" spans="2:39" s="101" customFormat="1" ht="18">
      <c r="B134" s="116"/>
      <c r="AF134" s="120"/>
      <c r="AG134" s="121"/>
      <c r="AH134" s="121"/>
      <c r="AI134" s="121"/>
      <c r="AJ134" s="121"/>
      <c r="AK134" s="121"/>
      <c r="AL134" s="121"/>
      <c r="AM134" s="121"/>
    </row>
    <row r="135" spans="2:39" s="101" customFormat="1" ht="18">
      <c r="B135" s="116"/>
      <c r="AF135" s="120"/>
      <c r="AG135" s="121"/>
      <c r="AH135" s="121"/>
      <c r="AI135" s="121"/>
      <c r="AJ135" s="121"/>
      <c r="AK135" s="121"/>
      <c r="AL135" s="121"/>
      <c r="AM135" s="121"/>
    </row>
    <row r="136" spans="2:39" s="101" customFormat="1" ht="18">
      <c r="B136" s="116"/>
      <c r="AF136" s="120"/>
      <c r="AG136" s="121"/>
      <c r="AH136" s="121"/>
      <c r="AI136" s="121"/>
      <c r="AJ136" s="121"/>
      <c r="AK136" s="121"/>
      <c r="AL136" s="121"/>
      <c r="AM136" s="121"/>
    </row>
    <row r="137" spans="2:39" s="101" customFormat="1" ht="18">
      <c r="B137" s="116"/>
      <c r="AF137" s="120"/>
      <c r="AG137" s="121"/>
      <c r="AH137" s="121"/>
      <c r="AI137" s="121"/>
      <c r="AJ137" s="121"/>
      <c r="AK137" s="121"/>
      <c r="AL137" s="121"/>
      <c r="AM137" s="121"/>
    </row>
    <row r="138" spans="2:39" s="101" customFormat="1" ht="18">
      <c r="B138" s="116"/>
      <c r="AF138" s="120"/>
      <c r="AG138" s="121"/>
      <c r="AH138" s="121"/>
      <c r="AI138" s="121"/>
      <c r="AJ138" s="121"/>
      <c r="AK138" s="121"/>
      <c r="AL138" s="121"/>
      <c r="AM138" s="121"/>
    </row>
    <row r="139" spans="2:39" s="101" customFormat="1" ht="18">
      <c r="B139" s="116"/>
      <c r="AF139" s="120"/>
      <c r="AG139" s="121"/>
      <c r="AH139" s="121"/>
      <c r="AI139" s="121"/>
      <c r="AJ139" s="121"/>
      <c r="AK139" s="121"/>
      <c r="AL139" s="121"/>
      <c r="AM139" s="121"/>
    </row>
    <row r="140" spans="2:39" s="101" customFormat="1" ht="18">
      <c r="B140" s="116"/>
      <c r="AF140" s="120"/>
      <c r="AG140" s="121"/>
      <c r="AH140" s="121"/>
      <c r="AI140" s="121"/>
      <c r="AJ140" s="121"/>
      <c r="AK140" s="121"/>
      <c r="AL140" s="121"/>
      <c r="AM140" s="121"/>
    </row>
    <row r="141" spans="2:39" s="101" customFormat="1" ht="18">
      <c r="B141" s="116"/>
      <c r="AF141" s="120"/>
      <c r="AG141" s="121"/>
      <c r="AH141" s="121"/>
      <c r="AI141" s="121"/>
      <c r="AJ141" s="121"/>
      <c r="AK141" s="121"/>
      <c r="AL141" s="121"/>
      <c r="AM141" s="121"/>
    </row>
    <row r="142" spans="2:39" s="101" customFormat="1" ht="18">
      <c r="B142" s="116"/>
      <c r="AF142" s="120"/>
      <c r="AG142" s="121"/>
      <c r="AH142" s="121"/>
      <c r="AI142" s="121"/>
      <c r="AJ142" s="121"/>
      <c r="AK142" s="121"/>
      <c r="AL142" s="121"/>
      <c r="AM142" s="121"/>
    </row>
    <row r="143" spans="2:39" s="101" customFormat="1" ht="18">
      <c r="B143" s="116"/>
      <c r="AF143" s="120"/>
      <c r="AG143" s="121"/>
      <c r="AH143" s="121"/>
      <c r="AI143" s="121"/>
      <c r="AJ143" s="121"/>
      <c r="AK143" s="121"/>
      <c r="AL143" s="121"/>
      <c r="AM143" s="121"/>
    </row>
    <row r="144" spans="2:39" s="101" customFormat="1" ht="18">
      <c r="B144" s="116"/>
      <c r="AF144" s="120"/>
      <c r="AG144" s="121"/>
      <c r="AH144" s="121"/>
      <c r="AI144" s="121"/>
      <c r="AJ144" s="121"/>
      <c r="AK144" s="121"/>
      <c r="AL144" s="121"/>
      <c r="AM144" s="121"/>
    </row>
    <row r="145" spans="2:39" s="101" customFormat="1" ht="18">
      <c r="B145" s="116"/>
      <c r="AF145" s="120"/>
      <c r="AG145" s="121"/>
      <c r="AH145" s="121"/>
      <c r="AI145" s="121"/>
      <c r="AJ145" s="121"/>
      <c r="AK145" s="121"/>
      <c r="AL145" s="121"/>
      <c r="AM145" s="121"/>
    </row>
    <row r="146" spans="2:39" s="101" customFormat="1" ht="18">
      <c r="B146" s="116"/>
      <c r="AF146" s="120"/>
      <c r="AG146" s="121"/>
      <c r="AH146" s="121"/>
      <c r="AI146" s="121"/>
      <c r="AJ146" s="121"/>
      <c r="AK146" s="121"/>
      <c r="AL146" s="121"/>
      <c r="AM146" s="121"/>
    </row>
    <row r="147" spans="2:39" s="101" customFormat="1" ht="18">
      <c r="B147" s="116"/>
      <c r="AF147" s="120"/>
      <c r="AG147" s="121"/>
      <c r="AH147" s="121"/>
      <c r="AI147" s="121"/>
      <c r="AJ147" s="121"/>
      <c r="AK147" s="121"/>
      <c r="AL147" s="121"/>
      <c r="AM147" s="121"/>
    </row>
    <row r="148" spans="2:39" s="101" customFormat="1" ht="18">
      <c r="B148" s="116"/>
      <c r="AF148" s="120"/>
      <c r="AG148" s="121"/>
      <c r="AH148" s="121"/>
      <c r="AI148" s="121"/>
      <c r="AJ148" s="121"/>
      <c r="AK148" s="121"/>
      <c r="AL148" s="121"/>
      <c r="AM148" s="121"/>
    </row>
    <row r="149" spans="2:39" s="101" customFormat="1" ht="18">
      <c r="B149" s="116"/>
      <c r="AF149" s="120"/>
      <c r="AG149" s="121"/>
      <c r="AH149" s="121"/>
      <c r="AI149" s="121"/>
      <c r="AJ149" s="121"/>
      <c r="AK149" s="121"/>
      <c r="AL149" s="121"/>
      <c r="AM149" s="121"/>
    </row>
    <row r="150" spans="2:39" s="101" customFormat="1" ht="18">
      <c r="B150" s="116"/>
      <c r="AF150" s="120"/>
      <c r="AG150" s="121"/>
      <c r="AH150" s="121"/>
      <c r="AI150" s="121"/>
      <c r="AJ150" s="121"/>
      <c r="AK150" s="121"/>
      <c r="AL150" s="121"/>
      <c r="AM150" s="121"/>
    </row>
    <row r="151" spans="2:39" s="101" customFormat="1" ht="18">
      <c r="B151" s="116"/>
      <c r="AF151" s="120"/>
      <c r="AG151" s="121"/>
      <c r="AH151" s="121"/>
      <c r="AI151" s="121"/>
      <c r="AJ151" s="121"/>
      <c r="AK151" s="121"/>
      <c r="AL151" s="121"/>
      <c r="AM151" s="121"/>
    </row>
    <row r="152" spans="2:39" s="101" customFormat="1" ht="18">
      <c r="B152" s="116"/>
      <c r="AF152" s="120"/>
      <c r="AG152" s="121"/>
      <c r="AH152" s="121"/>
      <c r="AI152" s="121"/>
      <c r="AJ152" s="121"/>
      <c r="AK152" s="121"/>
      <c r="AL152" s="121"/>
      <c r="AM152" s="121"/>
    </row>
    <row r="153" spans="2:39" s="101" customFormat="1" ht="18">
      <c r="B153" s="116"/>
      <c r="AF153" s="120"/>
      <c r="AG153" s="121"/>
      <c r="AH153" s="121"/>
      <c r="AI153" s="121"/>
      <c r="AJ153" s="121"/>
      <c r="AK153" s="121"/>
      <c r="AL153" s="121"/>
      <c r="AM153" s="121"/>
    </row>
    <row r="154" spans="2:39" s="101" customFormat="1" ht="18">
      <c r="B154" s="116"/>
      <c r="AF154" s="120"/>
      <c r="AG154" s="121"/>
      <c r="AH154" s="121"/>
      <c r="AI154" s="121"/>
      <c r="AJ154" s="121"/>
      <c r="AK154" s="121"/>
      <c r="AL154" s="121"/>
      <c r="AM154" s="121"/>
    </row>
    <row r="155" spans="2:39" s="101" customFormat="1" ht="18">
      <c r="B155" s="116"/>
      <c r="AF155" s="120"/>
      <c r="AG155" s="121"/>
      <c r="AH155" s="121"/>
      <c r="AI155" s="121"/>
      <c r="AJ155" s="121"/>
      <c r="AK155" s="121"/>
      <c r="AL155" s="121"/>
      <c r="AM155" s="121"/>
    </row>
    <row r="156" spans="2:39" s="101" customFormat="1" ht="18">
      <c r="B156" s="116"/>
      <c r="AF156" s="120"/>
      <c r="AG156" s="121"/>
      <c r="AH156" s="121"/>
      <c r="AI156" s="121"/>
      <c r="AJ156" s="121"/>
      <c r="AK156" s="121"/>
      <c r="AL156" s="121"/>
      <c r="AM156" s="121"/>
    </row>
    <row r="157" spans="2:39" s="101" customFormat="1" ht="18">
      <c r="B157" s="116"/>
      <c r="AF157" s="120"/>
      <c r="AG157" s="121"/>
      <c r="AH157" s="121"/>
      <c r="AI157" s="121"/>
      <c r="AJ157" s="121"/>
      <c r="AK157" s="121"/>
      <c r="AL157" s="121"/>
      <c r="AM157" s="121"/>
    </row>
    <row r="158" spans="2:39" s="101" customFormat="1" ht="18">
      <c r="B158" s="116"/>
      <c r="AF158" s="120"/>
      <c r="AG158" s="121"/>
      <c r="AH158" s="121"/>
      <c r="AI158" s="121"/>
      <c r="AJ158" s="121"/>
      <c r="AK158" s="121"/>
      <c r="AL158" s="121"/>
      <c r="AM158" s="121"/>
    </row>
    <row r="159" spans="2:39" s="101" customFormat="1" ht="18">
      <c r="B159" s="116"/>
      <c r="AF159" s="120"/>
      <c r="AG159" s="121"/>
      <c r="AH159" s="121"/>
      <c r="AI159" s="121"/>
      <c r="AJ159" s="121"/>
      <c r="AK159" s="121"/>
      <c r="AL159" s="121"/>
      <c r="AM159" s="121"/>
    </row>
    <row r="160" spans="2:39" s="101" customFormat="1" ht="18">
      <c r="B160" s="116"/>
      <c r="AF160" s="120"/>
      <c r="AG160" s="121"/>
      <c r="AH160" s="121"/>
      <c r="AI160" s="121"/>
      <c r="AJ160" s="121"/>
      <c r="AK160" s="121"/>
      <c r="AL160" s="121"/>
      <c r="AM160" s="121"/>
    </row>
    <row r="161" spans="2:39" s="101" customFormat="1" ht="18">
      <c r="B161" s="116"/>
      <c r="AF161" s="120"/>
      <c r="AG161" s="121"/>
      <c r="AH161" s="121"/>
      <c r="AI161" s="121"/>
      <c r="AJ161" s="121"/>
      <c r="AK161" s="121"/>
      <c r="AL161" s="121"/>
      <c r="AM161" s="121"/>
    </row>
    <row r="162" spans="2:39" s="101" customFormat="1" ht="18">
      <c r="B162" s="116"/>
      <c r="AF162" s="120"/>
      <c r="AG162" s="121"/>
      <c r="AH162" s="121"/>
      <c r="AI162" s="121"/>
      <c r="AJ162" s="121"/>
      <c r="AK162" s="121"/>
      <c r="AL162" s="121"/>
      <c r="AM162" s="121"/>
    </row>
    <row r="163" spans="2:39" s="101" customFormat="1" ht="18">
      <c r="B163" s="116"/>
      <c r="AF163" s="120"/>
      <c r="AG163" s="121"/>
      <c r="AH163" s="121"/>
      <c r="AI163" s="121"/>
      <c r="AJ163" s="121"/>
      <c r="AK163" s="121"/>
      <c r="AL163" s="121"/>
      <c r="AM163" s="121"/>
    </row>
    <row r="164" spans="2:39" s="101" customFormat="1" ht="18">
      <c r="B164" s="116"/>
      <c r="AF164" s="120"/>
      <c r="AG164" s="121"/>
      <c r="AH164" s="121"/>
      <c r="AI164" s="121"/>
      <c r="AJ164" s="121"/>
      <c r="AK164" s="121"/>
      <c r="AL164" s="121"/>
      <c r="AM164" s="121"/>
    </row>
    <row r="165" spans="2:39" s="101" customFormat="1" ht="18">
      <c r="B165" s="116"/>
      <c r="AF165" s="120"/>
      <c r="AG165" s="121"/>
      <c r="AH165" s="121"/>
      <c r="AI165" s="121"/>
      <c r="AJ165" s="121"/>
      <c r="AK165" s="121"/>
      <c r="AL165" s="121"/>
      <c r="AM165" s="121"/>
    </row>
    <row r="166" spans="2:39" s="101" customFormat="1" ht="18">
      <c r="B166" s="116"/>
      <c r="AF166" s="120"/>
      <c r="AG166" s="121"/>
      <c r="AH166" s="121"/>
      <c r="AI166" s="121"/>
      <c r="AJ166" s="121"/>
      <c r="AK166" s="121"/>
      <c r="AL166" s="121"/>
      <c r="AM166" s="121"/>
    </row>
    <row r="167" spans="2:39" s="101" customFormat="1" ht="18">
      <c r="B167" s="116"/>
      <c r="AF167" s="120"/>
      <c r="AG167" s="121"/>
      <c r="AH167" s="121"/>
      <c r="AI167" s="121"/>
      <c r="AJ167" s="121"/>
      <c r="AK167" s="121"/>
      <c r="AL167" s="121"/>
      <c r="AM167" s="121"/>
    </row>
    <row r="168" spans="2:39" s="101" customFormat="1" ht="18">
      <c r="B168" s="116"/>
      <c r="AF168" s="120"/>
      <c r="AG168" s="121"/>
      <c r="AH168" s="121"/>
      <c r="AI168" s="121"/>
      <c r="AJ168" s="121"/>
      <c r="AK168" s="121"/>
      <c r="AL168" s="121"/>
      <c r="AM168" s="121"/>
    </row>
    <row r="169" spans="2:39" s="101" customFormat="1" ht="18">
      <c r="B169" s="116"/>
      <c r="AF169" s="120"/>
      <c r="AG169" s="121"/>
      <c r="AH169" s="121"/>
      <c r="AI169" s="121"/>
      <c r="AJ169" s="121"/>
      <c r="AK169" s="121"/>
      <c r="AL169" s="121"/>
      <c r="AM169" s="121"/>
    </row>
    <row r="170" spans="2:39" s="101" customFormat="1" ht="18">
      <c r="B170" s="116"/>
      <c r="AF170" s="120"/>
      <c r="AG170" s="121"/>
      <c r="AH170" s="121"/>
      <c r="AI170" s="121"/>
      <c r="AJ170" s="121"/>
      <c r="AK170" s="121"/>
      <c r="AL170" s="121"/>
      <c r="AM170" s="121"/>
    </row>
    <row r="171" spans="2:39" s="101" customFormat="1" ht="18">
      <c r="B171" s="116"/>
      <c r="AF171" s="120"/>
      <c r="AG171" s="121"/>
      <c r="AH171" s="121"/>
      <c r="AI171" s="121"/>
      <c r="AJ171" s="121"/>
      <c r="AK171" s="121"/>
      <c r="AL171" s="121"/>
      <c r="AM171" s="121"/>
    </row>
    <row r="172" spans="2:39" s="101" customFormat="1" ht="18">
      <c r="B172" s="116"/>
      <c r="AF172" s="120"/>
      <c r="AG172" s="121"/>
      <c r="AH172" s="121"/>
      <c r="AI172" s="121"/>
      <c r="AJ172" s="121"/>
      <c r="AK172" s="121"/>
      <c r="AL172" s="121"/>
      <c r="AM172" s="121"/>
    </row>
    <row r="173" spans="2:39" s="101" customFormat="1" ht="18">
      <c r="B173" s="116"/>
      <c r="AF173" s="120"/>
      <c r="AG173" s="121"/>
      <c r="AH173" s="121"/>
      <c r="AI173" s="121"/>
      <c r="AJ173" s="121"/>
      <c r="AK173" s="121"/>
      <c r="AL173" s="121"/>
      <c r="AM173" s="121"/>
    </row>
    <row r="174" spans="2:39" s="101" customFormat="1" ht="18">
      <c r="B174" s="116"/>
      <c r="AF174" s="120"/>
      <c r="AG174" s="121"/>
      <c r="AH174" s="121"/>
      <c r="AI174" s="121"/>
      <c r="AJ174" s="121"/>
      <c r="AK174" s="121"/>
      <c r="AL174" s="121"/>
      <c r="AM174" s="121"/>
    </row>
    <row r="175" spans="2:39" s="101" customFormat="1" ht="18">
      <c r="B175" s="116"/>
      <c r="AF175" s="120"/>
      <c r="AG175" s="121"/>
      <c r="AH175" s="121"/>
      <c r="AI175" s="121"/>
      <c r="AJ175" s="121"/>
      <c r="AK175" s="121"/>
      <c r="AL175" s="121"/>
      <c r="AM175" s="121"/>
    </row>
    <row r="176" spans="2:39" s="101" customFormat="1" ht="18">
      <c r="B176" s="116"/>
      <c r="AF176" s="120"/>
      <c r="AG176" s="121"/>
      <c r="AH176" s="121"/>
      <c r="AI176" s="121"/>
      <c r="AJ176" s="121"/>
      <c r="AK176" s="121"/>
      <c r="AL176" s="121"/>
      <c r="AM176" s="121"/>
    </row>
    <row r="177" spans="2:39" s="101" customFormat="1" ht="18">
      <c r="B177" s="116"/>
      <c r="AF177" s="120"/>
      <c r="AG177" s="121"/>
      <c r="AH177" s="121"/>
      <c r="AI177" s="121"/>
      <c r="AJ177" s="121"/>
      <c r="AK177" s="121"/>
      <c r="AL177" s="121"/>
      <c r="AM177" s="121"/>
    </row>
    <row r="178" spans="2:39" s="101" customFormat="1" ht="18">
      <c r="B178" s="116"/>
      <c r="AF178" s="120"/>
      <c r="AG178" s="121"/>
      <c r="AH178" s="121"/>
      <c r="AI178" s="121"/>
      <c r="AJ178" s="121"/>
      <c r="AK178" s="121"/>
      <c r="AL178" s="121"/>
      <c r="AM178" s="121"/>
    </row>
    <row r="179" spans="2:39" s="101" customFormat="1" ht="18">
      <c r="B179" s="116"/>
      <c r="AF179" s="120"/>
      <c r="AG179" s="121"/>
      <c r="AH179" s="121"/>
      <c r="AI179" s="121"/>
      <c r="AJ179" s="121"/>
      <c r="AK179" s="121"/>
      <c r="AL179" s="121"/>
      <c r="AM179" s="121"/>
    </row>
    <row r="180" spans="2:39" s="101" customFormat="1" ht="18">
      <c r="B180" s="116"/>
      <c r="AF180" s="120"/>
      <c r="AG180" s="121"/>
      <c r="AH180" s="121"/>
      <c r="AI180" s="121"/>
      <c r="AJ180" s="121"/>
      <c r="AK180" s="121"/>
      <c r="AL180" s="121"/>
      <c r="AM180" s="121"/>
    </row>
    <row r="181" spans="2:39" s="101" customFormat="1" ht="18">
      <c r="B181" s="116"/>
      <c r="AF181" s="120"/>
      <c r="AG181" s="121"/>
      <c r="AH181" s="121"/>
      <c r="AI181" s="121"/>
      <c r="AJ181" s="121"/>
      <c r="AK181" s="121"/>
      <c r="AL181" s="121"/>
      <c r="AM181" s="121"/>
    </row>
    <row r="182" spans="2:39" s="101" customFormat="1" ht="18">
      <c r="B182" s="116"/>
      <c r="AF182" s="120"/>
      <c r="AG182" s="121"/>
      <c r="AH182" s="121"/>
      <c r="AI182" s="121"/>
      <c r="AJ182" s="121"/>
      <c r="AK182" s="121"/>
      <c r="AL182" s="121"/>
      <c r="AM182" s="121"/>
    </row>
    <row r="183" spans="2:39" s="101" customFormat="1" ht="18">
      <c r="B183" s="116"/>
      <c r="AF183" s="120"/>
      <c r="AG183" s="121"/>
      <c r="AH183" s="121"/>
      <c r="AI183" s="121"/>
      <c r="AJ183" s="121"/>
      <c r="AK183" s="121"/>
      <c r="AL183" s="121"/>
      <c r="AM183" s="121"/>
    </row>
    <row r="184" spans="2:39" s="101" customFormat="1" ht="18">
      <c r="B184" s="116"/>
      <c r="AF184" s="120"/>
      <c r="AG184" s="121"/>
      <c r="AH184" s="121"/>
      <c r="AI184" s="121"/>
      <c r="AJ184" s="121"/>
      <c r="AK184" s="121"/>
      <c r="AL184" s="121"/>
      <c r="AM184" s="121"/>
    </row>
    <row r="185" spans="2:39" s="101" customFormat="1" ht="18">
      <c r="B185" s="116"/>
      <c r="AF185" s="120"/>
      <c r="AG185" s="121"/>
      <c r="AH185" s="121"/>
      <c r="AI185" s="121"/>
      <c r="AJ185" s="121"/>
      <c r="AK185" s="121"/>
      <c r="AL185" s="121"/>
      <c r="AM185" s="121"/>
    </row>
    <row r="186" spans="2:39" s="101" customFormat="1" ht="18">
      <c r="B186" s="116"/>
      <c r="AF186" s="120"/>
      <c r="AG186" s="121"/>
      <c r="AH186" s="121"/>
      <c r="AI186" s="121"/>
      <c r="AJ186" s="121"/>
      <c r="AK186" s="121"/>
      <c r="AL186" s="121"/>
      <c r="AM186" s="121"/>
    </row>
    <row r="187" spans="2:39" s="101" customFormat="1" ht="18">
      <c r="B187" s="116"/>
      <c r="AF187" s="120"/>
      <c r="AG187" s="121"/>
      <c r="AH187" s="121"/>
      <c r="AI187" s="121"/>
      <c r="AJ187" s="121"/>
      <c r="AK187" s="121"/>
      <c r="AL187" s="121"/>
      <c r="AM187" s="121"/>
    </row>
    <row r="188" spans="2:39" s="101" customFormat="1" ht="18">
      <c r="B188" s="116"/>
      <c r="AF188" s="120"/>
      <c r="AG188" s="121"/>
      <c r="AH188" s="121"/>
      <c r="AI188" s="121"/>
      <c r="AJ188" s="121"/>
      <c r="AK188" s="121"/>
      <c r="AL188" s="121"/>
      <c r="AM188" s="121"/>
    </row>
    <row r="189" spans="2:39" s="101" customFormat="1" ht="18">
      <c r="B189" s="116"/>
      <c r="AF189" s="120"/>
      <c r="AG189" s="121"/>
      <c r="AH189" s="121"/>
      <c r="AI189" s="121"/>
      <c r="AJ189" s="121"/>
      <c r="AK189" s="121"/>
      <c r="AL189" s="121"/>
      <c r="AM189" s="121"/>
    </row>
    <row r="190" spans="2:39" s="101" customFormat="1" ht="18">
      <c r="B190" s="116"/>
      <c r="AF190" s="120"/>
      <c r="AG190" s="121"/>
      <c r="AH190" s="121"/>
      <c r="AI190" s="121"/>
      <c r="AJ190" s="121"/>
      <c r="AK190" s="121"/>
      <c r="AL190" s="121"/>
      <c r="AM190" s="121"/>
    </row>
    <row r="191" spans="2:39" s="101" customFormat="1" ht="18">
      <c r="B191" s="116"/>
      <c r="AF191" s="120"/>
      <c r="AG191" s="121"/>
      <c r="AH191" s="121"/>
      <c r="AI191" s="121"/>
      <c r="AJ191" s="121"/>
      <c r="AK191" s="121"/>
      <c r="AL191" s="121"/>
      <c r="AM191" s="121"/>
    </row>
    <row r="192" spans="2:39" s="101" customFormat="1" ht="18">
      <c r="B192" s="116"/>
      <c r="AF192" s="120"/>
      <c r="AG192" s="121"/>
      <c r="AH192" s="121"/>
      <c r="AI192" s="121"/>
      <c r="AJ192" s="121"/>
      <c r="AK192" s="121"/>
      <c r="AL192" s="121"/>
      <c r="AM192" s="121"/>
    </row>
    <row r="193" spans="2:39" s="101" customFormat="1" ht="18">
      <c r="B193" s="116"/>
      <c r="AF193" s="120"/>
      <c r="AG193" s="121"/>
      <c r="AH193" s="121"/>
      <c r="AI193" s="121"/>
      <c r="AJ193" s="121"/>
      <c r="AK193" s="121"/>
      <c r="AL193" s="121"/>
      <c r="AM193" s="121"/>
    </row>
    <row r="194" spans="2:39" s="101" customFormat="1" ht="18">
      <c r="B194" s="116"/>
      <c r="AF194" s="120"/>
      <c r="AG194" s="121"/>
      <c r="AH194" s="121"/>
      <c r="AI194" s="121"/>
      <c r="AJ194" s="121"/>
      <c r="AK194" s="121"/>
      <c r="AL194" s="121"/>
      <c r="AM194" s="121"/>
    </row>
    <row r="195" spans="2:39" s="101" customFormat="1" ht="18">
      <c r="B195" s="116"/>
      <c r="AF195" s="120"/>
      <c r="AG195" s="121"/>
      <c r="AH195" s="121"/>
      <c r="AI195" s="121"/>
      <c r="AJ195" s="121"/>
      <c r="AK195" s="121"/>
      <c r="AL195" s="121"/>
      <c r="AM195" s="121"/>
    </row>
    <row r="196" spans="2:39" s="101" customFormat="1" ht="18">
      <c r="B196" s="116"/>
      <c r="AF196" s="120"/>
      <c r="AG196" s="121"/>
      <c r="AH196" s="121"/>
      <c r="AI196" s="121"/>
      <c r="AJ196" s="121"/>
      <c r="AK196" s="121"/>
      <c r="AL196" s="121"/>
      <c r="AM196" s="121"/>
    </row>
    <row r="197" spans="2:39" s="101" customFormat="1" ht="18">
      <c r="B197" s="116"/>
      <c r="AF197" s="120"/>
      <c r="AG197" s="121"/>
      <c r="AH197" s="121"/>
      <c r="AI197" s="121"/>
      <c r="AJ197" s="121"/>
      <c r="AK197" s="121"/>
      <c r="AL197" s="121"/>
      <c r="AM197" s="121"/>
    </row>
    <row r="198" spans="2:39" s="101" customFormat="1" ht="18">
      <c r="B198" s="116"/>
      <c r="AF198" s="120"/>
      <c r="AG198" s="121"/>
      <c r="AH198" s="121"/>
      <c r="AI198" s="121"/>
      <c r="AJ198" s="121"/>
      <c r="AK198" s="121"/>
      <c r="AL198" s="121"/>
      <c r="AM198" s="121"/>
    </row>
    <row r="199" spans="2:39" s="101" customFormat="1" ht="18">
      <c r="B199" s="116"/>
      <c r="AF199" s="120"/>
      <c r="AG199" s="121"/>
      <c r="AH199" s="121"/>
      <c r="AI199" s="121"/>
      <c r="AJ199" s="121"/>
      <c r="AK199" s="121"/>
      <c r="AL199" s="121"/>
      <c r="AM199" s="121"/>
    </row>
    <row r="200" spans="2:39" s="101" customFormat="1" ht="18">
      <c r="B200" s="116"/>
      <c r="AF200" s="120"/>
      <c r="AG200" s="121"/>
      <c r="AH200" s="121"/>
      <c r="AI200" s="121"/>
      <c r="AJ200" s="121"/>
      <c r="AK200" s="121"/>
      <c r="AL200" s="121"/>
      <c r="AM200" s="121"/>
    </row>
    <row r="201" spans="2:39" s="101" customFormat="1" ht="18">
      <c r="B201" s="116"/>
      <c r="AF201" s="120"/>
      <c r="AG201" s="121"/>
      <c r="AH201" s="121"/>
      <c r="AI201" s="121"/>
      <c r="AJ201" s="121"/>
      <c r="AK201" s="121"/>
      <c r="AL201" s="121"/>
      <c r="AM201" s="121"/>
    </row>
    <row r="202" spans="2:39" s="101" customFormat="1" ht="18">
      <c r="B202" s="116"/>
      <c r="AF202" s="120"/>
      <c r="AG202" s="121"/>
      <c r="AH202" s="121"/>
      <c r="AI202" s="121"/>
      <c r="AJ202" s="121"/>
      <c r="AK202" s="121"/>
      <c r="AL202" s="121"/>
      <c r="AM202" s="121"/>
    </row>
    <row r="203" spans="2:39" s="101" customFormat="1" ht="18">
      <c r="B203" s="116"/>
      <c r="AF203" s="120"/>
      <c r="AG203" s="121"/>
      <c r="AH203" s="121"/>
      <c r="AI203" s="121"/>
      <c r="AJ203" s="121"/>
      <c r="AK203" s="121"/>
      <c r="AL203" s="121"/>
      <c r="AM203" s="121"/>
    </row>
    <row r="204" spans="2:39" s="101" customFormat="1" ht="18">
      <c r="B204" s="116"/>
      <c r="AF204" s="120"/>
      <c r="AG204" s="121"/>
      <c r="AH204" s="121"/>
      <c r="AI204" s="121"/>
      <c r="AJ204" s="121"/>
      <c r="AK204" s="121"/>
      <c r="AL204" s="121"/>
      <c r="AM204" s="121"/>
    </row>
    <row r="205" spans="2:39" s="101" customFormat="1" ht="18">
      <c r="B205" s="116"/>
      <c r="AF205" s="120"/>
      <c r="AG205" s="121"/>
      <c r="AH205" s="121"/>
      <c r="AI205" s="121"/>
      <c r="AJ205" s="121"/>
      <c r="AK205" s="121"/>
      <c r="AL205" s="121"/>
      <c r="AM205" s="121"/>
    </row>
    <row r="206" spans="2:39" s="101" customFormat="1" ht="18">
      <c r="B206" s="116"/>
      <c r="AF206" s="120"/>
      <c r="AG206" s="121"/>
      <c r="AH206" s="121"/>
      <c r="AI206" s="121"/>
      <c r="AJ206" s="121"/>
      <c r="AK206" s="121"/>
      <c r="AL206" s="121"/>
      <c r="AM206" s="121"/>
    </row>
    <row r="207" spans="2:39" s="101" customFormat="1" ht="18">
      <c r="B207" s="116"/>
      <c r="AF207" s="120"/>
      <c r="AG207" s="121"/>
      <c r="AH207" s="121"/>
      <c r="AI207" s="121"/>
      <c r="AJ207" s="121"/>
      <c r="AK207" s="121"/>
      <c r="AL207" s="121"/>
      <c r="AM207" s="121"/>
    </row>
    <row r="208" spans="2:39" s="101" customFormat="1" ht="18">
      <c r="B208" s="116"/>
      <c r="AF208" s="120"/>
      <c r="AG208" s="121"/>
      <c r="AH208" s="121"/>
      <c r="AI208" s="121"/>
      <c r="AJ208" s="121"/>
      <c r="AK208" s="121"/>
      <c r="AL208" s="121"/>
      <c r="AM208" s="121"/>
    </row>
    <row r="209" spans="2:39" s="101" customFormat="1" ht="18">
      <c r="B209" s="116"/>
      <c r="AF209" s="120"/>
      <c r="AG209" s="121"/>
      <c r="AH209" s="121"/>
      <c r="AI209" s="121"/>
      <c r="AJ209" s="121"/>
      <c r="AK209" s="121"/>
      <c r="AL209" s="121"/>
      <c r="AM209" s="121"/>
    </row>
    <row r="210" spans="2:39" s="101" customFormat="1" ht="18">
      <c r="B210" s="116"/>
      <c r="AF210" s="120"/>
      <c r="AG210" s="121"/>
      <c r="AH210" s="121"/>
      <c r="AI210" s="121"/>
      <c r="AJ210" s="121"/>
      <c r="AK210" s="121"/>
      <c r="AL210" s="121"/>
      <c r="AM210" s="121"/>
    </row>
    <row r="211" spans="2:39" s="101" customFormat="1" ht="18">
      <c r="B211" s="116"/>
      <c r="AF211" s="120"/>
      <c r="AG211" s="121"/>
      <c r="AH211" s="121"/>
      <c r="AI211" s="121"/>
      <c r="AJ211" s="121"/>
      <c r="AK211" s="121"/>
      <c r="AL211" s="121"/>
      <c r="AM211" s="121"/>
    </row>
    <row r="212" spans="2:39" s="101" customFormat="1" ht="18">
      <c r="B212" s="116"/>
      <c r="AF212" s="120"/>
      <c r="AG212" s="121"/>
      <c r="AH212" s="121"/>
      <c r="AI212" s="121"/>
      <c r="AJ212" s="121"/>
      <c r="AK212" s="121"/>
      <c r="AL212" s="121"/>
      <c r="AM212" s="121"/>
    </row>
    <row r="213" spans="2:39" s="101" customFormat="1" ht="18">
      <c r="B213" s="116"/>
      <c r="AF213" s="120"/>
      <c r="AG213" s="121"/>
      <c r="AH213" s="121"/>
      <c r="AI213" s="121"/>
      <c r="AJ213" s="121"/>
      <c r="AK213" s="121"/>
      <c r="AL213" s="121"/>
      <c r="AM213" s="121"/>
    </row>
    <row r="214" spans="2:39" s="101" customFormat="1" ht="18">
      <c r="B214" s="116"/>
      <c r="AF214" s="120"/>
      <c r="AG214" s="121"/>
      <c r="AH214" s="121"/>
      <c r="AI214" s="121"/>
      <c r="AJ214" s="121"/>
      <c r="AK214" s="121"/>
      <c r="AL214" s="121"/>
      <c r="AM214" s="121"/>
    </row>
    <row r="215" spans="2:39" s="101" customFormat="1" ht="18">
      <c r="B215" s="116"/>
      <c r="AF215" s="120"/>
      <c r="AG215" s="121"/>
      <c r="AH215" s="121"/>
      <c r="AI215" s="121"/>
      <c r="AJ215" s="121"/>
      <c r="AK215" s="121"/>
      <c r="AL215" s="121"/>
      <c r="AM215" s="121"/>
    </row>
    <row r="216" spans="2:39" s="101" customFormat="1" ht="18">
      <c r="B216" s="116"/>
      <c r="AF216" s="120"/>
      <c r="AG216" s="121"/>
      <c r="AH216" s="121"/>
      <c r="AI216" s="121"/>
      <c r="AJ216" s="121"/>
      <c r="AK216" s="121"/>
      <c r="AL216" s="121"/>
      <c r="AM216" s="121"/>
    </row>
    <row r="217" spans="2:39" s="101" customFormat="1" ht="18">
      <c r="B217" s="116"/>
      <c r="AF217" s="120"/>
      <c r="AG217" s="121"/>
      <c r="AH217" s="121"/>
      <c r="AI217" s="121"/>
      <c r="AJ217" s="121"/>
      <c r="AK217" s="121"/>
      <c r="AL217" s="121"/>
      <c r="AM217" s="121"/>
    </row>
    <row r="218" spans="2:39" s="101" customFormat="1" ht="18">
      <c r="B218" s="116"/>
      <c r="AF218" s="120"/>
      <c r="AG218" s="121"/>
      <c r="AH218" s="121"/>
      <c r="AI218" s="121"/>
      <c r="AJ218" s="121"/>
      <c r="AK218" s="121"/>
      <c r="AL218" s="121"/>
      <c r="AM218" s="121"/>
    </row>
    <row r="219" spans="2:39" s="101" customFormat="1" ht="18">
      <c r="B219" s="116"/>
      <c r="AF219" s="120"/>
      <c r="AG219" s="121"/>
      <c r="AH219" s="121"/>
      <c r="AI219" s="121"/>
      <c r="AJ219" s="121"/>
      <c r="AK219" s="121"/>
      <c r="AL219" s="121"/>
      <c r="AM219" s="121"/>
    </row>
    <row r="220" spans="2:39" s="101" customFormat="1" ht="18">
      <c r="B220" s="116"/>
      <c r="AF220" s="120"/>
      <c r="AG220" s="121"/>
      <c r="AH220" s="121"/>
      <c r="AI220" s="121"/>
      <c r="AJ220" s="121"/>
      <c r="AK220" s="121"/>
      <c r="AL220" s="121"/>
      <c r="AM220" s="121"/>
    </row>
    <row r="221" spans="2:39" s="101" customFormat="1" ht="18">
      <c r="B221" s="116"/>
      <c r="AF221" s="120"/>
      <c r="AG221" s="121"/>
      <c r="AH221" s="121"/>
      <c r="AI221" s="121"/>
      <c r="AJ221" s="121"/>
      <c r="AK221" s="121"/>
      <c r="AL221" s="121"/>
      <c r="AM221" s="121"/>
    </row>
    <row r="222" spans="2:39" s="101" customFormat="1" ht="18">
      <c r="B222" s="116"/>
      <c r="AF222" s="120"/>
      <c r="AG222" s="121"/>
      <c r="AH222" s="121"/>
      <c r="AI222" s="121"/>
      <c r="AJ222" s="121"/>
      <c r="AK222" s="121"/>
      <c r="AL222" s="121"/>
      <c r="AM222" s="121"/>
    </row>
    <row r="223" spans="2:39" s="101" customFormat="1" ht="18">
      <c r="B223" s="116"/>
      <c r="AF223" s="120"/>
      <c r="AG223" s="121"/>
      <c r="AH223" s="121"/>
      <c r="AI223" s="121"/>
      <c r="AJ223" s="121"/>
      <c r="AK223" s="121"/>
      <c r="AL223" s="121"/>
      <c r="AM223" s="121"/>
    </row>
    <row r="224" spans="2:39" s="101" customFormat="1" ht="18">
      <c r="B224" s="116"/>
      <c r="AF224" s="120"/>
      <c r="AG224" s="121"/>
      <c r="AH224" s="121"/>
      <c r="AI224" s="121"/>
      <c r="AJ224" s="121"/>
      <c r="AK224" s="121"/>
      <c r="AL224" s="121"/>
      <c r="AM224" s="121"/>
    </row>
    <row r="225" spans="2:39" s="101" customFormat="1" ht="18">
      <c r="B225" s="116"/>
      <c r="AF225" s="120"/>
      <c r="AG225" s="121"/>
      <c r="AH225" s="121"/>
      <c r="AI225" s="121"/>
      <c r="AJ225" s="121"/>
      <c r="AK225" s="121"/>
      <c r="AL225" s="121"/>
      <c r="AM225" s="121"/>
    </row>
    <row r="226" spans="2:39" s="101" customFormat="1" ht="18">
      <c r="B226" s="116"/>
      <c r="AF226" s="120"/>
      <c r="AG226" s="121"/>
      <c r="AH226" s="121"/>
      <c r="AI226" s="121"/>
      <c r="AJ226" s="121"/>
      <c r="AK226" s="121"/>
      <c r="AL226" s="121"/>
      <c r="AM226" s="121"/>
    </row>
    <row r="227" spans="2:39" s="101" customFormat="1" ht="18">
      <c r="B227" s="116"/>
      <c r="AF227" s="120"/>
      <c r="AG227" s="121"/>
      <c r="AH227" s="121"/>
      <c r="AI227" s="121"/>
      <c r="AJ227" s="121"/>
      <c r="AK227" s="121"/>
      <c r="AL227" s="121"/>
      <c r="AM227" s="121"/>
    </row>
    <row r="228" spans="2:39" s="101" customFormat="1" ht="18">
      <c r="B228" s="116"/>
      <c r="AF228" s="120"/>
      <c r="AG228" s="121"/>
      <c r="AH228" s="121"/>
      <c r="AI228" s="121"/>
      <c r="AJ228" s="121"/>
      <c r="AK228" s="121"/>
      <c r="AL228" s="121"/>
      <c r="AM228" s="121"/>
    </row>
    <row r="229" spans="2:39" s="101" customFormat="1" ht="18">
      <c r="B229" s="116"/>
      <c r="AF229" s="120"/>
      <c r="AG229" s="121"/>
      <c r="AH229" s="121"/>
      <c r="AI229" s="121"/>
      <c r="AJ229" s="121"/>
      <c r="AK229" s="121"/>
      <c r="AL229" s="121"/>
      <c r="AM229" s="121"/>
    </row>
    <row r="230" spans="2:39" s="101" customFormat="1" ht="18">
      <c r="B230" s="116"/>
      <c r="AF230" s="120"/>
      <c r="AG230" s="121"/>
      <c r="AH230" s="121"/>
      <c r="AI230" s="121"/>
      <c r="AJ230" s="121"/>
      <c r="AK230" s="121"/>
      <c r="AL230" s="121"/>
      <c r="AM230" s="121"/>
    </row>
    <row r="231" spans="2:39" s="101" customFormat="1" ht="18">
      <c r="B231" s="116"/>
      <c r="AF231" s="120"/>
      <c r="AG231" s="121"/>
      <c r="AH231" s="121"/>
      <c r="AI231" s="121"/>
      <c r="AJ231" s="121"/>
      <c r="AK231" s="121"/>
      <c r="AL231" s="121"/>
      <c r="AM231" s="121"/>
    </row>
    <row r="232" spans="2:39" s="101" customFormat="1" ht="18">
      <c r="B232" s="116"/>
      <c r="AF232" s="120"/>
      <c r="AG232" s="121"/>
      <c r="AH232" s="121"/>
      <c r="AI232" s="121"/>
      <c r="AJ232" s="121"/>
      <c r="AK232" s="121"/>
      <c r="AL232" s="121"/>
      <c r="AM232" s="121"/>
    </row>
    <row r="233" spans="2:39" s="101" customFormat="1" ht="18">
      <c r="B233" s="116"/>
      <c r="AF233" s="120"/>
      <c r="AG233" s="121"/>
      <c r="AH233" s="121"/>
      <c r="AI233" s="121"/>
      <c r="AJ233" s="121"/>
      <c r="AK233" s="121"/>
      <c r="AL233" s="121"/>
      <c r="AM233" s="121"/>
    </row>
    <row r="234" spans="2:39" s="101" customFormat="1" ht="18">
      <c r="B234" s="116"/>
      <c r="AF234" s="120"/>
      <c r="AG234" s="121"/>
      <c r="AH234" s="121"/>
      <c r="AI234" s="121"/>
      <c r="AJ234" s="121"/>
      <c r="AK234" s="121"/>
      <c r="AL234" s="121"/>
      <c r="AM234" s="121"/>
    </row>
    <row r="235" spans="2:39" s="101" customFormat="1" ht="18">
      <c r="B235" s="116"/>
      <c r="AF235" s="120"/>
      <c r="AG235" s="121"/>
      <c r="AH235" s="121"/>
      <c r="AI235" s="121"/>
      <c r="AJ235" s="121"/>
      <c r="AK235" s="121"/>
      <c r="AL235" s="121"/>
      <c r="AM235" s="121"/>
    </row>
    <row r="236" spans="2:39" s="101" customFormat="1" ht="18">
      <c r="B236" s="116"/>
      <c r="AF236" s="120"/>
      <c r="AG236" s="121"/>
      <c r="AH236" s="121"/>
      <c r="AI236" s="121"/>
      <c r="AJ236" s="121"/>
      <c r="AK236" s="121"/>
      <c r="AL236" s="121"/>
      <c r="AM236" s="121"/>
    </row>
    <row r="237" spans="2:39" s="101" customFormat="1" ht="18">
      <c r="B237" s="116"/>
      <c r="AF237" s="120"/>
      <c r="AG237" s="121"/>
      <c r="AH237" s="121"/>
      <c r="AI237" s="121"/>
      <c r="AJ237" s="121"/>
      <c r="AK237" s="121"/>
      <c r="AL237" s="121"/>
      <c r="AM237" s="121"/>
    </row>
    <row r="238" spans="2:39" s="101" customFormat="1" ht="18">
      <c r="B238" s="116"/>
      <c r="AF238" s="120"/>
      <c r="AG238" s="121"/>
      <c r="AH238" s="121"/>
      <c r="AI238" s="121"/>
      <c r="AJ238" s="121"/>
      <c r="AK238" s="121"/>
      <c r="AL238" s="121"/>
      <c r="AM238" s="121"/>
    </row>
    <row r="239" spans="2:39" s="101" customFormat="1" ht="18">
      <c r="B239" s="116"/>
      <c r="AF239" s="120"/>
      <c r="AG239" s="121"/>
      <c r="AH239" s="121"/>
      <c r="AI239" s="121"/>
      <c r="AJ239" s="121"/>
      <c r="AK239" s="121"/>
      <c r="AL239" s="121"/>
      <c r="AM239" s="121"/>
    </row>
    <row r="240" spans="2:39" s="101" customFormat="1" ht="18">
      <c r="B240" s="116"/>
      <c r="AF240" s="120"/>
      <c r="AG240" s="121"/>
      <c r="AH240" s="121"/>
      <c r="AI240" s="121"/>
      <c r="AJ240" s="121"/>
      <c r="AK240" s="121"/>
      <c r="AL240" s="121"/>
      <c r="AM240" s="121"/>
    </row>
    <row r="241" spans="2:39" s="101" customFormat="1" ht="18">
      <c r="B241" s="116"/>
      <c r="AF241" s="120"/>
      <c r="AG241" s="121"/>
      <c r="AH241" s="121"/>
      <c r="AI241" s="121"/>
      <c r="AJ241" s="121"/>
      <c r="AK241" s="121"/>
      <c r="AL241" s="121"/>
      <c r="AM241" s="121"/>
    </row>
    <row r="242" spans="2:39" s="101" customFormat="1" ht="18">
      <c r="B242" s="116"/>
      <c r="AF242" s="120"/>
      <c r="AG242" s="121"/>
      <c r="AH242" s="121"/>
      <c r="AI242" s="121"/>
      <c r="AJ242" s="121"/>
      <c r="AK242" s="121"/>
      <c r="AL242" s="121"/>
      <c r="AM242" s="121"/>
    </row>
    <row r="243" spans="2:39" s="101" customFormat="1" ht="18">
      <c r="B243" s="116"/>
      <c r="AF243" s="120"/>
      <c r="AG243" s="121"/>
      <c r="AH243" s="121"/>
      <c r="AI243" s="121"/>
      <c r="AJ243" s="121"/>
      <c r="AK243" s="121"/>
      <c r="AL243" s="121"/>
      <c r="AM243" s="121"/>
    </row>
    <row r="244" spans="2:39" s="101" customFormat="1" ht="18">
      <c r="B244" s="116"/>
      <c r="AF244" s="120"/>
      <c r="AG244" s="121"/>
      <c r="AH244" s="121"/>
      <c r="AI244" s="121"/>
      <c r="AJ244" s="121"/>
      <c r="AK244" s="121"/>
      <c r="AL244" s="121"/>
      <c r="AM244" s="121"/>
    </row>
    <row r="245" spans="2:39" s="101" customFormat="1" ht="18">
      <c r="B245" s="116"/>
      <c r="AF245" s="120"/>
      <c r="AG245" s="121"/>
      <c r="AH245" s="121"/>
      <c r="AI245" s="121"/>
      <c r="AJ245" s="121"/>
      <c r="AK245" s="121"/>
      <c r="AL245" s="121"/>
      <c r="AM245" s="121"/>
    </row>
    <row r="246" spans="2:39" s="101" customFormat="1" ht="18">
      <c r="B246" s="116"/>
      <c r="AF246" s="120"/>
      <c r="AG246" s="121"/>
      <c r="AH246" s="121"/>
      <c r="AI246" s="121"/>
      <c r="AJ246" s="121"/>
      <c r="AK246" s="121"/>
      <c r="AL246" s="121"/>
      <c r="AM246" s="121"/>
    </row>
    <row r="247" spans="2:39" s="101" customFormat="1" ht="18">
      <c r="B247" s="116"/>
      <c r="AF247" s="120"/>
      <c r="AG247" s="121"/>
      <c r="AH247" s="121"/>
      <c r="AI247" s="121"/>
      <c r="AJ247" s="121"/>
      <c r="AK247" s="121"/>
      <c r="AL247" s="121"/>
      <c r="AM247" s="121"/>
    </row>
    <row r="248" spans="2:39" s="101" customFormat="1" ht="18">
      <c r="B248" s="116"/>
      <c r="AF248" s="120"/>
      <c r="AG248" s="121"/>
      <c r="AH248" s="121"/>
      <c r="AI248" s="121"/>
      <c r="AJ248" s="121"/>
      <c r="AK248" s="121"/>
      <c r="AL248" s="121"/>
      <c r="AM248" s="121"/>
    </row>
    <row r="249" spans="2:39" s="101" customFormat="1" ht="18">
      <c r="B249" s="116"/>
      <c r="AF249" s="120"/>
      <c r="AG249" s="121"/>
      <c r="AH249" s="121"/>
      <c r="AI249" s="121"/>
      <c r="AJ249" s="121"/>
      <c r="AK249" s="121"/>
      <c r="AL249" s="121"/>
      <c r="AM249" s="121"/>
    </row>
    <row r="250" spans="2:39" s="101" customFormat="1" ht="18">
      <c r="B250" s="116"/>
      <c r="AF250" s="120"/>
      <c r="AG250" s="121"/>
      <c r="AH250" s="121"/>
      <c r="AI250" s="121"/>
      <c r="AJ250" s="121"/>
      <c r="AK250" s="121"/>
      <c r="AL250" s="121"/>
      <c r="AM250" s="121"/>
    </row>
    <row r="251" spans="2:39" s="101" customFormat="1" ht="18">
      <c r="B251" s="116"/>
      <c r="AF251" s="120"/>
      <c r="AG251" s="121"/>
      <c r="AH251" s="121"/>
      <c r="AI251" s="121"/>
      <c r="AJ251" s="121"/>
      <c r="AK251" s="121"/>
      <c r="AL251" s="121"/>
      <c r="AM251" s="121"/>
    </row>
    <row r="252" spans="2:39" s="101" customFormat="1" ht="18">
      <c r="B252" s="116"/>
      <c r="AF252" s="120"/>
      <c r="AG252" s="121"/>
      <c r="AH252" s="121"/>
      <c r="AI252" s="121"/>
      <c r="AJ252" s="121"/>
      <c r="AK252" s="121"/>
      <c r="AL252" s="121"/>
      <c r="AM252" s="121"/>
    </row>
    <row r="253" spans="2:39" s="101" customFormat="1" ht="18">
      <c r="B253" s="116"/>
      <c r="AF253" s="120"/>
      <c r="AG253" s="121"/>
      <c r="AH253" s="121"/>
      <c r="AI253" s="121"/>
      <c r="AJ253" s="121"/>
      <c r="AK253" s="121"/>
      <c r="AL253" s="121"/>
      <c r="AM253" s="121"/>
    </row>
    <row r="254" spans="2:39" s="101" customFormat="1" ht="18">
      <c r="B254" s="116"/>
      <c r="AF254" s="120"/>
      <c r="AG254" s="121"/>
      <c r="AH254" s="121"/>
      <c r="AI254" s="121"/>
      <c r="AJ254" s="121"/>
      <c r="AK254" s="121"/>
      <c r="AL254" s="121"/>
      <c r="AM254" s="121"/>
    </row>
    <row r="255" spans="2:39" s="101" customFormat="1" ht="18">
      <c r="B255" s="116"/>
      <c r="AF255" s="120"/>
      <c r="AG255" s="121"/>
      <c r="AH255" s="121"/>
      <c r="AI255" s="121"/>
      <c r="AJ255" s="121"/>
      <c r="AK255" s="121"/>
      <c r="AL255" s="121"/>
      <c r="AM255" s="121"/>
    </row>
    <row r="256" spans="2:39" s="101" customFormat="1" ht="18">
      <c r="B256" s="116"/>
      <c r="AF256" s="120"/>
      <c r="AG256" s="121"/>
      <c r="AH256" s="121"/>
      <c r="AI256" s="121"/>
      <c r="AJ256" s="121"/>
      <c r="AK256" s="121"/>
      <c r="AL256" s="121"/>
      <c r="AM256" s="121"/>
    </row>
    <row r="257" spans="2:39" s="101" customFormat="1" ht="18">
      <c r="B257" s="116"/>
      <c r="AF257" s="120"/>
      <c r="AG257" s="121"/>
      <c r="AH257" s="121"/>
      <c r="AI257" s="121"/>
      <c r="AJ257" s="121"/>
      <c r="AK257" s="121"/>
      <c r="AL257" s="121"/>
      <c r="AM257" s="121"/>
    </row>
    <row r="258" spans="2:39" s="101" customFormat="1" ht="18">
      <c r="B258" s="116"/>
      <c r="AF258" s="120"/>
      <c r="AG258" s="121"/>
      <c r="AH258" s="121"/>
      <c r="AI258" s="121"/>
      <c r="AJ258" s="121"/>
      <c r="AK258" s="121"/>
      <c r="AL258" s="121"/>
      <c r="AM258" s="121"/>
    </row>
    <row r="259" spans="2:39" s="101" customFormat="1" ht="18">
      <c r="B259" s="116"/>
      <c r="AF259" s="120"/>
      <c r="AG259" s="121"/>
      <c r="AH259" s="121"/>
      <c r="AI259" s="121"/>
      <c r="AJ259" s="121"/>
      <c r="AK259" s="121"/>
      <c r="AL259" s="121"/>
      <c r="AM259" s="121"/>
    </row>
    <row r="260" spans="2:39" s="101" customFormat="1" ht="18">
      <c r="B260" s="116"/>
      <c r="AF260" s="120"/>
      <c r="AG260" s="121"/>
      <c r="AH260" s="121"/>
      <c r="AI260" s="121"/>
      <c r="AJ260" s="121"/>
      <c r="AK260" s="121"/>
      <c r="AL260" s="121"/>
      <c r="AM260" s="121"/>
    </row>
    <row r="261" spans="2:39" s="101" customFormat="1" ht="18">
      <c r="B261" s="116"/>
      <c r="AF261" s="120"/>
      <c r="AG261" s="121"/>
      <c r="AH261" s="121"/>
      <c r="AI261" s="121"/>
      <c r="AJ261" s="121"/>
      <c r="AK261" s="121"/>
      <c r="AL261" s="121"/>
      <c r="AM261" s="121"/>
    </row>
    <row r="262" spans="2:39" s="101" customFormat="1" ht="18">
      <c r="B262" s="116"/>
      <c r="AF262" s="120"/>
      <c r="AG262" s="121"/>
      <c r="AH262" s="121"/>
      <c r="AI262" s="121"/>
      <c r="AJ262" s="121"/>
      <c r="AK262" s="121"/>
      <c r="AL262" s="121"/>
      <c r="AM262" s="121"/>
    </row>
    <row r="263" spans="2:39" s="101" customFormat="1" ht="18">
      <c r="B263" s="116"/>
      <c r="AF263" s="120"/>
      <c r="AG263" s="121"/>
      <c r="AH263" s="121"/>
      <c r="AI263" s="121"/>
      <c r="AJ263" s="121"/>
      <c r="AK263" s="121"/>
      <c r="AL263" s="121"/>
      <c r="AM263" s="121"/>
    </row>
    <row r="264" spans="2:39" s="101" customFormat="1" ht="18">
      <c r="B264" s="116"/>
      <c r="AF264" s="120"/>
      <c r="AG264" s="121"/>
      <c r="AH264" s="121"/>
      <c r="AI264" s="121"/>
      <c r="AJ264" s="121"/>
      <c r="AK264" s="121"/>
      <c r="AL264" s="121"/>
      <c r="AM264" s="121"/>
    </row>
    <row r="265" spans="2:39" s="101" customFormat="1" ht="18">
      <c r="B265" s="116"/>
      <c r="AF265" s="120"/>
      <c r="AG265" s="121"/>
      <c r="AH265" s="121"/>
      <c r="AI265" s="121"/>
      <c r="AJ265" s="121"/>
      <c r="AK265" s="121"/>
      <c r="AL265" s="121"/>
      <c r="AM265" s="121"/>
    </row>
    <row r="266" spans="2:39" s="101" customFormat="1" ht="18">
      <c r="B266" s="116"/>
      <c r="AF266" s="120"/>
      <c r="AG266" s="121"/>
      <c r="AH266" s="121"/>
      <c r="AI266" s="121"/>
      <c r="AJ266" s="121"/>
      <c r="AK266" s="121"/>
      <c r="AL266" s="121"/>
      <c r="AM266" s="121"/>
    </row>
    <row r="267" spans="2:39" s="101" customFormat="1" ht="18">
      <c r="B267" s="116"/>
      <c r="AF267" s="120"/>
      <c r="AG267" s="121"/>
      <c r="AH267" s="121"/>
      <c r="AI267" s="121"/>
      <c r="AJ267" s="121"/>
      <c r="AK267" s="121"/>
      <c r="AL267" s="121"/>
      <c r="AM267" s="121"/>
    </row>
    <row r="268" spans="2:39" s="101" customFormat="1" ht="18">
      <c r="B268" s="116"/>
      <c r="AF268" s="120"/>
      <c r="AG268" s="121"/>
      <c r="AH268" s="121"/>
      <c r="AI268" s="121"/>
      <c r="AJ268" s="121"/>
      <c r="AK268" s="121"/>
      <c r="AL268" s="121"/>
      <c r="AM268" s="121"/>
    </row>
    <row r="269" spans="2:39" s="101" customFormat="1" ht="18">
      <c r="B269" s="116"/>
      <c r="AF269" s="120"/>
      <c r="AG269" s="121"/>
      <c r="AH269" s="121"/>
      <c r="AI269" s="121"/>
      <c r="AJ269" s="121"/>
      <c r="AK269" s="121"/>
      <c r="AL269" s="121"/>
      <c r="AM269" s="121"/>
    </row>
    <row r="270" spans="2:39" s="101" customFormat="1" ht="18">
      <c r="B270" s="116"/>
      <c r="AF270" s="120"/>
      <c r="AG270" s="121"/>
      <c r="AH270" s="121"/>
      <c r="AI270" s="121"/>
      <c r="AJ270" s="121"/>
      <c r="AK270" s="121"/>
      <c r="AL270" s="121"/>
      <c r="AM270" s="121"/>
    </row>
    <row r="271" spans="2:39" s="101" customFormat="1" ht="18">
      <c r="B271" s="116"/>
      <c r="AF271" s="120"/>
      <c r="AG271" s="121"/>
      <c r="AH271" s="121"/>
      <c r="AI271" s="121"/>
      <c r="AJ271" s="121"/>
      <c r="AK271" s="121"/>
      <c r="AL271" s="121"/>
      <c r="AM271" s="121"/>
    </row>
    <row r="272" spans="2:39" s="101" customFormat="1" ht="18">
      <c r="B272" s="116"/>
      <c r="AF272" s="120"/>
      <c r="AG272" s="121"/>
      <c r="AH272" s="121"/>
      <c r="AI272" s="121"/>
      <c r="AJ272" s="121"/>
      <c r="AK272" s="121"/>
      <c r="AL272" s="121"/>
      <c r="AM272" s="121"/>
    </row>
    <row r="273" spans="2:39" s="101" customFormat="1" ht="18">
      <c r="B273" s="116"/>
      <c r="AF273" s="120"/>
      <c r="AG273" s="121"/>
      <c r="AH273" s="121"/>
      <c r="AI273" s="121"/>
      <c r="AJ273" s="121"/>
      <c r="AK273" s="121"/>
      <c r="AL273" s="121"/>
      <c r="AM273" s="121"/>
    </row>
    <row r="274" spans="2:39" s="101" customFormat="1" ht="18">
      <c r="B274" s="116"/>
      <c r="AF274" s="120"/>
      <c r="AG274" s="121"/>
      <c r="AH274" s="121"/>
      <c r="AI274" s="121"/>
      <c r="AJ274" s="121"/>
      <c r="AK274" s="121"/>
      <c r="AL274" s="121"/>
      <c r="AM274" s="121"/>
    </row>
    <row r="275" spans="2:39" s="101" customFormat="1" ht="18">
      <c r="B275" s="116"/>
      <c r="AF275" s="120"/>
      <c r="AG275" s="121"/>
      <c r="AH275" s="121"/>
      <c r="AI275" s="121"/>
      <c r="AJ275" s="121"/>
      <c r="AK275" s="121"/>
      <c r="AL275" s="121"/>
      <c r="AM275" s="121"/>
    </row>
    <row r="276" spans="2:39" s="101" customFormat="1" ht="18">
      <c r="B276" s="116"/>
      <c r="AF276" s="120"/>
      <c r="AG276" s="121"/>
      <c r="AH276" s="121"/>
      <c r="AI276" s="121"/>
      <c r="AJ276" s="121"/>
      <c r="AK276" s="121"/>
      <c r="AL276" s="121"/>
      <c r="AM276" s="121"/>
    </row>
    <row r="277" spans="2:39" s="101" customFormat="1" ht="18">
      <c r="B277" s="116"/>
      <c r="AF277" s="120"/>
      <c r="AG277" s="121"/>
      <c r="AH277" s="121"/>
      <c r="AI277" s="121"/>
      <c r="AJ277" s="121"/>
      <c r="AK277" s="121"/>
      <c r="AL277" s="121"/>
      <c r="AM277" s="121"/>
    </row>
    <row r="278" spans="2:39" s="101" customFormat="1" ht="18">
      <c r="B278" s="116"/>
      <c r="AF278" s="120"/>
      <c r="AG278" s="121"/>
      <c r="AH278" s="121"/>
      <c r="AI278" s="121"/>
      <c r="AJ278" s="121"/>
      <c r="AK278" s="121"/>
      <c r="AL278" s="121"/>
      <c r="AM278" s="121"/>
    </row>
    <row r="279" spans="2:39" s="101" customFormat="1" ht="18">
      <c r="B279" s="116"/>
      <c r="AF279" s="120"/>
      <c r="AG279" s="121"/>
      <c r="AH279" s="121"/>
      <c r="AI279" s="121"/>
      <c r="AJ279" s="121"/>
      <c r="AK279" s="121"/>
      <c r="AL279" s="121"/>
      <c r="AM279" s="121"/>
    </row>
    <row r="280" spans="2:39" s="101" customFormat="1" ht="18">
      <c r="B280" s="116"/>
      <c r="AF280" s="120"/>
      <c r="AG280" s="121"/>
      <c r="AH280" s="121"/>
      <c r="AI280" s="121"/>
      <c r="AJ280" s="121"/>
      <c r="AK280" s="121"/>
      <c r="AL280" s="121"/>
      <c r="AM280" s="121"/>
    </row>
    <row r="281" spans="2:39" s="101" customFormat="1" ht="18">
      <c r="B281" s="116"/>
      <c r="AF281" s="120"/>
      <c r="AG281" s="121"/>
      <c r="AH281" s="121"/>
      <c r="AI281" s="121"/>
      <c r="AJ281" s="121"/>
      <c r="AK281" s="121"/>
      <c r="AL281" s="121"/>
      <c r="AM281" s="121"/>
    </row>
    <row r="282" spans="2:39" s="101" customFormat="1" ht="18">
      <c r="B282" s="116"/>
      <c r="AF282" s="120"/>
      <c r="AG282" s="121"/>
      <c r="AH282" s="121"/>
      <c r="AI282" s="121"/>
      <c r="AJ282" s="121"/>
      <c r="AK282" s="121"/>
      <c r="AL282" s="121"/>
      <c r="AM282" s="121"/>
    </row>
    <row r="283" spans="2:39" s="101" customFormat="1" ht="18">
      <c r="B283" s="116"/>
      <c r="AF283" s="120"/>
      <c r="AG283" s="121"/>
      <c r="AH283" s="121"/>
      <c r="AI283" s="121"/>
      <c r="AJ283" s="121"/>
      <c r="AK283" s="121"/>
      <c r="AL283" s="121"/>
      <c r="AM283" s="121"/>
    </row>
    <row r="284" spans="2:39" s="101" customFormat="1" ht="18">
      <c r="B284" s="116"/>
      <c r="AF284" s="120"/>
      <c r="AG284" s="121"/>
      <c r="AH284" s="121"/>
      <c r="AI284" s="121"/>
      <c r="AJ284" s="121"/>
      <c r="AK284" s="121"/>
      <c r="AL284" s="121"/>
      <c r="AM284" s="121"/>
    </row>
    <row r="285" spans="2:39" s="101" customFormat="1" ht="18">
      <c r="B285" s="116"/>
      <c r="AF285" s="120"/>
      <c r="AG285" s="121"/>
      <c r="AH285" s="121"/>
      <c r="AI285" s="121"/>
      <c r="AJ285" s="121"/>
      <c r="AK285" s="121"/>
      <c r="AL285" s="121"/>
      <c r="AM285" s="121"/>
    </row>
    <row r="286" spans="2:39" s="101" customFormat="1" ht="18">
      <c r="B286" s="116"/>
      <c r="AF286" s="120"/>
      <c r="AG286" s="121"/>
      <c r="AH286" s="121"/>
      <c r="AI286" s="121"/>
      <c r="AJ286" s="121"/>
      <c r="AK286" s="121"/>
      <c r="AL286" s="121"/>
      <c r="AM286" s="121"/>
    </row>
    <row r="287" spans="2:39" s="101" customFormat="1" ht="18">
      <c r="B287" s="116"/>
      <c r="AF287" s="120"/>
      <c r="AG287" s="121"/>
      <c r="AH287" s="121"/>
      <c r="AI287" s="121"/>
      <c r="AJ287" s="121"/>
      <c r="AK287" s="121"/>
      <c r="AL287" s="121"/>
      <c r="AM287" s="121"/>
    </row>
    <row r="288" spans="2:39" s="101" customFormat="1" ht="18">
      <c r="B288" s="116"/>
      <c r="AF288" s="120"/>
      <c r="AG288" s="121"/>
      <c r="AH288" s="121"/>
      <c r="AI288" s="121"/>
      <c r="AJ288" s="121"/>
      <c r="AK288" s="121"/>
      <c r="AL288" s="121"/>
      <c r="AM288" s="121"/>
    </row>
    <row r="289" spans="2:39" s="101" customFormat="1" ht="18">
      <c r="B289" s="116"/>
      <c r="AF289" s="120"/>
      <c r="AG289" s="121"/>
      <c r="AH289" s="121"/>
      <c r="AI289" s="121"/>
      <c r="AJ289" s="121"/>
      <c r="AK289" s="121"/>
      <c r="AL289" s="121"/>
      <c r="AM289" s="121"/>
    </row>
    <row r="290" spans="2:39" s="101" customFormat="1" ht="18">
      <c r="B290" s="116"/>
      <c r="AF290" s="120"/>
      <c r="AG290" s="121"/>
      <c r="AH290" s="121"/>
      <c r="AI290" s="121"/>
      <c r="AJ290" s="121"/>
      <c r="AK290" s="121"/>
      <c r="AL290" s="121"/>
      <c r="AM290" s="121"/>
    </row>
    <row r="291" spans="2:39" s="101" customFormat="1" ht="18">
      <c r="B291" s="116"/>
      <c r="AF291" s="120"/>
      <c r="AG291" s="121"/>
      <c r="AH291" s="121"/>
      <c r="AI291" s="121"/>
      <c r="AJ291" s="121"/>
      <c r="AK291" s="121"/>
      <c r="AL291" s="121"/>
      <c r="AM291" s="121"/>
    </row>
    <row r="292" spans="2:39" s="101" customFormat="1" ht="18">
      <c r="B292" s="116"/>
      <c r="AF292" s="120"/>
      <c r="AG292" s="121"/>
      <c r="AH292" s="121"/>
      <c r="AI292" s="121"/>
      <c r="AJ292" s="121"/>
      <c r="AK292" s="121"/>
      <c r="AL292" s="121"/>
      <c r="AM292" s="121"/>
    </row>
    <row r="293" spans="2:39" s="101" customFormat="1" ht="18">
      <c r="B293" s="116"/>
      <c r="AF293" s="120"/>
      <c r="AG293" s="121"/>
      <c r="AH293" s="121"/>
      <c r="AI293" s="121"/>
      <c r="AJ293" s="121"/>
      <c r="AK293" s="121"/>
      <c r="AL293" s="121"/>
      <c r="AM293" s="121"/>
    </row>
    <row r="294" spans="2:39" s="101" customFormat="1" ht="18">
      <c r="B294" s="116"/>
      <c r="AF294" s="120"/>
      <c r="AG294" s="121"/>
      <c r="AH294" s="121"/>
      <c r="AI294" s="121"/>
      <c r="AJ294" s="121"/>
      <c r="AK294" s="121"/>
      <c r="AL294" s="121"/>
      <c r="AM294" s="121"/>
    </row>
    <row r="295" spans="2:39" s="101" customFormat="1" ht="18">
      <c r="B295" s="116"/>
      <c r="AF295" s="120"/>
      <c r="AG295" s="121"/>
      <c r="AH295" s="121"/>
      <c r="AI295" s="121"/>
      <c r="AJ295" s="121"/>
      <c r="AK295" s="121"/>
      <c r="AL295" s="121"/>
      <c r="AM295" s="121"/>
    </row>
    <row r="296" spans="2:39" s="101" customFormat="1" ht="18">
      <c r="B296" s="116"/>
      <c r="AF296" s="120"/>
      <c r="AG296" s="121"/>
      <c r="AH296" s="121"/>
      <c r="AI296" s="121"/>
      <c r="AJ296" s="121"/>
      <c r="AK296" s="121"/>
      <c r="AL296" s="121"/>
      <c r="AM296" s="121"/>
    </row>
    <row r="297" spans="2:39" s="101" customFormat="1" ht="18">
      <c r="B297" s="116"/>
      <c r="AF297" s="120"/>
      <c r="AG297" s="121"/>
      <c r="AH297" s="121"/>
      <c r="AI297" s="121"/>
      <c r="AJ297" s="121"/>
      <c r="AK297" s="121"/>
      <c r="AL297" s="121"/>
      <c r="AM297" s="121"/>
    </row>
    <row r="298" spans="2:39" s="101" customFormat="1" ht="18">
      <c r="B298" s="116"/>
      <c r="AF298" s="120"/>
      <c r="AG298" s="121"/>
      <c r="AH298" s="121"/>
      <c r="AI298" s="121"/>
      <c r="AJ298" s="121"/>
      <c r="AK298" s="121"/>
      <c r="AL298" s="121"/>
      <c r="AM298" s="121"/>
    </row>
    <row r="299" spans="2:39" s="101" customFormat="1" ht="18">
      <c r="B299" s="116"/>
      <c r="AF299" s="120"/>
      <c r="AG299" s="121"/>
      <c r="AH299" s="121"/>
      <c r="AI299" s="121"/>
      <c r="AJ299" s="121"/>
      <c r="AK299" s="121"/>
      <c r="AL299" s="121"/>
      <c r="AM299" s="121"/>
    </row>
    <row r="300" spans="2:39" s="101" customFormat="1" ht="18">
      <c r="B300" s="116"/>
      <c r="AF300" s="120"/>
      <c r="AG300" s="121"/>
      <c r="AH300" s="121"/>
      <c r="AI300" s="121"/>
      <c r="AJ300" s="121"/>
      <c r="AK300" s="121"/>
      <c r="AL300" s="121"/>
      <c r="AM300" s="121"/>
    </row>
    <row r="301" spans="2:39" s="101" customFormat="1" ht="18">
      <c r="B301" s="116"/>
      <c r="AF301" s="120"/>
      <c r="AG301" s="121"/>
      <c r="AH301" s="121"/>
      <c r="AI301" s="121"/>
      <c r="AJ301" s="121"/>
      <c r="AK301" s="121"/>
      <c r="AL301" s="121"/>
      <c r="AM301" s="121"/>
    </row>
    <row r="302" spans="2:39" s="101" customFormat="1" ht="18">
      <c r="B302" s="116"/>
      <c r="AF302" s="120"/>
      <c r="AG302" s="121"/>
      <c r="AH302" s="121"/>
      <c r="AI302" s="121"/>
      <c r="AJ302" s="121"/>
      <c r="AK302" s="121"/>
      <c r="AL302" s="121"/>
      <c r="AM302" s="121"/>
    </row>
    <row r="303" spans="2:39" s="101" customFormat="1" ht="18">
      <c r="B303" s="116"/>
      <c r="AF303" s="120"/>
      <c r="AG303" s="121"/>
      <c r="AH303" s="121"/>
      <c r="AI303" s="121"/>
      <c r="AJ303" s="121"/>
      <c r="AK303" s="121"/>
      <c r="AL303" s="121"/>
      <c r="AM303" s="121"/>
    </row>
    <row r="304" spans="2:39" s="101" customFormat="1" ht="18">
      <c r="B304" s="116"/>
      <c r="AF304" s="120"/>
      <c r="AG304" s="121"/>
      <c r="AH304" s="121"/>
      <c r="AI304" s="121"/>
      <c r="AJ304" s="121"/>
      <c r="AK304" s="121"/>
      <c r="AL304" s="121"/>
      <c r="AM304" s="121"/>
    </row>
    <row r="305" spans="2:39" s="101" customFormat="1" ht="18">
      <c r="B305" s="116"/>
      <c r="AF305" s="120"/>
      <c r="AG305" s="121"/>
      <c r="AH305" s="121"/>
      <c r="AI305" s="121"/>
      <c r="AJ305" s="121"/>
      <c r="AK305" s="121"/>
      <c r="AL305" s="121"/>
      <c r="AM305" s="121"/>
    </row>
    <row r="306" spans="2:39" s="101" customFormat="1" ht="18">
      <c r="B306" s="116"/>
      <c r="AF306" s="120"/>
      <c r="AG306" s="121"/>
      <c r="AH306" s="121"/>
      <c r="AI306" s="121"/>
      <c r="AJ306" s="121"/>
      <c r="AK306" s="121"/>
      <c r="AL306" s="121"/>
      <c r="AM306" s="121"/>
    </row>
    <row r="307" spans="2:39" s="101" customFormat="1" ht="18">
      <c r="B307" s="116"/>
      <c r="AF307" s="120"/>
      <c r="AG307" s="121"/>
      <c r="AH307" s="121"/>
      <c r="AI307" s="121"/>
      <c r="AJ307" s="121"/>
      <c r="AK307" s="121"/>
      <c r="AL307" s="121"/>
      <c r="AM307" s="121"/>
    </row>
    <row r="308" spans="2:39" s="101" customFormat="1">
      <c r="AF308" s="120"/>
      <c r="AG308" s="121"/>
      <c r="AH308" s="121"/>
      <c r="AI308" s="121"/>
      <c r="AJ308" s="121"/>
      <c r="AK308" s="121"/>
      <c r="AL308" s="121"/>
      <c r="AM308" s="121"/>
    </row>
    <row r="309" spans="2:39" s="101" customFormat="1">
      <c r="AF309" s="120"/>
      <c r="AG309" s="121"/>
      <c r="AH309" s="121"/>
      <c r="AI309" s="121"/>
      <c r="AJ309" s="121"/>
      <c r="AK309" s="121"/>
      <c r="AL309" s="121"/>
      <c r="AM309" s="121"/>
    </row>
    <row r="310" spans="2:39" s="101" customFormat="1">
      <c r="AF310" s="120"/>
      <c r="AG310" s="121"/>
      <c r="AH310" s="121"/>
      <c r="AI310" s="121"/>
      <c r="AJ310" s="121"/>
      <c r="AK310" s="121"/>
      <c r="AL310" s="121"/>
      <c r="AM310" s="121"/>
    </row>
    <row r="311" spans="2:39" s="101" customFormat="1">
      <c r="AF311" s="120"/>
      <c r="AG311" s="121"/>
      <c r="AH311" s="121"/>
      <c r="AI311" s="121"/>
      <c r="AJ311" s="121"/>
      <c r="AK311" s="121"/>
      <c r="AL311" s="121"/>
      <c r="AM311" s="121"/>
    </row>
    <row r="312" spans="2:39" s="101" customFormat="1">
      <c r="AF312" s="120"/>
      <c r="AG312" s="121"/>
      <c r="AH312" s="121"/>
      <c r="AI312" s="121"/>
      <c r="AJ312" s="121"/>
      <c r="AK312" s="121"/>
      <c r="AL312" s="121"/>
      <c r="AM312" s="121"/>
    </row>
    <row r="313" spans="2:39" s="101" customFormat="1">
      <c r="AF313" s="120"/>
      <c r="AG313" s="121"/>
      <c r="AH313" s="121"/>
      <c r="AI313" s="121"/>
      <c r="AJ313" s="121"/>
      <c r="AK313" s="121"/>
      <c r="AL313" s="121"/>
      <c r="AM313" s="121"/>
    </row>
    <row r="314" spans="2:39" s="101" customFormat="1">
      <c r="AF314" s="120"/>
      <c r="AG314" s="121"/>
      <c r="AH314" s="121"/>
      <c r="AI314" s="121"/>
      <c r="AJ314" s="121"/>
      <c r="AK314" s="121"/>
      <c r="AL314" s="121"/>
      <c r="AM314" s="121"/>
    </row>
    <row r="315" spans="2:39" s="101" customFormat="1">
      <c r="AF315" s="120"/>
      <c r="AG315" s="121"/>
      <c r="AH315" s="121"/>
      <c r="AI315" s="121"/>
      <c r="AJ315" s="121"/>
      <c r="AK315" s="121"/>
      <c r="AL315" s="121"/>
      <c r="AM315" s="121"/>
    </row>
    <row r="316" spans="2:39" s="101" customFormat="1">
      <c r="AF316" s="120"/>
      <c r="AG316" s="121"/>
      <c r="AH316" s="121"/>
      <c r="AI316" s="121"/>
      <c r="AJ316" s="121"/>
      <c r="AK316" s="121"/>
      <c r="AL316" s="121"/>
      <c r="AM316" s="121"/>
    </row>
    <row r="317" spans="2:39" s="101" customFormat="1">
      <c r="AF317" s="120"/>
      <c r="AG317" s="121"/>
      <c r="AH317" s="121"/>
      <c r="AI317" s="121"/>
      <c r="AJ317" s="121"/>
      <c r="AK317" s="121"/>
      <c r="AL317" s="121"/>
      <c r="AM317" s="121"/>
    </row>
    <row r="318" spans="2:39" s="101" customFormat="1">
      <c r="AF318" s="120"/>
      <c r="AG318" s="121"/>
      <c r="AH318" s="121"/>
      <c r="AI318" s="121"/>
      <c r="AJ318" s="121"/>
      <c r="AK318" s="121"/>
      <c r="AL318" s="121"/>
      <c r="AM318" s="121"/>
    </row>
    <row r="319" spans="2:39" s="101" customFormat="1">
      <c r="AF319" s="120"/>
      <c r="AG319" s="121"/>
      <c r="AH319" s="121"/>
      <c r="AI319" s="121"/>
      <c r="AJ319" s="121"/>
      <c r="AK319" s="121"/>
      <c r="AL319" s="121"/>
      <c r="AM319" s="121"/>
    </row>
    <row r="320" spans="2:39" s="101" customFormat="1">
      <c r="AF320" s="120"/>
      <c r="AG320" s="121"/>
      <c r="AH320" s="121"/>
      <c r="AI320" s="121"/>
      <c r="AJ320" s="121"/>
      <c r="AK320" s="121"/>
      <c r="AL320" s="121"/>
      <c r="AM320" s="121"/>
    </row>
    <row r="321" spans="32:39" s="101" customFormat="1">
      <c r="AF321" s="120"/>
      <c r="AG321" s="121"/>
      <c r="AH321" s="121"/>
      <c r="AI321" s="121"/>
      <c r="AJ321" s="121"/>
      <c r="AK321" s="121"/>
      <c r="AL321" s="121"/>
      <c r="AM321" s="121"/>
    </row>
    <row r="322" spans="32:39" s="101" customFormat="1">
      <c r="AF322" s="120"/>
      <c r="AG322" s="121"/>
      <c r="AH322" s="121"/>
      <c r="AI322" s="121"/>
      <c r="AJ322" s="121"/>
      <c r="AK322" s="121"/>
      <c r="AL322" s="121"/>
      <c r="AM322" s="121"/>
    </row>
    <row r="323" spans="32:39" s="101" customFormat="1">
      <c r="AF323" s="120"/>
      <c r="AG323" s="121"/>
      <c r="AH323" s="121"/>
      <c r="AI323" s="121"/>
      <c r="AJ323" s="121"/>
      <c r="AK323" s="121"/>
      <c r="AL323" s="121"/>
      <c r="AM323" s="121"/>
    </row>
    <row r="324" spans="32:39" s="101" customFormat="1">
      <c r="AF324" s="120"/>
      <c r="AG324" s="121"/>
      <c r="AH324" s="121"/>
      <c r="AI324" s="121"/>
      <c r="AJ324" s="121"/>
      <c r="AK324" s="121"/>
      <c r="AL324" s="121"/>
      <c r="AM324" s="121"/>
    </row>
    <row r="325" spans="32:39" s="101" customFormat="1">
      <c r="AF325" s="120"/>
      <c r="AG325" s="121"/>
      <c r="AH325" s="121"/>
      <c r="AI325" s="121"/>
      <c r="AJ325" s="121"/>
      <c r="AK325" s="121"/>
      <c r="AL325" s="121"/>
      <c r="AM325" s="121"/>
    </row>
    <row r="326" spans="32:39" s="101" customFormat="1">
      <c r="AF326" s="120"/>
      <c r="AG326" s="121"/>
      <c r="AH326" s="121"/>
      <c r="AI326" s="121"/>
      <c r="AJ326" s="121"/>
      <c r="AK326" s="121"/>
      <c r="AL326" s="121"/>
      <c r="AM326" s="121"/>
    </row>
    <row r="327" spans="32:39" s="101" customFormat="1">
      <c r="AF327" s="120"/>
      <c r="AG327" s="121"/>
      <c r="AH327" s="121"/>
      <c r="AI327" s="121"/>
      <c r="AJ327" s="121"/>
      <c r="AK327" s="121"/>
      <c r="AL327" s="121"/>
      <c r="AM327" s="121"/>
    </row>
    <row r="328" spans="32:39" s="101" customFormat="1">
      <c r="AF328" s="120"/>
      <c r="AG328" s="121"/>
      <c r="AH328" s="121"/>
      <c r="AI328" s="121"/>
      <c r="AJ328" s="121"/>
      <c r="AK328" s="121"/>
      <c r="AL328" s="121"/>
      <c r="AM328" s="121"/>
    </row>
    <row r="329" spans="32:39" s="101" customFormat="1">
      <c r="AF329" s="120"/>
      <c r="AG329" s="121"/>
      <c r="AH329" s="121"/>
      <c r="AI329" s="121"/>
      <c r="AJ329" s="121"/>
      <c r="AK329" s="121"/>
      <c r="AL329" s="121"/>
      <c r="AM329" s="121"/>
    </row>
    <row r="330" spans="32:39" s="101" customFormat="1">
      <c r="AF330" s="120"/>
      <c r="AG330" s="121"/>
      <c r="AH330" s="121"/>
      <c r="AI330" s="121"/>
      <c r="AJ330" s="121"/>
      <c r="AK330" s="121"/>
      <c r="AL330" s="121"/>
      <c r="AM330" s="121"/>
    </row>
    <row r="331" spans="32:39" s="101" customFormat="1">
      <c r="AF331" s="120"/>
      <c r="AG331" s="121"/>
      <c r="AH331" s="121"/>
      <c r="AI331" s="121"/>
      <c r="AJ331" s="121"/>
      <c r="AK331" s="121"/>
      <c r="AL331" s="121"/>
      <c r="AM331" s="121"/>
    </row>
    <row r="332" spans="32:39" s="101" customFormat="1">
      <c r="AF332" s="120"/>
      <c r="AG332" s="121"/>
      <c r="AH332" s="121"/>
      <c r="AI332" s="121"/>
      <c r="AJ332" s="121"/>
      <c r="AK332" s="121"/>
      <c r="AL332" s="121"/>
      <c r="AM332" s="121"/>
    </row>
    <row r="333" spans="32:39" s="101" customFormat="1">
      <c r="AF333" s="120"/>
      <c r="AG333" s="121"/>
      <c r="AH333" s="121"/>
      <c r="AI333" s="121"/>
      <c r="AJ333" s="121"/>
      <c r="AK333" s="121"/>
      <c r="AL333" s="121"/>
      <c r="AM333" s="121"/>
    </row>
    <row r="334" spans="32:39" s="101" customFormat="1">
      <c r="AF334" s="120"/>
      <c r="AG334" s="121"/>
      <c r="AH334" s="121"/>
      <c r="AI334" s="121"/>
      <c r="AJ334" s="121"/>
      <c r="AK334" s="121"/>
      <c r="AL334" s="121"/>
      <c r="AM334" s="121"/>
    </row>
    <row r="335" spans="32:39" s="101" customFormat="1">
      <c r="AF335" s="120"/>
      <c r="AG335" s="121"/>
      <c r="AH335" s="121"/>
      <c r="AI335" s="121"/>
      <c r="AJ335" s="121"/>
      <c r="AK335" s="121"/>
      <c r="AL335" s="121"/>
      <c r="AM335" s="121"/>
    </row>
    <row r="336" spans="32:39" s="101" customFormat="1">
      <c r="AF336" s="120"/>
      <c r="AG336" s="121"/>
      <c r="AH336" s="121"/>
      <c r="AI336" s="121"/>
      <c r="AJ336" s="121"/>
      <c r="AK336" s="121"/>
      <c r="AL336" s="121"/>
      <c r="AM336" s="121"/>
    </row>
    <row r="337" spans="32:39" s="101" customFormat="1">
      <c r="AF337" s="120"/>
      <c r="AG337" s="121"/>
      <c r="AH337" s="121"/>
      <c r="AI337" s="121"/>
      <c r="AJ337" s="121"/>
      <c r="AK337" s="121"/>
      <c r="AL337" s="121"/>
      <c r="AM337" s="121"/>
    </row>
    <row r="338" spans="32:39" s="101" customFormat="1">
      <c r="AF338" s="120"/>
      <c r="AG338" s="121"/>
      <c r="AH338" s="121"/>
      <c r="AI338" s="121"/>
      <c r="AJ338" s="121"/>
      <c r="AK338" s="121"/>
      <c r="AL338" s="121"/>
      <c r="AM338" s="121"/>
    </row>
    <row r="339" spans="32:39" s="101" customFormat="1">
      <c r="AF339" s="120"/>
      <c r="AG339" s="121"/>
      <c r="AH339" s="121"/>
      <c r="AI339" s="121"/>
      <c r="AJ339" s="121"/>
      <c r="AK339" s="121"/>
      <c r="AL339" s="121"/>
      <c r="AM339" s="121"/>
    </row>
    <row r="340" spans="32:39" s="101" customFormat="1">
      <c r="AF340" s="120"/>
      <c r="AG340" s="121"/>
      <c r="AH340" s="121"/>
      <c r="AI340" s="121"/>
      <c r="AJ340" s="121"/>
      <c r="AK340" s="121"/>
      <c r="AL340" s="121"/>
      <c r="AM340" s="121"/>
    </row>
    <row r="341" spans="32:39" s="101" customFormat="1">
      <c r="AF341" s="120"/>
      <c r="AG341" s="121"/>
      <c r="AH341" s="121"/>
      <c r="AI341" s="121"/>
      <c r="AJ341" s="121"/>
      <c r="AK341" s="121"/>
      <c r="AL341" s="121"/>
      <c r="AM341" s="121"/>
    </row>
    <row r="342" spans="32:39" s="101" customFormat="1">
      <c r="AF342" s="120"/>
      <c r="AG342" s="121"/>
      <c r="AH342" s="121"/>
      <c r="AI342" s="121"/>
      <c r="AJ342" s="121"/>
      <c r="AK342" s="121"/>
      <c r="AL342" s="121"/>
      <c r="AM342" s="121"/>
    </row>
    <row r="343" spans="32:39" s="101" customFormat="1">
      <c r="AF343" s="120"/>
      <c r="AG343" s="121"/>
      <c r="AH343" s="121"/>
      <c r="AI343" s="121"/>
      <c r="AJ343" s="121"/>
      <c r="AK343" s="121"/>
      <c r="AL343" s="121"/>
      <c r="AM343" s="121"/>
    </row>
    <row r="344" spans="32:39" s="101" customFormat="1">
      <c r="AF344" s="120"/>
      <c r="AG344" s="121"/>
      <c r="AH344" s="121"/>
      <c r="AI344" s="121"/>
      <c r="AJ344" s="121"/>
      <c r="AK344" s="121"/>
      <c r="AL344" s="121"/>
      <c r="AM344" s="121"/>
    </row>
    <row r="345" spans="32:39" s="101" customFormat="1">
      <c r="AF345" s="120"/>
      <c r="AG345" s="121"/>
      <c r="AH345" s="121"/>
      <c r="AI345" s="121"/>
      <c r="AJ345" s="121"/>
      <c r="AK345" s="121"/>
      <c r="AL345" s="121"/>
      <c r="AM345" s="121"/>
    </row>
    <row r="346" spans="32:39" s="101" customFormat="1">
      <c r="AF346" s="120"/>
      <c r="AG346" s="121"/>
      <c r="AH346" s="121"/>
      <c r="AI346" s="121"/>
      <c r="AJ346" s="121"/>
      <c r="AK346" s="121"/>
      <c r="AL346" s="121"/>
      <c r="AM346" s="121"/>
    </row>
    <row r="347" spans="32:39" s="101" customFormat="1">
      <c r="AF347" s="120"/>
      <c r="AG347" s="121"/>
      <c r="AH347" s="121"/>
      <c r="AI347" s="121"/>
      <c r="AJ347" s="121"/>
      <c r="AK347" s="121"/>
      <c r="AL347" s="121"/>
      <c r="AM347" s="121"/>
    </row>
    <row r="348" spans="32:39" s="101" customFormat="1">
      <c r="AF348" s="120"/>
      <c r="AG348" s="121"/>
      <c r="AH348" s="121"/>
      <c r="AI348" s="121"/>
      <c r="AJ348" s="121"/>
      <c r="AK348" s="121"/>
      <c r="AL348" s="121"/>
      <c r="AM348" s="121"/>
    </row>
    <row r="349" spans="32:39" s="101" customFormat="1">
      <c r="AF349" s="120"/>
      <c r="AG349" s="121"/>
      <c r="AH349" s="121"/>
      <c r="AI349" s="121"/>
      <c r="AJ349" s="121"/>
      <c r="AK349" s="121"/>
      <c r="AL349" s="121"/>
      <c r="AM349" s="121"/>
    </row>
    <row r="350" spans="32:39" s="101" customFormat="1">
      <c r="AF350" s="120"/>
      <c r="AG350" s="121"/>
      <c r="AH350" s="121"/>
      <c r="AI350" s="121"/>
      <c r="AJ350" s="121"/>
      <c r="AK350" s="121"/>
      <c r="AL350" s="121"/>
      <c r="AM350" s="121"/>
    </row>
    <row r="351" spans="32:39" s="101" customFormat="1">
      <c r="AF351" s="120"/>
      <c r="AG351" s="121"/>
      <c r="AH351" s="121"/>
      <c r="AI351" s="121"/>
      <c r="AJ351" s="121"/>
      <c r="AK351" s="121"/>
      <c r="AL351" s="121"/>
      <c r="AM351" s="121"/>
    </row>
    <row r="352" spans="32:39" s="101" customFormat="1">
      <c r="AF352" s="120"/>
      <c r="AG352" s="121"/>
      <c r="AH352" s="121"/>
      <c r="AI352" s="121"/>
      <c r="AJ352" s="121"/>
      <c r="AK352" s="121"/>
      <c r="AL352" s="121"/>
      <c r="AM352" s="121"/>
    </row>
    <row r="353" spans="32:39" s="101" customFormat="1">
      <c r="AF353" s="120"/>
      <c r="AG353" s="121"/>
      <c r="AH353" s="121"/>
      <c r="AI353" s="121"/>
      <c r="AJ353" s="121"/>
      <c r="AK353" s="121"/>
      <c r="AL353" s="121"/>
      <c r="AM353" s="121"/>
    </row>
    <row r="354" spans="32:39" s="101" customFormat="1">
      <c r="AF354" s="120"/>
      <c r="AG354" s="121"/>
      <c r="AH354" s="121"/>
      <c r="AI354" s="121"/>
      <c r="AJ354" s="121"/>
      <c r="AK354" s="121"/>
      <c r="AL354" s="121"/>
      <c r="AM354" s="121"/>
    </row>
    <row r="355" spans="32:39" s="101" customFormat="1">
      <c r="AF355" s="120"/>
      <c r="AG355" s="121"/>
      <c r="AH355" s="121"/>
      <c r="AI355" s="121"/>
      <c r="AJ355" s="121"/>
      <c r="AK355" s="121"/>
      <c r="AL355" s="121"/>
      <c r="AM355" s="121"/>
    </row>
    <row r="356" spans="32:39" s="101" customFormat="1">
      <c r="AF356" s="120"/>
      <c r="AG356" s="121"/>
      <c r="AH356" s="121"/>
      <c r="AI356" s="121"/>
      <c r="AJ356" s="121"/>
      <c r="AK356" s="121"/>
      <c r="AL356" s="121"/>
      <c r="AM356" s="121"/>
    </row>
    <row r="357" spans="32:39" s="101" customFormat="1">
      <c r="AF357" s="120"/>
      <c r="AG357" s="121"/>
      <c r="AH357" s="121"/>
      <c r="AI357" s="121"/>
      <c r="AJ357" s="121"/>
      <c r="AK357" s="121"/>
      <c r="AL357" s="121"/>
      <c r="AM357" s="121"/>
    </row>
    <row r="358" spans="32:39" s="101" customFormat="1">
      <c r="AF358" s="120"/>
      <c r="AG358" s="121"/>
      <c r="AH358" s="121"/>
      <c r="AI358" s="121"/>
      <c r="AJ358" s="121"/>
      <c r="AK358" s="121"/>
      <c r="AL358" s="121"/>
      <c r="AM358" s="121"/>
    </row>
    <row r="359" spans="32:39" s="101" customFormat="1">
      <c r="AF359" s="120"/>
      <c r="AG359" s="121"/>
      <c r="AH359" s="121"/>
      <c r="AI359" s="121"/>
      <c r="AJ359" s="121"/>
      <c r="AK359" s="121"/>
      <c r="AL359" s="121"/>
      <c r="AM359" s="121"/>
    </row>
    <row r="360" spans="32:39" s="101" customFormat="1">
      <c r="AF360" s="120"/>
      <c r="AG360" s="121"/>
      <c r="AH360" s="121"/>
      <c r="AI360" s="121"/>
      <c r="AJ360" s="121"/>
      <c r="AK360" s="121"/>
      <c r="AL360" s="121"/>
      <c r="AM360" s="121"/>
    </row>
    <row r="361" spans="32:39" s="101" customFormat="1">
      <c r="AF361" s="120"/>
      <c r="AG361" s="121"/>
      <c r="AH361" s="121"/>
      <c r="AI361" s="121"/>
      <c r="AJ361" s="121"/>
      <c r="AK361" s="121"/>
      <c r="AL361" s="121"/>
      <c r="AM361" s="121"/>
    </row>
    <row r="362" spans="32:39" s="101" customFormat="1">
      <c r="AF362" s="120"/>
      <c r="AG362" s="121"/>
      <c r="AH362" s="121"/>
      <c r="AI362" s="121"/>
      <c r="AJ362" s="121"/>
      <c r="AK362" s="121"/>
      <c r="AL362" s="121"/>
      <c r="AM362" s="121"/>
    </row>
    <row r="363" spans="32:39" s="101" customFormat="1">
      <c r="AF363" s="120"/>
      <c r="AG363" s="121"/>
      <c r="AH363" s="121"/>
      <c r="AI363" s="121"/>
      <c r="AJ363" s="121"/>
      <c r="AK363" s="121"/>
      <c r="AL363" s="121"/>
      <c r="AM363" s="121"/>
    </row>
    <row r="364" spans="32:39" s="101" customFormat="1">
      <c r="AF364" s="120"/>
      <c r="AG364" s="121"/>
      <c r="AH364" s="121"/>
      <c r="AI364" s="121"/>
      <c r="AJ364" s="121"/>
      <c r="AK364" s="121"/>
      <c r="AL364" s="121"/>
      <c r="AM364" s="121"/>
    </row>
    <row r="365" spans="32:39" s="101" customFormat="1">
      <c r="AF365" s="120"/>
      <c r="AG365" s="121"/>
      <c r="AH365" s="121"/>
      <c r="AI365" s="121"/>
      <c r="AJ365" s="121"/>
      <c r="AK365" s="121"/>
      <c r="AL365" s="121"/>
      <c r="AM365" s="121"/>
    </row>
    <row r="366" spans="32:39" s="101" customFormat="1">
      <c r="AF366" s="120"/>
      <c r="AG366" s="121"/>
      <c r="AH366" s="121"/>
      <c r="AI366" s="121"/>
      <c r="AJ366" s="121"/>
      <c r="AK366" s="121"/>
      <c r="AL366" s="121"/>
      <c r="AM366" s="121"/>
    </row>
    <row r="367" spans="32:39" s="101" customFormat="1">
      <c r="AF367" s="120"/>
      <c r="AG367" s="121"/>
      <c r="AH367" s="121"/>
      <c r="AI367" s="121"/>
      <c r="AJ367" s="121"/>
      <c r="AK367" s="121"/>
      <c r="AL367" s="121"/>
      <c r="AM367" s="121"/>
    </row>
    <row r="368" spans="32:39" s="101" customFormat="1">
      <c r="AF368" s="120"/>
      <c r="AG368" s="121"/>
      <c r="AH368" s="121"/>
      <c r="AI368" s="121"/>
      <c r="AJ368" s="121"/>
      <c r="AK368" s="121"/>
      <c r="AL368" s="121"/>
      <c r="AM368" s="121"/>
    </row>
    <row r="369" spans="32:39" s="101" customFormat="1">
      <c r="AF369" s="120"/>
      <c r="AG369" s="121"/>
      <c r="AH369" s="121"/>
      <c r="AI369" s="121"/>
      <c r="AJ369" s="121"/>
      <c r="AK369" s="121"/>
      <c r="AL369" s="121"/>
      <c r="AM369" s="121"/>
    </row>
    <row r="370" spans="32:39" s="101" customFormat="1">
      <c r="AF370" s="120"/>
      <c r="AG370" s="121"/>
      <c r="AH370" s="121"/>
      <c r="AI370" s="121"/>
      <c r="AJ370" s="121"/>
      <c r="AK370" s="121"/>
      <c r="AL370" s="121"/>
      <c r="AM370" s="121"/>
    </row>
    <row r="371" spans="32:39" s="101" customFormat="1">
      <c r="AF371" s="120"/>
      <c r="AG371" s="121"/>
      <c r="AH371" s="121"/>
      <c r="AI371" s="121"/>
      <c r="AJ371" s="121"/>
      <c r="AK371" s="121"/>
      <c r="AL371" s="121"/>
      <c r="AM371" s="121"/>
    </row>
    <row r="372" spans="32:39" s="101" customFormat="1">
      <c r="AF372" s="120"/>
      <c r="AG372" s="121"/>
      <c r="AH372" s="121"/>
      <c r="AI372" s="121"/>
      <c r="AJ372" s="121"/>
      <c r="AK372" s="121"/>
      <c r="AL372" s="121"/>
      <c r="AM372" s="121"/>
    </row>
    <row r="373" spans="32:39" s="101" customFormat="1">
      <c r="AF373" s="120"/>
      <c r="AG373" s="121"/>
      <c r="AH373" s="121"/>
      <c r="AI373" s="121"/>
      <c r="AJ373" s="121"/>
      <c r="AK373" s="121"/>
      <c r="AL373" s="121"/>
      <c r="AM373" s="121"/>
    </row>
    <row r="374" spans="32:39" s="101" customFormat="1">
      <c r="AF374" s="120"/>
      <c r="AG374" s="121"/>
      <c r="AH374" s="121"/>
      <c r="AI374" s="121"/>
      <c r="AJ374" s="121"/>
      <c r="AK374" s="121"/>
      <c r="AL374" s="121"/>
      <c r="AM374" s="121"/>
    </row>
    <row r="375" spans="32:39" s="101" customFormat="1">
      <c r="AF375" s="120"/>
      <c r="AG375" s="121"/>
      <c r="AH375" s="121"/>
      <c r="AI375" s="121"/>
      <c r="AJ375" s="121"/>
      <c r="AK375" s="121"/>
      <c r="AL375" s="121"/>
      <c r="AM375" s="121"/>
    </row>
    <row r="376" spans="32:39" s="101" customFormat="1">
      <c r="AF376" s="120"/>
      <c r="AG376" s="121"/>
      <c r="AH376" s="121"/>
      <c r="AI376" s="121"/>
      <c r="AJ376" s="121"/>
      <c r="AK376" s="121"/>
      <c r="AL376" s="121"/>
      <c r="AM376" s="121"/>
    </row>
    <row r="377" spans="32:39" s="101" customFormat="1">
      <c r="AF377" s="120"/>
      <c r="AG377" s="121"/>
      <c r="AH377" s="121"/>
      <c r="AI377" s="121"/>
      <c r="AJ377" s="121"/>
      <c r="AK377" s="121"/>
      <c r="AL377" s="121"/>
      <c r="AM377" s="121"/>
    </row>
    <row r="378" spans="32:39" s="101" customFormat="1">
      <c r="AF378" s="120"/>
      <c r="AG378" s="121"/>
      <c r="AH378" s="121"/>
      <c r="AI378" s="121"/>
      <c r="AJ378" s="121"/>
      <c r="AK378" s="121"/>
      <c r="AL378" s="121"/>
      <c r="AM378" s="121"/>
    </row>
    <row r="379" spans="32:39" s="101" customFormat="1">
      <c r="AF379" s="120"/>
      <c r="AG379" s="121"/>
      <c r="AH379" s="121"/>
      <c r="AI379" s="121"/>
      <c r="AJ379" s="121"/>
      <c r="AK379" s="121"/>
      <c r="AL379" s="121"/>
      <c r="AM379" s="121"/>
    </row>
    <row r="380" spans="32:39" s="101" customFormat="1">
      <c r="AF380" s="120"/>
      <c r="AG380" s="121"/>
      <c r="AH380" s="121"/>
      <c r="AI380" s="121"/>
      <c r="AJ380" s="121"/>
      <c r="AK380" s="121"/>
      <c r="AL380" s="121"/>
      <c r="AM380" s="121"/>
    </row>
    <row r="381" spans="32:39" s="101" customFormat="1">
      <c r="AF381" s="120"/>
      <c r="AG381" s="121"/>
      <c r="AH381" s="121"/>
      <c r="AI381" s="121"/>
      <c r="AJ381" s="121"/>
      <c r="AK381" s="121"/>
      <c r="AL381" s="121"/>
      <c r="AM381" s="121"/>
    </row>
    <row r="382" spans="32:39" s="101" customFormat="1">
      <c r="AF382" s="120"/>
      <c r="AG382" s="121"/>
      <c r="AH382" s="121"/>
      <c r="AI382" s="121"/>
      <c r="AJ382" s="121"/>
      <c r="AK382" s="121"/>
      <c r="AL382" s="121"/>
      <c r="AM382" s="121"/>
    </row>
    <row r="383" spans="32:39" s="101" customFormat="1">
      <c r="AF383" s="120"/>
      <c r="AG383" s="121"/>
      <c r="AH383" s="121"/>
      <c r="AI383" s="121"/>
      <c r="AJ383" s="121"/>
      <c r="AK383" s="121"/>
      <c r="AL383" s="121"/>
      <c r="AM383" s="121"/>
    </row>
    <row r="384" spans="32:39" s="101" customFormat="1">
      <c r="AF384" s="120"/>
      <c r="AG384" s="121"/>
      <c r="AH384" s="121"/>
      <c r="AI384" s="121"/>
      <c r="AJ384" s="121"/>
      <c r="AK384" s="121"/>
      <c r="AL384" s="121"/>
      <c r="AM384" s="121"/>
    </row>
    <row r="385" spans="32:39" s="101" customFormat="1">
      <c r="AF385" s="120"/>
      <c r="AG385" s="121"/>
      <c r="AH385" s="121"/>
      <c r="AI385" s="121"/>
      <c r="AJ385" s="121"/>
      <c r="AK385" s="121"/>
      <c r="AL385" s="121"/>
      <c r="AM385" s="121"/>
    </row>
    <row r="386" spans="32:39" s="101" customFormat="1">
      <c r="AF386" s="120"/>
      <c r="AG386" s="121"/>
      <c r="AH386" s="121"/>
      <c r="AI386" s="121"/>
      <c r="AJ386" s="121"/>
      <c r="AK386" s="121"/>
      <c r="AL386" s="121"/>
      <c r="AM386" s="121"/>
    </row>
    <row r="387" spans="32:39" s="101" customFormat="1">
      <c r="AF387" s="120"/>
      <c r="AG387" s="121"/>
      <c r="AH387" s="121"/>
      <c r="AI387" s="121"/>
      <c r="AJ387" s="121"/>
      <c r="AK387" s="121"/>
      <c r="AL387" s="121"/>
      <c r="AM387" s="121"/>
    </row>
    <row r="388" spans="32:39" s="101" customFormat="1">
      <c r="AF388" s="120"/>
      <c r="AG388" s="121"/>
      <c r="AH388" s="121"/>
      <c r="AI388" s="121"/>
      <c r="AJ388" s="121"/>
      <c r="AK388" s="121"/>
      <c r="AL388" s="121"/>
      <c r="AM388" s="121"/>
    </row>
    <row r="389" spans="32:39" s="101" customFormat="1">
      <c r="AF389" s="120"/>
      <c r="AG389" s="121"/>
      <c r="AH389" s="121"/>
      <c r="AI389" s="121"/>
      <c r="AJ389" s="121"/>
      <c r="AK389" s="121"/>
      <c r="AL389" s="121"/>
      <c r="AM389" s="121"/>
    </row>
    <row r="390" spans="32:39" s="101" customFormat="1">
      <c r="AF390" s="120"/>
      <c r="AG390" s="121"/>
      <c r="AH390" s="121"/>
      <c r="AI390" s="121"/>
      <c r="AJ390" s="121"/>
      <c r="AK390" s="121"/>
      <c r="AL390" s="121"/>
      <c r="AM390" s="121"/>
    </row>
    <row r="391" spans="32:39" s="101" customFormat="1">
      <c r="AF391" s="120"/>
      <c r="AG391" s="121"/>
      <c r="AH391" s="121"/>
      <c r="AI391" s="121"/>
      <c r="AJ391" s="121"/>
      <c r="AK391" s="121"/>
      <c r="AL391" s="121"/>
      <c r="AM391" s="121"/>
    </row>
    <row r="392" spans="32:39" s="101" customFormat="1">
      <c r="AF392" s="120"/>
      <c r="AG392" s="121"/>
      <c r="AH392" s="121"/>
      <c r="AI392" s="121"/>
      <c r="AJ392" s="121"/>
      <c r="AK392" s="121"/>
      <c r="AL392" s="121"/>
      <c r="AM392" s="121"/>
    </row>
    <row r="393" spans="32:39" s="101" customFormat="1">
      <c r="AF393" s="120"/>
      <c r="AG393" s="121"/>
      <c r="AH393" s="121"/>
      <c r="AI393" s="121"/>
      <c r="AJ393" s="121"/>
      <c r="AK393" s="121"/>
      <c r="AL393" s="121"/>
      <c r="AM393" s="121"/>
    </row>
    <row r="394" spans="32:39" s="101" customFormat="1">
      <c r="AF394" s="120"/>
      <c r="AG394" s="121"/>
      <c r="AH394" s="121"/>
      <c r="AI394" s="121"/>
      <c r="AJ394" s="121"/>
      <c r="AK394" s="121"/>
      <c r="AL394" s="121"/>
      <c r="AM394" s="121"/>
    </row>
    <row r="395" spans="32:39" s="101" customFormat="1">
      <c r="AF395" s="120"/>
      <c r="AG395" s="121"/>
      <c r="AH395" s="121"/>
      <c r="AI395" s="121"/>
      <c r="AJ395" s="121"/>
      <c r="AK395" s="121"/>
      <c r="AL395" s="121"/>
      <c r="AM395" s="121"/>
    </row>
    <row r="396" spans="32:39" s="101" customFormat="1">
      <c r="AF396" s="120"/>
      <c r="AG396" s="121"/>
      <c r="AH396" s="121"/>
      <c r="AI396" s="121"/>
      <c r="AJ396" s="121"/>
      <c r="AK396" s="121"/>
      <c r="AL396" s="121"/>
      <c r="AM396" s="121"/>
    </row>
    <row r="397" spans="32:39" s="101" customFormat="1">
      <c r="AF397" s="120"/>
      <c r="AG397" s="121"/>
      <c r="AH397" s="121"/>
      <c r="AI397" s="121"/>
      <c r="AJ397" s="121"/>
      <c r="AK397" s="121"/>
      <c r="AL397" s="121"/>
      <c r="AM397" s="121"/>
    </row>
    <row r="398" spans="32:39" s="101" customFormat="1">
      <c r="AF398" s="120"/>
      <c r="AG398" s="121"/>
      <c r="AH398" s="121"/>
      <c r="AI398" s="121"/>
      <c r="AJ398" s="121"/>
      <c r="AK398" s="121"/>
      <c r="AL398" s="121"/>
      <c r="AM398" s="121"/>
    </row>
    <row r="399" spans="32:39" s="101" customFormat="1">
      <c r="AF399" s="120"/>
      <c r="AG399" s="121"/>
      <c r="AH399" s="121"/>
      <c r="AI399" s="121"/>
      <c r="AJ399" s="121"/>
      <c r="AK399" s="121"/>
      <c r="AL399" s="121"/>
      <c r="AM399" s="121"/>
    </row>
    <row r="400" spans="32:39" s="101" customFormat="1">
      <c r="AF400" s="120"/>
      <c r="AG400" s="121"/>
      <c r="AH400" s="121"/>
      <c r="AI400" s="121"/>
      <c r="AJ400" s="121"/>
      <c r="AK400" s="121"/>
      <c r="AL400" s="121"/>
      <c r="AM400" s="121"/>
    </row>
    <row r="401" spans="32:39" s="101" customFormat="1">
      <c r="AF401" s="120"/>
      <c r="AG401" s="121"/>
      <c r="AH401" s="121"/>
      <c r="AI401" s="121"/>
      <c r="AJ401" s="121"/>
      <c r="AK401" s="121"/>
      <c r="AL401" s="121"/>
      <c r="AM401" s="121"/>
    </row>
    <row r="402" spans="32:39" s="101" customFormat="1">
      <c r="AF402" s="120"/>
      <c r="AG402" s="121"/>
      <c r="AH402" s="121"/>
      <c r="AI402" s="121"/>
      <c r="AJ402" s="121"/>
      <c r="AK402" s="121"/>
      <c r="AL402" s="121"/>
      <c r="AM402" s="121"/>
    </row>
    <row r="403" spans="32:39" s="101" customFormat="1">
      <c r="AF403" s="120"/>
      <c r="AG403" s="121"/>
      <c r="AH403" s="121"/>
      <c r="AI403" s="121"/>
      <c r="AJ403" s="121"/>
      <c r="AK403" s="121"/>
      <c r="AL403" s="121"/>
      <c r="AM403" s="121"/>
    </row>
    <row r="404" spans="32:39" s="101" customFormat="1">
      <c r="AF404" s="120"/>
      <c r="AG404" s="121"/>
      <c r="AH404" s="121"/>
      <c r="AI404" s="121"/>
      <c r="AJ404" s="121"/>
      <c r="AK404" s="121"/>
      <c r="AL404" s="121"/>
      <c r="AM404" s="121"/>
    </row>
    <row r="405" spans="32:39" s="101" customFormat="1">
      <c r="AF405" s="120"/>
      <c r="AG405" s="121"/>
      <c r="AH405" s="121"/>
      <c r="AI405" s="121"/>
      <c r="AJ405" s="121"/>
      <c r="AK405" s="121"/>
      <c r="AL405" s="121"/>
      <c r="AM405" s="121"/>
    </row>
    <row r="406" spans="32:39" s="101" customFormat="1">
      <c r="AF406" s="120"/>
      <c r="AG406" s="121"/>
      <c r="AH406" s="121"/>
      <c r="AI406" s="121"/>
      <c r="AJ406" s="121"/>
      <c r="AK406" s="121"/>
      <c r="AL406" s="121"/>
      <c r="AM406" s="121"/>
    </row>
    <row r="407" spans="32:39" s="101" customFormat="1">
      <c r="AF407" s="120"/>
      <c r="AG407" s="121"/>
      <c r="AH407" s="121"/>
      <c r="AI407" s="121"/>
      <c r="AJ407" s="121"/>
      <c r="AK407" s="121"/>
      <c r="AL407" s="121"/>
      <c r="AM407" s="121"/>
    </row>
    <row r="408" spans="32:39" s="101" customFormat="1">
      <c r="AF408" s="120"/>
      <c r="AG408" s="121"/>
      <c r="AH408" s="121"/>
      <c r="AI408" s="121"/>
      <c r="AJ408" s="121"/>
      <c r="AK408" s="121"/>
      <c r="AL408" s="121"/>
      <c r="AM408" s="121"/>
    </row>
    <row r="409" spans="32:39" s="101" customFormat="1">
      <c r="AF409" s="120"/>
      <c r="AG409" s="121"/>
      <c r="AH409" s="121"/>
      <c r="AI409" s="121"/>
      <c r="AJ409" s="121"/>
      <c r="AK409" s="121"/>
      <c r="AL409" s="121"/>
      <c r="AM409" s="121"/>
    </row>
    <row r="410" spans="32:39" s="101" customFormat="1">
      <c r="AF410" s="120"/>
      <c r="AG410" s="121"/>
      <c r="AH410" s="121"/>
      <c r="AI410" s="121"/>
      <c r="AJ410" s="121"/>
      <c r="AK410" s="121"/>
      <c r="AL410" s="121"/>
      <c r="AM410" s="121"/>
    </row>
    <row r="411" spans="32:39" s="101" customFormat="1">
      <c r="AF411" s="120"/>
      <c r="AG411" s="121"/>
      <c r="AH411" s="121"/>
      <c r="AI411" s="121"/>
      <c r="AJ411" s="121"/>
      <c r="AK411" s="121"/>
      <c r="AL411" s="121"/>
      <c r="AM411" s="121"/>
    </row>
    <row r="412" spans="32:39" s="101" customFormat="1">
      <c r="AF412" s="120"/>
      <c r="AG412" s="121"/>
      <c r="AH412" s="121"/>
      <c r="AI412" s="121"/>
      <c r="AJ412" s="121"/>
      <c r="AK412" s="121"/>
      <c r="AL412" s="121"/>
      <c r="AM412" s="121"/>
    </row>
    <row r="413" spans="32:39" s="101" customFormat="1">
      <c r="AF413" s="120"/>
      <c r="AG413" s="121"/>
      <c r="AH413" s="121"/>
      <c r="AI413" s="121"/>
      <c r="AJ413" s="121"/>
      <c r="AK413" s="121"/>
      <c r="AL413" s="121"/>
      <c r="AM413" s="121"/>
    </row>
    <row r="414" spans="32:39" s="101" customFormat="1">
      <c r="AF414" s="120"/>
      <c r="AG414" s="121"/>
      <c r="AH414" s="121"/>
      <c r="AI414" s="121"/>
      <c r="AJ414" s="121"/>
      <c r="AK414" s="121"/>
      <c r="AL414" s="121"/>
      <c r="AM414" s="121"/>
    </row>
    <row r="415" spans="32:39" s="101" customFormat="1">
      <c r="AF415" s="120"/>
      <c r="AG415" s="121"/>
      <c r="AH415" s="121"/>
      <c r="AI415" s="121"/>
      <c r="AJ415" s="121"/>
      <c r="AK415" s="121"/>
      <c r="AL415" s="121"/>
      <c r="AM415" s="121"/>
    </row>
    <row r="416" spans="32:39" s="101" customFormat="1">
      <c r="AF416" s="120"/>
      <c r="AG416" s="121"/>
      <c r="AH416" s="121"/>
      <c r="AI416" s="121"/>
      <c r="AJ416" s="121"/>
      <c r="AK416" s="121"/>
      <c r="AL416" s="121"/>
      <c r="AM416" s="121"/>
    </row>
    <row r="417" spans="32:39" s="101" customFormat="1">
      <c r="AF417" s="120"/>
      <c r="AG417" s="121"/>
      <c r="AH417" s="121"/>
      <c r="AI417" s="121"/>
      <c r="AJ417" s="121"/>
      <c r="AK417" s="121"/>
      <c r="AL417" s="121"/>
      <c r="AM417" s="121"/>
    </row>
    <row r="418" spans="32:39" s="101" customFormat="1">
      <c r="AF418" s="120"/>
      <c r="AG418" s="121"/>
      <c r="AH418" s="121"/>
      <c r="AI418" s="121"/>
      <c r="AJ418" s="121"/>
      <c r="AK418" s="121"/>
      <c r="AL418" s="121"/>
      <c r="AM418" s="121"/>
    </row>
    <row r="419" spans="32:39" s="101" customFormat="1">
      <c r="AF419" s="120"/>
      <c r="AG419" s="121"/>
      <c r="AH419" s="121"/>
      <c r="AI419" s="121"/>
      <c r="AJ419" s="121"/>
      <c r="AK419" s="121"/>
      <c r="AL419" s="121"/>
      <c r="AM419" s="121"/>
    </row>
    <row r="420" spans="32:39" s="101" customFormat="1">
      <c r="AF420" s="120"/>
      <c r="AG420" s="121"/>
      <c r="AH420" s="121"/>
      <c r="AI420" s="121"/>
      <c r="AJ420" s="121"/>
      <c r="AK420" s="121"/>
      <c r="AL420" s="121"/>
      <c r="AM420" s="121"/>
    </row>
    <row r="421" spans="32:39" s="101" customFormat="1">
      <c r="AF421" s="120"/>
      <c r="AG421" s="121"/>
      <c r="AH421" s="121"/>
      <c r="AI421" s="121"/>
      <c r="AJ421" s="121"/>
      <c r="AK421" s="121"/>
      <c r="AL421" s="121"/>
      <c r="AM421" s="121"/>
    </row>
    <row r="422" spans="32:39" s="101" customFormat="1">
      <c r="AF422" s="120"/>
      <c r="AG422" s="121"/>
      <c r="AH422" s="121"/>
      <c r="AI422" s="121"/>
      <c r="AJ422" s="121"/>
      <c r="AK422" s="121"/>
      <c r="AL422" s="121"/>
      <c r="AM422" s="121"/>
    </row>
    <row r="423" spans="32:39" s="101" customFormat="1">
      <c r="AF423" s="120"/>
      <c r="AG423" s="121"/>
      <c r="AH423" s="121"/>
      <c r="AI423" s="121"/>
      <c r="AJ423" s="121"/>
      <c r="AK423" s="121"/>
      <c r="AL423" s="121"/>
      <c r="AM423" s="121"/>
    </row>
    <row r="424" spans="32:39" s="101" customFormat="1">
      <c r="AF424" s="120"/>
      <c r="AG424" s="121"/>
      <c r="AH424" s="121"/>
      <c r="AI424" s="121"/>
      <c r="AJ424" s="121"/>
      <c r="AK424" s="121"/>
      <c r="AL424" s="121"/>
      <c r="AM424" s="121"/>
    </row>
    <row r="425" spans="32:39" s="101" customFormat="1">
      <c r="AF425" s="120"/>
      <c r="AG425" s="121"/>
      <c r="AH425" s="121"/>
      <c r="AI425" s="121"/>
      <c r="AJ425" s="121"/>
      <c r="AK425" s="121"/>
      <c r="AL425" s="121"/>
      <c r="AM425" s="121"/>
    </row>
    <row r="426" spans="32:39" s="101" customFormat="1">
      <c r="AF426" s="120"/>
      <c r="AG426" s="121"/>
      <c r="AH426" s="121"/>
      <c r="AI426" s="121"/>
      <c r="AJ426" s="121"/>
      <c r="AK426" s="121"/>
      <c r="AL426" s="121"/>
      <c r="AM426" s="121"/>
    </row>
    <row r="427" spans="32:39" s="101" customFormat="1">
      <c r="AF427" s="120"/>
      <c r="AG427" s="121"/>
      <c r="AH427" s="121"/>
      <c r="AI427" s="121"/>
      <c r="AJ427" s="121"/>
      <c r="AK427" s="121"/>
      <c r="AL427" s="121"/>
      <c r="AM427" s="121"/>
    </row>
    <row r="428" spans="32:39" s="101" customFormat="1">
      <c r="AF428" s="120"/>
      <c r="AG428" s="121"/>
      <c r="AH428" s="121"/>
      <c r="AI428" s="121"/>
      <c r="AJ428" s="121"/>
      <c r="AK428" s="121"/>
      <c r="AL428" s="121"/>
      <c r="AM428" s="121"/>
    </row>
    <row r="429" spans="32:39" s="101" customFormat="1">
      <c r="AF429" s="120"/>
      <c r="AG429" s="121"/>
      <c r="AH429" s="121"/>
      <c r="AI429" s="121"/>
      <c r="AJ429" s="121"/>
      <c r="AK429" s="121"/>
      <c r="AL429" s="121"/>
      <c r="AM429" s="121"/>
    </row>
    <row r="430" spans="32:39" s="101" customFormat="1">
      <c r="AF430" s="120"/>
      <c r="AG430" s="121"/>
      <c r="AH430" s="121"/>
      <c r="AI430" s="121"/>
      <c r="AJ430" s="121"/>
      <c r="AK430" s="121"/>
      <c r="AL430" s="121"/>
      <c r="AM430" s="121"/>
    </row>
    <row r="431" spans="32:39" s="101" customFormat="1">
      <c r="AF431" s="120"/>
      <c r="AG431" s="121"/>
      <c r="AH431" s="121"/>
      <c r="AI431" s="121"/>
      <c r="AJ431" s="121"/>
      <c r="AK431" s="121"/>
      <c r="AL431" s="121"/>
      <c r="AM431" s="121"/>
    </row>
    <row r="432" spans="32:39" s="101" customFormat="1">
      <c r="AF432" s="120"/>
      <c r="AG432" s="121"/>
      <c r="AH432" s="121"/>
      <c r="AI432" s="121"/>
      <c r="AJ432" s="121"/>
      <c r="AK432" s="121"/>
      <c r="AL432" s="121"/>
      <c r="AM432" s="121"/>
    </row>
    <row r="433" spans="32:39" s="101" customFormat="1">
      <c r="AF433" s="120"/>
      <c r="AG433" s="121"/>
      <c r="AH433" s="121"/>
      <c r="AI433" s="121"/>
      <c r="AJ433" s="121"/>
      <c r="AK433" s="121"/>
      <c r="AL433" s="121"/>
      <c r="AM433" s="121"/>
    </row>
    <row r="434" spans="32:39" s="101" customFormat="1">
      <c r="AF434" s="120"/>
      <c r="AG434" s="121"/>
      <c r="AH434" s="121"/>
      <c r="AI434" s="121"/>
      <c r="AJ434" s="121"/>
      <c r="AK434" s="121"/>
      <c r="AL434" s="121"/>
      <c r="AM434" s="121"/>
    </row>
    <row r="435" spans="32:39" s="101" customFormat="1">
      <c r="AF435" s="120"/>
      <c r="AG435" s="121"/>
      <c r="AH435" s="121"/>
      <c r="AI435" s="121"/>
      <c r="AJ435" s="121"/>
      <c r="AK435" s="121"/>
      <c r="AL435" s="121"/>
      <c r="AM435" s="121"/>
    </row>
    <row r="436" spans="32:39" s="101" customFormat="1">
      <c r="AF436" s="120"/>
      <c r="AG436" s="121"/>
      <c r="AH436" s="121"/>
      <c r="AI436" s="121"/>
      <c r="AJ436" s="121"/>
      <c r="AK436" s="121"/>
      <c r="AL436" s="121"/>
      <c r="AM436" s="121"/>
    </row>
    <row r="437" spans="32:39" s="101" customFormat="1">
      <c r="AF437" s="120"/>
      <c r="AG437" s="121"/>
      <c r="AH437" s="121"/>
      <c r="AI437" s="121"/>
      <c r="AJ437" s="121"/>
      <c r="AK437" s="121"/>
      <c r="AL437" s="121"/>
      <c r="AM437" s="121"/>
    </row>
    <row r="438" spans="32:39" s="101" customFormat="1">
      <c r="AF438" s="120"/>
      <c r="AG438" s="121"/>
      <c r="AH438" s="121"/>
      <c r="AI438" s="121"/>
      <c r="AJ438" s="121"/>
      <c r="AK438" s="121"/>
      <c r="AL438" s="121"/>
      <c r="AM438" s="121"/>
    </row>
    <row r="439" spans="32:39" s="101" customFormat="1">
      <c r="AF439" s="120"/>
      <c r="AG439" s="121"/>
      <c r="AH439" s="121"/>
      <c r="AI439" s="121"/>
      <c r="AJ439" s="121"/>
      <c r="AK439" s="121"/>
      <c r="AL439" s="121"/>
      <c r="AM439" s="121"/>
    </row>
    <row r="440" spans="32:39" s="101" customFormat="1">
      <c r="AF440" s="120"/>
      <c r="AG440" s="121"/>
      <c r="AH440" s="121"/>
      <c r="AI440" s="121"/>
      <c r="AJ440" s="121"/>
      <c r="AK440" s="121"/>
      <c r="AL440" s="121"/>
      <c r="AM440" s="121"/>
    </row>
    <row r="441" spans="32:39" s="101" customFormat="1">
      <c r="AF441" s="120"/>
      <c r="AG441" s="121"/>
      <c r="AH441" s="121"/>
      <c r="AI441" s="121"/>
      <c r="AJ441" s="121"/>
      <c r="AK441" s="121"/>
      <c r="AL441" s="121"/>
      <c r="AM441" s="121"/>
    </row>
    <row r="442" spans="32:39" s="101" customFormat="1">
      <c r="AF442" s="120"/>
      <c r="AG442" s="121"/>
      <c r="AH442" s="121"/>
      <c r="AI442" s="121"/>
      <c r="AJ442" s="121"/>
      <c r="AK442" s="121"/>
      <c r="AL442" s="121"/>
      <c r="AM442" s="121"/>
    </row>
    <row r="443" spans="32:39" s="101" customFormat="1">
      <c r="AF443" s="120"/>
      <c r="AG443" s="121"/>
      <c r="AH443" s="121"/>
      <c r="AI443" s="121"/>
      <c r="AJ443" s="121"/>
      <c r="AK443" s="121"/>
      <c r="AL443" s="121"/>
      <c r="AM443" s="121"/>
    </row>
    <row r="444" spans="32:39" s="101" customFormat="1">
      <c r="AF444" s="120"/>
      <c r="AG444" s="121"/>
      <c r="AH444" s="121"/>
      <c r="AI444" s="121"/>
      <c r="AJ444" s="121"/>
      <c r="AK444" s="121"/>
      <c r="AL444" s="121"/>
      <c r="AM444" s="121"/>
    </row>
    <row r="445" spans="32:39" s="101" customFormat="1">
      <c r="AF445" s="120"/>
      <c r="AG445" s="121"/>
      <c r="AH445" s="121"/>
      <c r="AI445" s="121"/>
      <c r="AJ445" s="121"/>
      <c r="AK445" s="121"/>
      <c r="AL445" s="121"/>
      <c r="AM445" s="121"/>
    </row>
    <row r="446" spans="32:39" s="101" customFormat="1">
      <c r="AF446" s="120"/>
      <c r="AG446" s="121"/>
      <c r="AH446" s="121"/>
      <c r="AI446" s="121"/>
      <c r="AJ446" s="121"/>
      <c r="AK446" s="121"/>
      <c r="AL446" s="121"/>
      <c r="AM446" s="121"/>
    </row>
    <row r="447" spans="32:39" s="101" customFormat="1">
      <c r="AF447" s="120"/>
      <c r="AG447" s="121"/>
      <c r="AH447" s="121"/>
      <c r="AI447" s="121"/>
      <c r="AJ447" s="121"/>
      <c r="AK447" s="121"/>
      <c r="AL447" s="121"/>
      <c r="AM447" s="121"/>
    </row>
    <row r="448" spans="32:39" s="101" customFormat="1">
      <c r="AF448" s="120"/>
      <c r="AG448" s="121"/>
      <c r="AH448" s="121"/>
      <c r="AI448" s="121"/>
      <c r="AJ448" s="121"/>
      <c r="AK448" s="121"/>
      <c r="AL448" s="121"/>
      <c r="AM448" s="121"/>
    </row>
    <row r="449" spans="32:39" s="101" customFormat="1">
      <c r="AF449" s="120"/>
      <c r="AG449" s="121"/>
      <c r="AH449" s="121"/>
      <c r="AI449" s="121"/>
      <c r="AJ449" s="121"/>
      <c r="AK449" s="121"/>
      <c r="AL449" s="121"/>
      <c r="AM449" s="121"/>
    </row>
    <row r="450" spans="32:39" s="101" customFormat="1">
      <c r="AF450" s="120"/>
      <c r="AG450" s="121"/>
      <c r="AH450" s="121"/>
      <c r="AI450" s="121"/>
      <c r="AJ450" s="121"/>
      <c r="AK450" s="121"/>
      <c r="AL450" s="121"/>
      <c r="AM450" s="121"/>
    </row>
    <row r="451" spans="32:39" s="101" customFormat="1">
      <c r="AF451" s="120"/>
      <c r="AG451" s="121"/>
      <c r="AH451" s="121"/>
      <c r="AI451" s="121"/>
      <c r="AJ451" s="121"/>
      <c r="AK451" s="121"/>
      <c r="AL451" s="121"/>
      <c r="AM451" s="121"/>
    </row>
    <row r="452" spans="32:39" s="101" customFormat="1">
      <c r="AF452" s="120"/>
      <c r="AG452" s="121"/>
      <c r="AH452" s="121"/>
      <c r="AI452" s="121"/>
      <c r="AJ452" s="121"/>
      <c r="AK452" s="121"/>
      <c r="AL452" s="121"/>
      <c r="AM452" s="121"/>
    </row>
    <row r="453" spans="32:39" s="101" customFormat="1">
      <c r="AF453" s="120"/>
      <c r="AG453" s="121"/>
      <c r="AH453" s="121"/>
      <c r="AI453" s="121"/>
      <c r="AJ453" s="121"/>
      <c r="AK453" s="121"/>
      <c r="AL453" s="121"/>
      <c r="AM453" s="121"/>
    </row>
    <row r="454" spans="32:39" s="101" customFormat="1">
      <c r="AF454" s="120"/>
      <c r="AG454" s="121"/>
      <c r="AH454" s="121"/>
      <c r="AI454" s="121"/>
      <c r="AJ454" s="121"/>
      <c r="AK454" s="121"/>
      <c r="AL454" s="121"/>
      <c r="AM454" s="121"/>
    </row>
    <row r="455" spans="32:39" s="101" customFormat="1">
      <c r="AF455" s="120"/>
      <c r="AG455" s="121"/>
      <c r="AH455" s="121"/>
      <c r="AI455" s="121"/>
      <c r="AJ455" s="121"/>
      <c r="AK455" s="121"/>
      <c r="AL455" s="121"/>
      <c r="AM455" s="121"/>
    </row>
    <row r="456" spans="32:39" s="101" customFormat="1">
      <c r="AF456" s="120"/>
      <c r="AG456" s="121"/>
      <c r="AH456" s="121"/>
      <c r="AI456" s="121"/>
      <c r="AJ456" s="121"/>
      <c r="AK456" s="121"/>
      <c r="AL456" s="121"/>
      <c r="AM456" s="121"/>
    </row>
    <row r="457" spans="32:39" s="101" customFormat="1">
      <c r="AF457" s="120"/>
      <c r="AG457" s="121"/>
      <c r="AH457" s="121"/>
      <c r="AI457" s="121"/>
      <c r="AJ457" s="121"/>
      <c r="AK457" s="121"/>
      <c r="AL457" s="121"/>
      <c r="AM457" s="121"/>
    </row>
    <row r="458" spans="32:39" s="101" customFormat="1">
      <c r="AF458" s="120"/>
      <c r="AG458" s="121"/>
      <c r="AH458" s="121"/>
      <c r="AI458" s="121"/>
      <c r="AJ458" s="121"/>
      <c r="AK458" s="121"/>
      <c r="AL458" s="121"/>
      <c r="AM458" s="121"/>
    </row>
    <row r="459" spans="32:39" s="101" customFormat="1">
      <c r="AF459" s="120"/>
      <c r="AG459" s="121"/>
      <c r="AH459" s="121"/>
      <c r="AI459" s="121"/>
      <c r="AJ459" s="121"/>
      <c r="AK459" s="121"/>
      <c r="AL459" s="121"/>
      <c r="AM459" s="121"/>
    </row>
    <row r="460" spans="32:39" s="101" customFormat="1">
      <c r="AF460" s="120"/>
      <c r="AG460" s="121"/>
      <c r="AH460" s="121"/>
      <c r="AI460" s="121"/>
      <c r="AJ460" s="121"/>
      <c r="AK460" s="121"/>
      <c r="AL460" s="121"/>
      <c r="AM460" s="121"/>
    </row>
    <row r="461" spans="32:39" s="101" customFormat="1">
      <c r="AF461" s="120"/>
      <c r="AG461" s="121"/>
      <c r="AH461" s="121"/>
      <c r="AI461" s="121"/>
      <c r="AJ461" s="121"/>
      <c r="AK461" s="121"/>
      <c r="AL461" s="121"/>
      <c r="AM461" s="121"/>
    </row>
    <row r="462" spans="32:39" s="101" customFormat="1">
      <c r="AF462" s="120"/>
      <c r="AG462" s="121"/>
      <c r="AH462" s="121"/>
      <c r="AI462" s="121"/>
      <c r="AJ462" s="121"/>
      <c r="AK462" s="121"/>
      <c r="AL462" s="121"/>
      <c r="AM462" s="121"/>
    </row>
    <row r="463" spans="32:39" s="101" customFormat="1">
      <c r="AF463" s="120"/>
      <c r="AG463" s="121"/>
      <c r="AH463" s="121"/>
      <c r="AI463" s="121"/>
      <c r="AJ463" s="121"/>
      <c r="AK463" s="121"/>
      <c r="AL463" s="121"/>
      <c r="AM463" s="121"/>
    </row>
    <row r="464" spans="32:39" s="101" customFormat="1">
      <c r="AF464" s="120"/>
      <c r="AG464" s="121"/>
      <c r="AH464" s="121"/>
      <c r="AI464" s="121"/>
      <c r="AJ464" s="121"/>
      <c r="AK464" s="121"/>
      <c r="AL464" s="121"/>
      <c r="AM464" s="121"/>
    </row>
    <row r="465" spans="32:39" s="101" customFormat="1">
      <c r="AF465" s="120"/>
      <c r="AG465" s="121"/>
      <c r="AH465" s="121"/>
      <c r="AI465" s="121"/>
      <c r="AJ465" s="121"/>
      <c r="AK465" s="121"/>
      <c r="AL465" s="121"/>
      <c r="AM465" s="121"/>
    </row>
    <row r="466" spans="32:39" s="101" customFormat="1">
      <c r="AF466" s="120"/>
      <c r="AG466" s="121"/>
      <c r="AH466" s="121"/>
      <c r="AI466" s="121"/>
      <c r="AJ466" s="121"/>
      <c r="AK466" s="121"/>
      <c r="AL466" s="121"/>
      <c r="AM466" s="121"/>
    </row>
    <row r="467" spans="32:39" s="101" customFormat="1">
      <c r="AF467" s="120"/>
      <c r="AG467" s="121"/>
      <c r="AH467" s="121"/>
      <c r="AI467" s="121"/>
      <c r="AJ467" s="121"/>
      <c r="AK467" s="121"/>
      <c r="AL467" s="121"/>
      <c r="AM467" s="121"/>
    </row>
    <row r="468" spans="32:39" s="101" customFormat="1">
      <c r="AF468" s="120"/>
      <c r="AG468" s="121"/>
      <c r="AH468" s="121"/>
      <c r="AI468" s="121"/>
      <c r="AJ468" s="121"/>
      <c r="AK468" s="121"/>
      <c r="AL468" s="121"/>
      <c r="AM468" s="121"/>
    </row>
    <row r="469" spans="32:39" s="101" customFormat="1">
      <c r="AF469" s="120"/>
      <c r="AG469" s="121"/>
      <c r="AH469" s="121"/>
      <c r="AI469" s="121"/>
      <c r="AJ469" s="121"/>
      <c r="AK469" s="121"/>
      <c r="AL469" s="121"/>
      <c r="AM469" s="121"/>
    </row>
    <row r="470" spans="32:39" s="101" customFormat="1">
      <c r="AF470" s="120"/>
      <c r="AG470" s="121"/>
      <c r="AH470" s="121"/>
      <c r="AI470" s="121"/>
      <c r="AJ470" s="121"/>
      <c r="AK470" s="121"/>
      <c r="AL470" s="121"/>
      <c r="AM470" s="121"/>
    </row>
    <row r="471" spans="32:39" s="101" customFormat="1">
      <c r="AF471" s="120"/>
      <c r="AG471" s="121"/>
      <c r="AH471" s="121"/>
      <c r="AI471" s="121"/>
      <c r="AJ471" s="121"/>
      <c r="AK471" s="121"/>
      <c r="AL471" s="121"/>
      <c r="AM471" s="121"/>
    </row>
    <row r="472" spans="32:39" s="101" customFormat="1">
      <c r="AF472" s="120"/>
      <c r="AG472" s="121"/>
      <c r="AH472" s="121"/>
      <c r="AI472" s="121"/>
      <c r="AJ472" s="121"/>
      <c r="AK472" s="121"/>
      <c r="AL472" s="121"/>
      <c r="AM472" s="121"/>
    </row>
    <row r="473" spans="32:39" s="101" customFormat="1">
      <c r="AF473" s="120"/>
      <c r="AG473" s="121"/>
      <c r="AH473" s="121"/>
      <c r="AI473" s="121"/>
      <c r="AJ473" s="121"/>
      <c r="AK473" s="121"/>
      <c r="AL473" s="121"/>
      <c r="AM473" s="121"/>
    </row>
    <row r="474" spans="32:39" s="101" customFormat="1">
      <c r="AF474" s="120"/>
      <c r="AG474" s="121"/>
      <c r="AH474" s="121"/>
      <c r="AI474" s="121"/>
      <c r="AJ474" s="121"/>
      <c r="AK474" s="121"/>
      <c r="AL474" s="121"/>
      <c r="AM474" s="121"/>
    </row>
    <row r="475" spans="32:39" s="101" customFormat="1">
      <c r="AF475" s="120"/>
      <c r="AG475" s="121"/>
      <c r="AH475" s="121"/>
      <c r="AI475" s="121"/>
      <c r="AJ475" s="121"/>
      <c r="AK475" s="121"/>
      <c r="AL475" s="121"/>
      <c r="AM475" s="121"/>
    </row>
    <row r="476" spans="32:39" s="101" customFormat="1">
      <c r="AF476" s="120"/>
      <c r="AG476" s="121"/>
      <c r="AH476" s="121"/>
      <c r="AI476" s="121"/>
      <c r="AJ476" s="121"/>
      <c r="AK476" s="121"/>
      <c r="AL476" s="121"/>
      <c r="AM476" s="121"/>
    </row>
    <row r="477" spans="32:39" s="101" customFormat="1">
      <c r="AF477" s="120"/>
      <c r="AG477" s="121"/>
      <c r="AH477" s="121"/>
      <c r="AI477" s="121"/>
      <c r="AJ477" s="121"/>
      <c r="AK477" s="121"/>
      <c r="AL477" s="121"/>
      <c r="AM477" s="121"/>
    </row>
    <row r="478" spans="32:39" s="101" customFormat="1">
      <c r="AF478" s="120"/>
      <c r="AG478" s="121"/>
      <c r="AH478" s="121"/>
      <c r="AI478" s="121"/>
      <c r="AJ478" s="121"/>
      <c r="AK478" s="121"/>
      <c r="AL478" s="121"/>
      <c r="AM478" s="121"/>
    </row>
    <row r="479" spans="32:39" s="101" customFormat="1">
      <c r="AF479" s="120"/>
      <c r="AG479" s="121"/>
      <c r="AH479" s="121"/>
      <c r="AI479" s="121"/>
      <c r="AJ479" s="121"/>
      <c r="AK479" s="121"/>
      <c r="AL479" s="121"/>
      <c r="AM479" s="121"/>
    </row>
    <row r="480" spans="32:39" s="101" customFormat="1">
      <c r="AF480" s="120"/>
      <c r="AG480" s="121"/>
      <c r="AH480" s="121"/>
      <c r="AI480" s="121"/>
      <c r="AJ480" s="121"/>
      <c r="AK480" s="121"/>
      <c r="AL480" s="121"/>
      <c r="AM480" s="121"/>
    </row>
    <row r="481" spans="32:39" s="101" customFormat="1">
      <c r="AF481" s="120"/>
      <c r="AG481" s="121"/>
      <c r="AH481" s="121"/>
      <c r="AI481" s="121"/>
      <c r="AJ481" s="121"/>
      <c r="AK481" s="121"/>
      <c r="AL481" s="121"/>
      <c r="AM481" s="121"/>
    </row>
    <row r="482" spans="32:39" s="101" customFormat="1">
      <c r="AF482" s="120"/>
      <c r="AG482" s="121"/>
      <c r="AH482" s="121"/>
      <c r="AI482" s="121"/>
      <c r="AJ482" s="121"/>
      <c r="AK482" s="121"/>
      <c r="AL482" s="121"/>
      <c r="AM482" s="121"/>
    </row>
    <row r="483" spans="32:39" s="101" customFormat="1">
      <c r="AF483" s="120"/>
      <c r="AG483" s="121"/>
      <c r="AH483" s="121"/>
      <c r="AI483" s="121"/>
      <c r="AJ483" s="121"/>
      <c r="AK483" s="121"/>
      <c r="AL483" s="121"/>
      <c r="AM483" s="121"/>
    </row>
    <row r="484" spans="32:39" s="101" customFormat="1">
      <c r="AF484" s="120"/>
      <c r="AG484" s="121"/>
      <c r="AH484" s="121"/>
      <c r="AI484" s="121"/>
      <c r="AJ484" s="121"/>
      <c r="AK484" s="121"/>
      <c r="AL484" s="121"/>
      <c r="AM484" s="121"/>
    </row>
    <row r="485" spans="32:39" s="101" customFormat="1">
      <c r="AF485" s="120"/>
      <c r="AG485" s="121"/>
      <c r="AH485" s="121"/>
      <c r="AI485" s="121"/>
      <c r="AJ485" s="121"/>
      <c r="AK485" s="121"/>
      <c r="AL485" s="121"/>
      <c r="AM485" s="121"/>
    </row>
    <row r="486" spans="32:39" s="101" customFormat="1">
      <c r="AF486" s="120"/>
      <c r="AG486" s="121"/>
      <c r="AH486" s="121"/>
      <c r="AI486" s="121"/>
      <c r="AJ486" s="121"/>
      <c r="AK486" s="121"/>
      <c r="AL486" s="121"/>
      <c r="AM486" s="121"/>
    </row>
    <row r="487" spans="32:39" s="101" customFormat="1">
      <c r="AF487" s="120"/>
      <c r="AG487" s="121"/>
      <c r="AH487" s="121"/>
      <c r="AI487" s="121"/>
      <c r="AJ487" s="121"/>
      <c r="AK487" s="121"/>
      <c r="AL487" s="121"/>
      <c r="AM487" s="121"/>
    </row>
    <row r="488" spans="32:39" s="101" customFormat="1">
      <c r="AF488" s="120"/>
      <c r="AG488" s="121"/>
      <c r="AH488" s="121"/>
      <c r="AI488" s="121"/>
      <c r="AJ488" s="121"/>
      <c r="AK488" s="121"/>
      <c r="AL488" s="121"/>
      <c r="AM488" s="121"/>
    </row>
    <row r="489" spans="32:39" s="101" customFormat="1">
      <c r="AF489" s="120"/>
      <c r="AG489" s="121"/>
      <c r="AH489" s="121"/>
      <c r="AI489" s="121"/>
      <c r="AJ489" s="121"/>
      <c r="AK489" s="121"/>
      <c r="AL489" s="121"/>
      <c r="AM489" s="121"/>
    </row>
    <row r="490" spans="32:39" s="101" customFormat="1">
      <c r="AF490" s="120"/>
      <c r="AG490" s="121"/>
      <c r="AH490" s="121"/>
      <c r="AI490" s="121"/>
      <c r="AJ490" s="121"/>
      <c r="AK490" s="121"/>
      <c r="AL490" s="121"/>
      <c r="AM490" s="121"/>
    </row>
    <row r="491" spans="32:39" s="101" customFormat="1">
      <c r="AF491" s="120"/>
      <c r="AG491" s="121"/>
      <c r="AH491" s="121"/>
      <c r="AI491" s="121"/>
      <c r="AJ491" s="121"/>
      <c r="AK491" s="121"/>
      <c r="AL491" s="121"/>
      <c r="AM491" s="121"/>
    </row>
    <row r="492" spans="32:39" s="101" customFormat="1">
      <c r="AF492" s="120"/>
      <c r="AG492" s="121"/>
      <c r="AH492" s="121"/>
      <c r="AI492" s="121"/>
      <c r="AJ492" s="121"/>
      <c r="AK492" s="121"/>
      <c r="AL492" s="121"/>
      <c r="AM492" s="121"/>
    </row>
    <row r="493" spans="32:39" s="101" customFormat="1">
      <c r="AF493" s="120"/>
      <c r="AG493" s="121"/>
      <c r="AH493" s="121"/>
      <c r="AI493" s="121"/>
      <c r="AJ493" s="121"/>
      <c r="AK493" s="121"/>
      <c r="AL493" s="121"/>
      <c r="AM493" s="121"/>
    </row>
    <row r="494" spans="32:39" s="101" customFormat="1">
      <c r="AF494" s="120"/>
      <c r="AG494" s="121"/>
      <c r="AH494" s="121"/>
      <c r="AI494" s="121"/>
      <c r="AJ494" s="121"/>
      <c r="AK494" s="121"/>
      <c r="AL494" s="121"/>
      <c r="AM494" s="121"/>
    </row>
    <row r="495" spans="32:39" s="101" customFormat="1">
      <c r="AF495" s="120"/>
      <c r="AG495" s="121"/>
      <c r="AH495" s="121"/>
      <c r="AI495" s="121"/>
      <c r="AJ495" s="121"/>
      <c r="AK495" s="121"/>
      <c r="AL495" s="121"/>
      <c r="AM495" s="121"/>
    </row>
    <row r="496" spans="32:39" s="101" customFormat="1">
      <c r="AF496" s="120"/>
      <c r="AG496" s="121"/>
      <c r="AH496" s="121"/>
      <c r="AI496" s="121"/>
      <c r="AJ496" s="121"/>
      <c r="AK496" s="121"/>
      <c r="AL496" s="121"/>
      <c r="AM496" s="121"/>
    </row>
    <row r="497" spans="32:39" s="101" customFormat="1">
      <c r="AF497" s="120"/>
      <c r="AG497" s="121"/>
      <c r="AH497" s="121"/>
      <c r="AI497" s="121"/>
      <c r="AJ497" s="121"/>
      <c r="AK497" s="121"/>
      <c r="AL497" s="121"/>
      <c r="AM497" s="121"/>
    </row>
    <row r="498" spans="32:39" s="101" customFormat="1">
      <c r="AF498" s="120"/>
      <c r="AG498" s="121"/>
      <c r="AH498" s="121"/>
      <c r="AI498" s="121"/>
      <c r="AJ498" s="121"/>
      <c r="AK498" s="121"/>
      <c r="AL498" s="121"/>
      <c r="AM498" s="121"/>
    </row>
    <row r="499" spans="32:39" s="101" customFormat="1">
      <c r="AF499" s="120"/>
      <c r="AG499" s="121"/>
      <c r="AH499" s="121"/>
      <c r="AI499" s="121"/>
      <c r="AJ499" s="121"/>
      <c r="AK499" s="121"/>
      <c r="AL499" s="121"/>
      <c r="AM499" s="121"/>
    </row>
    <row r="500" spans="32:39" s="101" customFormat="1">
      <c r="AF500" s="120"/>
      <c r="AG500" s="121"/>
      <c r="AH500" s="121"/>
      <c r="AI500" s="121"/>
      <c r="AJ500" s="121"/>
      <c r="AK500" s="121"/>
      <c r="AL500" s="121"/>
      <c r="AM500" s="121"/>
    </row>
    <row r="501" spans="32:39" s="101" customFormat="1">
      <c r="AF501" s="120"/>
      <c r="AG501" s="121"/>
      <c r="AH501" s="121"/>
      <c r="AI501" s="121"/>
      <c r="AJ501" s="121"/>
      <c r="AK501" s="121"/>
      <c r="AL501" s="121"/>
      <c r="AM501" s="121"/>
    </row>
    <row r="502" spans="32:39" s="101" customFormat="1">
      <c r="AF502" s="120"/>
      <c r="AG502" s="121"/>
      <c r="AH502" s="121"/>
      <c r="AI502" s="121"/>
      <c r="AJ502" s="121"/>
      <c r="AK502" s="121"/>
      <c r="AL502" s="121"/>
      <c r="AM502" s="121"/>
    </row>
    <row r="503" spans="32:39" s="101" customFormat="1">
      <c r="AF503" s="120"/>
      <c r="AG503" s="121"/>
      <c r="AH503" s="121"/>
      <c r="AI503" s="121"/>
      <c r="AJ503" s="121"/>
      <c r="AK503" s="121"/>
      <c r="AL503" s="121"/>
      <c r="AM503" s="121"/>
    </row>
    <row r="504" spans="32:39" s="101" customFormat="1">
      <c r="AF504" s="120"/>
      <c r="AG504" s="121"/>
      <c r="AH504" s="121"/>
      <c r="AI504" s="121"/>
      <c r="AJ504" s="121"/>
      <c r="AK504" s="121"/>
      <c r="AL504" s="121"/>
      <c r="AM504" s="121"/>
    </row>
    <row r="505" spans="32:39" s="101" customFormat="1">
      <c r="AF505" s="120"/>
      <c r="AG505" s="121"/>
      <c r="AH505" s="121"/>
      <c r="AI505" s="121"/>
      <c r="AJ505" s="121"/>
      <c r="AK505" s="121"/>
      <c r="AL505" s="121"/>
      <c r="AM505" s="121"/>
    </row>
    <row r="506" spans="32:39" s="101" customFormat="1">
      <c r="AF506" s="120"/>
      <c r="AG506" s="121"/>
      <c r="AH506" s="121"/>
      <c r="AI506" s="121"/>
      <c r="AJ506" s="121"/>
      <c r="AK506" s="121"/>
      <c r="AL506" s="121"/>
      <c r="AM506" s="121"/>
    </row>
    <row r="507" spans="32:39" s="101" customFormat="1">
      <c r="AF507" s="120"/>
      <c r="AG507" s="121"/>
      <c r="AH507" s="121"/>
      <c r="AI507" s="121"/>
      <c r="AJ507" s="121"/>
      <c r="AK507" s="121"/>
      <c r="AL507" s="121"/>
      <c r="AM507" s="121"/>
    </row>
    <row r="508" spans="32:39" s="101" customFormat="1">
      <c r="AF508" s="120"/>
      <c r="AG508" s="121"/>
      <c r="AH508" s="121"/>
      <c r="AI508" s="121"/>
      <c r="AJ508" s="121"/>
      <c r="AK508" s="121"/>
      <c r="AL508" s="121"/>
      <c r="AM508" s="121"/>
    </row>
    <row r="509" spans="32:39" s="101" customFormat="1">
      <c r="AF509" s="120"/>
      <c r="AG509" s="121"/>
      <c r="AH509" s="121"/>
      <c r="AI509" s="121"/>
      <c r="AJ509" s="121"/>
      <c r="AK509" s="121"/>
      <c r="AL509" s="121"/>
      <c r="AM509" s="121"/>
    </row>
    <row r="510" spans="32:39" s="101" customFormat="1">
      <c r="AF510" s="120"/>
      <c r="AG510" s="121"/>
      <c r="AH510" s="121"/>
      <c r="AI510" s="121"/>
      <c r="AJ510" s="121"/>
      <c r="AK510" s="121"/>
      <c r="AL510" s="121"/>
      <c r="AM510" s="121"/>
    </row>
    <row r="511" spans="32:39" s="101" customFormat="1">
      <c r="AF511" s="120"/>
      <c r="AG511" s="121"/>
      <c r="AH511" s="121"/>
      <c r="AI511" s="121"/>
      <c r="AJ511" s="121"/>
      <c r="AK511" s="121"/>
      <c r="AL511" s="121"/>
      <c r="AM511" s="121"/>
    </row>
    <row r="512" spans="32:39" s="101" customFormat="1">
      <c r="AF512" s="120"/>
      <c r="AG512" s="121"/>
      <c r="AH512" s="121"/>
      <c r="AI512" s="121"/>
      <c r="AJ512" s="121"/>
      <c r="AK512" s="121"/>
      <c r="AL512" s="121"/>
      <c r="AM512" s="121"/>
    </row>
    <row r="513" spans="32:39" s="101" customFormat="1">
      <c r="AF513" s="120"/>
      <c r="AG513" s="121"/>
      <c r="AH513" s="121"/>
      <c r="AI513" s="121"/>
      <c r="AJ513" s="121"/>
      <c r="AK513" s="121"/>
      <c r="AL513" s="121"/>
      <c r="AM513" s="121"/>
    </row>
    <row r="514" spans="32:39" s="101" customFormat="1">
      <c r="AF514" s="120"/>
      <c r="AG514" s="121"/>
      <c r="AH514" s="121"/>
      <c r="AI514" s="121"/>
      <c r="AJ514" s="121"/>
      <c r="AK514" s="121"/>
      <c r="AL514" s="121"/>
      <c r="AM514" s="121"/>
    </row>
    <row r="515" spans="32:39" s="101" customFormat="1">
      <c r="AF515" s="120"/>
      <c r="AG515" s="121"/>
      <c r="AH515" s="121"/>
      <c r="AI515" s="121"/>
      <c r="AJ515" s="121"/>
      <c r="AK515" s="121"/>
      <c r="AL515" s="121"/>
      <c r="AM515" s="121"/>
    </row>
    <row r="516" spans="32:39" s="101" customFormat="1">
      <c r="AF516" s="120"/>
      <c r="AG516" s="121"/>
      <c r="AH516" s="121"/>
      <c r="AI516" s="121"/>
      <c r="AJ516" s="121"/>
      <c r="AK516" s="121"/>
      <c r="AL516" s="121"/>
      <c r="AM516" s="121"/>
    </row>
    <row r="517" spans="32:39" s="101" customFormat="1">
      <c r="AF517" s="120"/>
      <c r="AG517" s="121"/>
      <c r="AH517" s="121"/>
      <c r="AI517" s="121"/>
      <c r="AJ517" s="121"/>
      <c r="AK517" s="121"/>
      <c r="AL517" s="121"/>
      <c r="AM517" s="121"/>
    </row>
    <row r="518" spans="32:39" s="101" customFormat="1">
      <c r="AF518" s="120"/>
      <c r="AG518" s="121"/>
      <c r="AH518" s="121"/>
      <c r="AI518" s="121"/>
      <c r="AJ518" s="121"/>
      <c r="AK518" s="121"/>
      <c r="AL518" s="121"/>
      <c r="AM518" s="121"/>
    </row>
    <row r="519" spans="32:39" s="101" customFormat="1">
      <c r="AF519" s="120"/>
      <c r="AG519" s="121"/>
      <c r="AH519" s="121"/>
      <c r="AI519" s="121"/>
      <c r="AJ519" s="121"/>
      <c r="AK519" s="121"/>
      <c r="AL519" s="121"/>
      <c r="AM519" s="121"/>
    </row>
    <row r="520" spans="32:39" s="101" customFormat="1">
      <c r="AF520" s="120"/>
      <c r="AG520" s="121"/>
      <c r="AH520" s="121"/>
      <c r="AI520" s="121"/>
      <c r="AJ520" s="121"/>
      <c r="AK520" s="121"/>
      <c r="AL520" s="121"/>
      <c r="AM520" s="121"/>
    </row>
    <row r="521" spans="32:39" s="101" customFormat="1">
      <c r="AF521" s="120"/>
      <c r="AG521" s="121"/>
      <c r="AH521" s="121"/>
      <c r="AI521" s="121"/>
      <c r="AJ521" s="121"/>
      <c r="AK521" s="121"/>
      <c r="AL521" s="121"/>
      <c r="AM521" s="121"/>
    </row>
    <row r="522" spans="32:39" s="101" customFormat="1">
      <c r="AF522" s="120"/>
      <c r="AG522" s="121"/>
      <c r="AH522" s="121"/>
      <c r="AI522" s="121"/>
      <c r="AJ522" s="121"/>
      <c r="AK522" s="121"/>
      <c r="AL522" s="121"/>
      <c r="AM522" s="121"/>
    </row>
    <row r="523" spans="32:39" s="101" customFormat="1">
      <c r="AF523" s="120"/>
      <c r="AG523" s="121"/>
      <c r="AH523" s="121"/>
      <c r="AI523" s="121"/>
      <c r="AJ523" s="121"/>
      <c r="AK523" s="121"/>
      <c r="AL523" s="121"/>
      <c r="AM523" s="121"/>
    </row>
    <row r="524" spans="32:39" s="101" customFormat="1">
      <c r="AF524" s="120"/>
      <c r="AG524" s="121"/>
      <c r="AH524" s="121"/>
      <c r="AI524" s="121"/>
      <c r="AJ524" s="121"/>
      <c r="AK524" s="121"/>
      <c r="AL524" s="121"/>
      <c r="AM524" s="121"/>
    </row>
    <row r="525" spans="32:39" s="101" customFormat="1">
      <c r="AF525" s="120"/>
      <c r="AG525" s="121"/>
      <c r="AH525" s="121"/>
      <c r="AI525" s="121"/>
      <c r="AJ525" s="121"/>
      <c r="AK525" s="121"/>
      <c r="AL525" s="121"/>
      <c r="AM525" s="121"/>
    </row>
    <row r="526" spans="32:39" s="101" customFormat="1">
      <c r="AF526" s="120"/>
      <c r="AG526" s="121"/>
      <c r="AH526" s="121"/>
      <c r="AI526" s="121"/>
      <c r="AJ526" s="121"/>
      <c r="AK526" s="121"/>
      <c r="AL526" s="121"/>
      <c r="AM526" s="121"/>
    </row>
    <row r="527" spans="32:39" s="101" customFormat="1">
      <c r="AF527" s="120"/>
      <c r="AG527" s="121"/>
      <c r="AH527" s="121"/>
      <c r="AI527" s="121"/>
      <c r="AJ527" s="121"/>
      <c r="AK527" s="121"/>
      <c r="AL527" s="121"/>
      <c r="AM527" s="121"/>
    </row>
    <row r="528" spans="32:39" s="101" customFormat="1">
      <c r="AF528" s="120"/>
      <c r="AG528" s="121"/>
      <c r="AH528" s="121"/>
      <c r="AI528" s="121"/>
      <c r="AJ528" s="121"/>
      <c r="AK528" s="121"/>
      <c r="AL528" s="121"/>
      <c r="AM528" s="121"/>
    </row>
    <row r="529" spans="32:39" s="101" customFormat="1">
      <c r="AF529" s="120"/>
      <c r="AG529" s="121"/>
      <c r="AH529" s="121"/>
      <c r="AI529" s="121"/>
      <c r="AJ529" s="121"/>
      <c r="AK529" s="121"/>
      <c r="AL529" s="121"/>
      <c r="AM529" s="121"/>
    </row>
    <row r="530" spans="32:39" s="101" customFormat="1">
      <c r="AF530" s="120"/>
      <c r="AG530" s="121"/>
      <c r="AH530" s="121"/>
      <c r="AI530" s="121"/>
      <c r="AJ530" s="121"/>
      <c r="AK530" s="121"/>
      <c r="AL530" s="121"/>
      <c r="AM530" s="121"/>
    </row>
    <row r="531" spans="32:39" s="101" customFormat="1">
      <c r="AF531" s="120"/>
      <c r="AG531" s="121"/>
      <c r="AH531" s="121"/>
      <c r="AI531" s="121"/>
      <c r="AJ531" s="121"/>
      <c r="AK531" s="121"/>
      <c r="AL531" s="121"/>
      <c r="AM531" s="121"/>
    </row>
    <row r="532" spans="32:39" s="101" customFormat="1">
      <c r="AF532" s="120"/>
      <c r="AG532" s="121"/>
      <c r="AH532" s="121"/>
      <c r="AI532" s="121"/>
      <c r="AJ532" s="121"/>
      <c r="AK532" s="121"/>
      <c r="AL532" s="121"/>
      <c r="AM532" s="121"/>
    </row>
    <row r="533" spans="32:39" s="101" customFormat="1">
      <c r="AF533" s="120"/>
      <c r="AG533" s="121"/>
      <c r="AH533" s="121"/>
      <c r="AI533" s="121"/>
      <c r="AJ533" s="121"/>
      <c r="AK533" s="121"/>
      <c r="AL533" s="121"/>
      <c r="AM533" s="121"/>
    </row>
    <row r="534" spans="32:39" s="101" customFormat="1">
      <c r="AF534" s="120"/>
      <c r="AG534" s="121"/>
      <c r="AH534" s="121"/>
      <c r="AI534" s="121"/>
      <c r="AJ534" s="121"/>
      <c r="AK534" s="121"/>
      <c r="AL534" s="121"/>
      <c r="AM534" s="121"/>
    </row>
    <row r="535" spans="32:39" s="101" customFormat="1">
      <c r="AF535" s="120"/>
      <c r="AG535" s="121"/>
      <c r="AH535" s="121"/>
      <c r="AI535" s="121"/>
      <c r="AJ535" s="121"/>
      <c r="AK535" s="121"/>
      <c r="AL535" s="121"/>
      <c r="AM535" s="121"/>
    </row>
    <row r="536" spans="32:39" s="101" customFormat="1">
      <c r="AF536" s="120"/>
      <c r="AG536" s="121"/>
      <c r="AH536" s="121"/>
      <c r="AI536" s="121"/>
      <c r="AJ536" s="121"/>
      <c r="AK536" s="121"/>
      <c r="AL536" s="121"/>
      <c r="AM536" s="121"/>
    </row>
    <row r="537" spans="32:39" s="101" customFormat="1">
      <c r="AF537" s="120"/>
      <c r="AG537" s="121"/>
      <c r="AH537" s="121"/>
      <c r="AI537" s="121"/>
      <c r="AJ537" s="121"/>
      <c r="AK537" s="121"/>
      <c r="AL537" s="121"/>
      <c r="AM537" s="121"/>
    </row>
    <row r="538" spans="32:39" s="101" customFormat="1">
      <c r="AF538" s="120"/>
      <c r="AG538" s="121"/>
      <c r="AH538" s="121"/>
      <c r="AI538" s="121"/>
      <c r="AJ538" s="121"/>
      <c r="AK538" s="121"/>
      <c r="AL538" s="121"/>
      <c r="AM538" s="121"/>
    </row>
    <row r="539" spans="32:39" s="101" customFormat="1">
      <c r="AF539" s="120"/>
      <c r="AG539" s="121"/>
      <c r="AH539" s="121"/>
      <c r="AI539" s="121"/>
      <c r="AJ539" s="121"/>
      <c r="AK539" s="121"/>
      <c r="AL539" s="121"/>
      <c r="AM539" s="121"/>
    </row>
    <row r="540" spans="32:39" s="101" customFormat="1">
      <c r="AF540" s="120"/>
      <c r="AG540" s="121"/>
      <c r="AH540" s="121"/>
      <c r="AI540" s="121"/>
      <c r="AJ540" s="121"/>
      <c r="AK540" s="121"/>
      <c r="AL540" s="121"/>
      <c r="AM540" s="121"/>
    </row>
    <row r="541" spans="32:39" s="101" customFormat="1">
      <c r="AF541" s="120"/>
      <c r="AG541" s="121"/>
      <c r="AH541" s="121"/>
      <c r="AI541" s="121"/>
      <c r="AJ541" s="121"/>
      <c r="AK541" s="121"/>
      <c r="AL541" s="121"/>
      <c r="AM541" s="121"/>
    </row>
    <row r="542" spans="32:39" s="101" customFormat="1">
      <c r="AF542" s="120"/>
      <c r="AG542" s="121"/>
      <c r="AH542" s="121"/>
      <c r="AI542" s="121"/>
      <c r="AJ542" s="121"/>
      <c r="AK542" s="121"/>
      <c r="AL542" s="121"/>
      <c r="AM542" s="121"/>
    </row>
    <row r="543" spans="32:39" s="101" customFormat="1">
      <c r="AF543" s="120"/>
      <c r="AG543" s="121"/>
      <c r="AH543" s="121"/>
      <c r="AI543" s="121"/>
      <c r="AJ543" s="121"/>
      <c r="AK543" s="121"/>
      <c r="AL543" s="121"/>
      <c r="AM543" s="121"/>
    </row>
    <row r="544" spans="32:39" s="101" customFormat="1">
      <c r="AF544" s="120"/>
      <c r="AG544" s="121"/>
      <c r="AH544" s="121"/>
      <c r="AI544" s="121"/>
      <c r="AJ544" s="121"/>
      <c r="AK544" s="121"/>
      <c r="AL544" s="121"/>
      <c r="AM544" s="121"/>
    </row>
    <row r="545" spans="32:39" s="101" customFormat="1">
      <c r="AF545" s="120"/>
      <c r="AG545" s="121"/>
      <c r="AH545" s="121"/>
      <c r="AI545" s="121"/>
      <c r="AJ545" s="121"/>
      <c r="AK545" s="121"/>
      <c r="AL545" s="121"/>
      <c r="AM545" s="121"/>
    </row>
    <row r="546" spans="32:39" s="101" customFormat="1">
      <c r="AF546" s="120"/>
      <c r="AG546" s="121"/>
      <c r="AH546" s="121"/>
      <c r="AI546" s="121"/>
      <c r="AJ546" s="121"/>
      <c r="AK546" s="121"/>
      <c r="AL546" s="121"/>
      <c r="AM546" s="121"/>
    </row>
    <row r="547" spans="32:39" s="101" customFormat="1">
      <c r="AF547" s="120"/>
      <c r="AG547" s="121"/>
      <c r="AH547" s="121"/>
      <c r="AI547" s="121"/>
      <c r="AJ547" s="121"/>
      <c r="AK547" s="121"/>
      <c r="AL547" s="121"/>
      <c r="AM547" s="121"/>
    </row>
    <row r="548" spans="32:39" s="101" customFormat="1">
      <c r="AF548" s="120"/>
      <c r="AG548" s="121"/>
      <c r="AH548" s="121"/>
      <c r="AI548" s="121"/>
      <c r="AJ548" s="121"/>
      <c r="AK548" s="121"/>
      <c r="AL548" s="121"/>
      <c r="AM548" s="121"/>
    </row>
    <row r="549" spans="32:39" s="101" customFormat="1">
      <c r="AF549" s="120"/>
      <c r="AG549" s="121"/>
      <c r="AH549" s="121"/>
      <c r="AI549" s="121"/>
      <c r="AJ549" s="121"/>
      <c r="AK549" s="121"/>
      <c r="AL549" s="121"/>
      <c r="AM549" s="121"/>
    </row>
    <row r="550" spans="32:39" s="101" customFormat="1">
      <c r="AF550" s="120"/>
      <c r="AG550" s="121"/>
      <c r="AH550" s="121"/>
      <c r="AI550" s="121"/>
      <c r="AJ550" s="121"/>
      <c r="AK550" s="121"/>
      <c r="AL550" s="121"/>
      <c r="AM550" s="121"/>
    </row>
    <row r="551" spans="32:39" s="101" customFormat="1">
      <c r="AF551" s="120"/>
      <c r="AG551" s="121"/>
      <c r="AH551" s="121"/>
      <c r="AI551" s="121"/>
      <c r="AJ551" s="121"/>
      <c r="AK551" s="121"/>
      <c r="AL551" s="121"/>
      <c r="AM551" s="121"/>
    </row>
    <row r="552" spans="32:39" s="101" customFormat="1">
      <c r="AF552" s="120"/>
      <c r="AG552" s="121"/>
      <c r="AH552" s="121"/>
      <c r="AI552" s="121"/>
      <c r="AJ552" s="121"/>
      <c r="AK552" s="121"/>
      <c r="AL552" s="121"/>
      <c r="AM552" s="121"/>
    </row>
    <row r="553" spans="32:39" s="101" customFormat="1">
      <c r="AF553" s="120"/>
      <c r="AG553" s="121"/>
      <c r="AH553" s="121"/>
      <c r="AI553" s="121"/>
      <c r="AJ553" s="121"/>
      <c r="AK553" s="121"/>
      <c r="AL553" s="121"/>
      <c r="AM553" s="121"/>
    </row>
    <row r="554" spans="32:39" s="101" customFormat="1">
      <c r="AF554" s="120"/>
      <c r="AG554" s="121"/>
      <c r="AH554" s="121"/>
      <c r="AI554" s="121"/>
      <c r="AJ554" s="121"/>
      <c r="AK554" s="121"/>
      <c r="AL554" s="121"/>
      <c r="AM554" s="121"/>
    </row>
    <row r="555" spans="32:39" s="101" customFormat="1">
      <c r="AF555" s="120"/>
      <c r="AG555" s="121"/>
      <c r="AH555" s="121"/>
      <c r="AI555" s="121"/>
      <c r="AJ555" s="121"/>
      <c r="AK555" s="121"/>
      <c r="AL555" s="121"/>
      <c r="AM555" s="121"/>
    </row>
    <row r="556" spans="32:39" s="101" customFormat="1">
      <c r="AF556" s="120"/>
      <c r="AG556" s="121"/>
      <c r="AH556" s="121"/>
      <c r="AI556" s="121"/>
      <c r="AJ556" s="121"/>
      <c r="AK556" s="121"/>
      <c r="AL556" s="121"/>
      <c r="AM556" s="121"/>
    </row>
    <row r="557" spans="32:39" s="101" customFormat="1">
      <c r="AF557" s="120"/>
      <c r="AG557" s="121"/>
      <c r="AH557" s="121"/>
      <c r="AI557" s="121"/>
      <c r="AJ557" s="121"/>
      <c r="AK557" s="121"/>
      <c r="AL557" s="121"/>
      <c r="AM557" s="121"/>
    </row>
    <row r="558" spans="32:39" s="101" customFormat="1">
      <c r="AF558" s="120"/>
      <c r="AG558" s="121"/>
      <c r="AH558" s="121"/>
      <c r="AI558" s="121"/>
      <c r="AJ558" s="121"/>
      <c r="AK558" s="121"/>
      <c r="AL558" s="121"/>
      <c r="AM558" s="121"/>
    </row>
    <row r="559" spans="32:39" s="101" customFormat="1">
      <c r="AF559" s="120"/>
      <c r="AG559" s="121"/>
      <c r="AH559" s="121"/>
      <c r="AI559" s="121"/>
      <c r="AJ559" s="121"/>
      <c r="AK559" s="121"/>
      <c r="AL559" s="121"/>
      <c r="AM559" s="121"/>
    </row>
    <row r="560" spans="32:39" s="101" customFormat="1">
      <c r="AF560" s="120"/>
      <c r="AG560" s="121"/>
      <c r="AH560" s="121"/>
      <c r="AI560" s="121"/>
      <c r="AJ560" s="121"/>
      <c r="AK560" s="121"/>
      <c r="AL560" s="121"/>
      <c r="AM560" s="121"/>
    </row>
    <row r="561" spans="32:39" s="101" customFormat="1">
      <c r="AF561" s="120"/>
      <c r="AG561" s="121"/>
      <c r="AH561" s="121"/>
      <c r="AI561" s="121"/>
      <c r="AJ561" s="121"/>
      <c r="AK561" s="121"/>
      <c r="AL561" s="121"/>
      <c r="AM561" s="121"/>
    </row>
    <row r="562" spans="32:39" s="101" customFormat="1">
      <c r="AF562" s="120"/>
      <c r="AG562" s="121"/>
      <c r="AH562" s="121"/>
      <c r="AI562" s="121"/>
      <c r="AJ562" s="121"/>
      <c r="AK562" s="121"/>
      <c r="AL562" s="121"/>
      <c r="AM562" s="121"/>
    </row>
    <row r="563" spans="32:39" s="101" customFormat="1">
      <c r="AF563" s="120"/>
      <c r="AG563" s="121"/>
      <c r="AH563" s="121"/>
      <c r="AI563" s="121"/>
      <c r="AJ563" s="121"/>
      <c r="AK563" s="121"/>
      <c r="AL563" s="121"/>
      <c r="AM563" s="121"/>
    </row>
    <row r="564" spans="32:39" s="101" customFormat="1">
      <c r="AF564" s="120"/>
      <c r="AG564" s="121"/>
      <c r="AH564" s="121"/>
      <c r="AI564" s="121"/>
      <c r="AJ564" s="121"/>
      <c r="AK564" s="121"/>
      <c r="AL564" s="121"/>
      <c r="AM564" s="121"/>
    </row>
    <row r="565" spans="32:39" s="101" customFormat="1">
      <c r="AF565" s="120"/>
      <c r="AG565" s="121"/>
      <c r="AH565" s="121"/>
      <c r="AI565" s="121"/>
      <c r="AJ565" s="121"/>
      <c r="AK565" s="121"/>
      <c r="AL565" s="121"/>
      <c r="AM565" s="121"/>
    </row>
    <row r="566" spans="32:39" s="101" customFormat="1">
      <c r="AF566" s="120"/>
      <c r="AG566" s="121"/>
      <c r="AH566" s="121"/>
      <c r="AI566" s="121"/>
      <c r="AJ566" s="121"/>
      <c r="AK566" s="121"/>
      <c r="AL566" s="121"/>
      <c r="AM566" s="121"/>
    </row>
    <row r="567" spans="32:39" s="101" customFormat="1">
      <c r="AF567" s="120"/>
      <c r="AG567" s="121"/>
      <c r="AH567" s="121"/>
      <c r="AI567" s="121"/>
      <c r="AJ567" s="121"/>
      <c r="AK567" s="121"/>
      <c r="AL567" s="121"/>
      <c r="AM567" s="121"/>
    </row>
    <row r="568" spans="32:39" s="101" customFormat="1">
      <c r="AF568" s="120"/>
      <c r="AG568" s="121"/>
      <c r="AH568" s="121"/>
      <c r="AI568" s="121"/>
      <c r="AJ568" s="121"/>
      <c r="AK568" s="121"/>
      <c r="AL568" s="121"/>
      <c r="AM568" s="121"/>
    </row>
    <row r="569" spans="32:39" s="101" customFormat="1">
      <c r="AF569" s="120"/>
      <c r="AG569" s="121"/>
      <c r="AH569" s="121"/>
      <c r="AI569" s="121"/>
      <c r="AJ569" s="121"/>
      <c r="AK569" s="121"/>
      <c r="AL569" s="121"/>
      <c r="AM569" s="121"/>
    </row>
    <row r="570" spans="32:39" s="101" customFormat="1">
      <c r="AF570" s="120"/>
      <c r="AG570" s="121"/>
      <c r="AH570" s="121"/>
      <c r="AI570" s="121"/>
      <c r="AJ570" s="121"/>
      <c r="AK570" s="121"/>
      <c r="AL570" s="121"/>
      <c r="AM570" s="121"/>
    </row>
    <row r="571" spans="32:39" s="101" customFormat="1">
      <c r="AF571" s="120"/>
      <c r="AG571" s="121"/>
      <c r="AH571" s="121"/>
      <c r="AI571" s="121"/>
      <c r="AJ571" s="121"/>
      <c r="AK571" s="121"/>
      <c r="AL571" s="121"/>
      <c r="AM571" s="121"/>
    </row>
    <row r="572" spans="32:39" s="101" customFormat="1">
      <c r="AF572" s="120"/>
      <c r="AG572" s="121"/>
      <c r="AH572" s="121"/>
      <c r="AI572" s="121"/>
      <c r="AJ572" s="121"/>
      <c r="AK572" s="121"/>
      <c r="AL572" s="121"/>
      <c r="AM572" s="121"/>
    </row>
    <row r="573" spans="32:39" s="101" customFormat="1">
      <c r="AF573" s="120"/>
      <c r="AG573" s="121"/>
      <c r="AH573" s="121"/>
      <c r="AI573" s="121"/>
      <c r="AJ573" s="121"/>
      <c r="AK573" s="121"/>
      <c r="AL573" s="121"/>
      <c r="AM573" s="121"/>
    </row>
    <row r="574" spans="32:39" s="101" customFormat="1">
      <c r="AF574" s="120"/>
      <c r="AG574" s="121"/>
      <c r="AH574" s="121"/>
      <c r="AI574" s="121"/>
      <c r="AJ574" s="121"/>
      <c r="AK574" s="121"/>
      <c r="AL574" s="121"/>
      <c r="AM574" s="121"/>
    </row>
    <row r="575" spans="32:39" s="101" customFormat="1">
      <c r="AF575" s="120"/>
      <c r="AG575" s="121"/>
      <c r="AH575" s="121"/>
      <c r="AI575" s="121"/>
      <c r="AJ575" s="121"/>
      <c r="AK575" s="121"/>
      <c r="AL575" s="121"/>
      <c r="AM575" s="121"/>
    </row>
    <row r="576" spans="32:39" s="101" customFormat="1">
      <c r="AF576" s="120"/>
      <c r="AG576" s="121"/>
      <c r="AH576" s="121"/>
      <c r="AI576" s="121"/>
      <c r="AJ576" s="121"/>
      <c r="AK576" s="121"/>
      <c r="AL576" s="121"/>
      <c r="AM576" s="121"/>
    </row>
    <row r="577" spans="32:39" s="101" customFormat="1">
      <c r="AF577" s="120"/>
      <c r="AG577" s="121"/>
      <c r="AH577" s="121"/>
      <c r="AI577" s="121"/>
      <c r="AJ577" s="121"/>
      <c r="AK577" s="121"/>
      <c r="AL577" s="121"/>
      <c r="AM577" s="121"/>
    </row>
    <row r="578" spans="32:39" s="101" customFormat="1">
      <c r="AF578" s="120"/>
      <c r="AG578" s="121"/>
      <c r="AH578" s="121"/>
      <c r="AI578" s="121"/>
      <c r="AJ578" s="121"/>
      <c r="AK578" s="121"/>
      <c r="AL578" s="121"/>
      <c r="AM578" s="121"/>
    </row>
    <row r="579" spans="32:39" s="101" customFormat="1">
      <c r="AF579" s="120"/>
      <c r="AG579" s="121"/>
      <c r="AH579" s="121"/>
      <c r="AI579" s="121"/>
      <c r="AJ579" s="121"/>
      <c r="AK579" s="121"/>
      <c r="AL579" s="121"/>
      <c r="AM579" s="121"/>
    </row>
    <row r="580" spans="32:39" s="101" customFormat="1">
      <c r="AF580" s="120"/>
      <c r="AG580" s="121"/>
      <c r="AH580" s="121"/>
      <c r="AI580" s="121"/>
      <c r="AJ580" s="121"/>
      <c r="AK580" s="121"/>
      <c r="AL580" s="121"/>
      <c r="AM580" s="121"/>
    </row>
    <row r="581" spans="32:39" s="101" customFormat="1">
      <c r="AF581" s="120"/>
      <c r="AG581" s="121"/>
      <c r="AH581" s="121"/>
      <c r="AI581" s="121"/>
      <c r="AJ581" s="121"/>
      <c r="AK581" s="121"/>
      <c r="AL581" s="121"/>
      <c r="AM581" s="121"/>
    </row>
    <row r="582" spans="32:39" s="101" customFormat="1">
      <c r="AF582" s="120"/>
      <c r="AG582" s="121"/>
      <c r="AH582" s="121"/>
      <c r="AI582" s="121"/>
      <c r="AJ582" s="121"/>
      <c r="AK582" s="121"/>
      <c r="AL582" s="121"/>
      <c r="AM582" s="121"/>
    </row>
    <row r="583" spans="32:39" s="101" customFormat="1">
      <c r="AF583" s="120"/>
      <c r="AG583" s="121"/>
      <c r="AH583" s="121"/>
      <c r="AI583" s="121"/>
      <c r="AJ583" s="121"/>
      <c r="AK583" s="121"/>
      <c r="AL583" s="121"/>
      <c r="AM583" s="121"/>
    </row>
    <row r="584" spans="32:39" s="101" customFormat="1">
      <c r="AF584" s="120"/>
      <c r="AG584" s="121"/>
      <c r="AH584" s="121"/>
      <c r="AI584" s="121"/>
      <c r="AJ584" s="121"/>
      <c r="AK584" s="121"/>
      <c r="AL584" s="121"/>
      <c r="AM584" s="121"/>
    </row>
    <row r="585" spans="32:39" s="101" customFormat="1">
      <c r="AF585" s="120"/>
      <c r="AG585" s="121"/>
      <c r="AH585" s="121"/>
      <c r="AI585" s="121"/>
      <c r="AJ585" s="121"/>
      <c r="AK585" s="121"/>
      <c r="AL585" s="121"/>
      <c r="AM585" s="121"/>
    </row>
    <row r="586" spans="32:39" s="101" customFormat="1">
      <c r="AF586" s="120"/>
      <c r="AG586" s="121"/>
      <c r="AH586" s="121"/>
      <c r="AI586" s="121"/>
      <c r="AJ586" s="121"/>
      <c r="AK586" s="121"/>
      <c r="AL586" s="121"/>
      <c r="AM586" s="121"/>
    </row>
    <row r="587" spans="32:39" s="101" customFormat="1">
      <c r="AF587" s="120"/>
      <c r="AG587" s="121"/>
      <c r="AH587" s="121"/>
      <c r="AI587" s="121"/>
      <c r="AJ587" s="121"/>
      <c r="AK587" s="121"/>
      <c r="AL587" s="121"/>
      <c r="AM587" s="121"/>
    </row>
    <row r="588" spans="32:39" s="101" customFormat="1">
      <c r="AF588" s="120"/>
      <c r="AG588" s="121"/>
      <c r="AH588" s="121"/>
      <c r="AI588" s="121"/>
      <c r="AJ588" s="121"/>
      <c r="AK588" s="121"/>
      <c r="AL588" s="121"/>
      <c r="AM588" s="121"/>
    </row>
    <row r="589" spans="32:39" s="101" customFormat="1">
      <c r="AF589" s="120"/>
      <c r="AG589" s="121"/>
      <c r="AH589" s="121"/>
      <c r="AI589" s="121"/>
      <c r="AJ589" s="121"/>
      <c r="AK589" s="121"/>
      <c r="AL589" s="121"/>
      <c r="AM589" s="121"/>
    </row>
    <row r="590" spans="32:39" s="101" customFormat="1">
      <c r="AF590" s="120"/>
      <c r="AG590" s="121"/>
      <c r="AH590" s="121"/>
      <c r="AI590" s="121"/>
      <c r="AJ590" s="121"/>
      <c r="AK590" s="121"/>
      <c r="AL590" s="121"/>
      <c r="AM590" s="121"/>
    </row>
    <row r="591" spans="32:39" s="101" customFormat="1">
      <c r="AF591" s="120"/>
      <c r="AG591" s="121"/>
      <c r="AH591" s="121"/>
      <c r="AI591" s="121"/>
      <c r="AJ591" s="121"/>
      <c r="AK591" s="121"/>
      <c r="AL591" s="121"/>
      <c r="AM591" s="121"/>
    </row>
    <row r="592" spans="32:39" s="101" customFormat="1">
      <c r="AF592" s="120"/>
      <c r="AG592" s="121"/>
      <c r="AH592" s="121"/>
      <c r="AI592" s="121"/>
      <c r="AJ592" s="121"/>
      <c r="AK592" s="121"/>
      <c r="AL592" s="121"/>
      <c r="AM592" s="121"/>
    </row>
    <row r="593" spans="32:39" s="101" customFormat="1">
      <c r="AF593" s="120"/>
      <c r="AG593" s="121"/>
      <c r="AH593" s="121"/>
      <c r="AI593" s="121"/>
      <c r="AJ593" s="121"/>
      <c r="AK593" s="121"/>
      <c r="AL593" s="121"/>
      <c r="AM593" s="121"/>
    </row>
    <row r="594" spans="32:39" s="101" customFormat="1">
      <c r="AF594" s="120"/>
      <c r="AG594" s="121"/>
      <c r="AH594" s="121"/>
      <c r="AI594" s="121"/>
      <c r="AJ594" s="121"/>
      <c r="AK594" s="121"/>
      <c r="AL594" s="121"/>
      <c r="AM594" s="121"/>
    </row>
    <row r="595" spans="32:39" s="101" customFormat="1">
      <c r="AF595" s="120"/>
      <c r="AG595" s="121"/>
      <c r="AH595" s="121"/>
      <c r="AI595" s="121"/>
      <c r="AJ595" s="121"/>
      <c r="AK595" s="121"/>
      <c r="AL595" s="121"/>
      <c r="AM595" s="121"/>
    </row>
    <row r="596" spans="32:39" s="101" customFormat="1">
      <c r="AF596" s="120"/>
      <c r="AG596" s="121"/>
      <c r="AH596" s="121"/>
      <c r="AI596" s="121"/>
      <c r="AJ596" s="121"/>
      <c r="AK596" s="121"/>
      <c r="AL596" s="121"/>
      <c r="AM596" s="121"/>
    </row>
    <row r="597" spans="32:39" s="101" customFormat="1">
      <c r="AF597" s="120"/>
      <c r="AG597" s="121"/>
      <c r="AH597" s="121"/>
      <c r="AI597" s="121"/>
      <c r="AJ597" s="121"/>
      <c r="AK597" s="121"/>
      <c r="AL597" s="121"/>
      <c r="AM597" s="121"/>
    </row>
    <row r="598" spans="32:39" s="101" customFormat="1">
      <c r="AF598" s="120"/>
      <c r="AG598" s="121"/>
      <c r="AH598" s="121"/>
      <c r="AI598" s="121"/>
      <c r="AJ598" s="121"/>
      <c r="AK598" s="121"/>
      <c r="AL598" s="121"/>
      <c r="AM598" s="121"/>
    </row>
    <row r="599" spans="32:39" s="101" customFormat="1">
      <c r="AF599" s="120"/>
      <c r="AG599" s="121"/>
      <c r="AH599" s="121"/>
      <c r="AI599" s="121"/>
      <c r="AJ599" s="121"/>
      <c r="AK599" s="121"/>
      <c r="AL599" s="121"/>
      <c r="AM599" s="121"/>
    </row>
    <row r="600" spans="32:39" s="101" customFormat="1">
      <c r="AF600" s="120"/>
      <c r="AG600" s="121"/>
      <c r="AH600" s="121"/>
      <c r="AI600" s="121"/>
      <c r="AJ600" s="121"/>
      <c r="AK600" s="121"/>
      <c r="AL600" s="121"/>
      <c r="AM600" s="121"/>
    </row>
    <row r="601" spans="32:39" s="101" customFormat="1">
      <c r="AF601" s="120"/>
      <c r="AG601" s="121"/>
      <c r="AH601" s="121"/>
      <c r="AI601" s="121"/>
      <c r="AJ601" s="121"/>
      <c r="AK601" s="121"/>
      <c r="AL601" s="121"/>
      <c r="AM601" s="121"/>
    </row>
    <row r="602" spans="32:39" s="101" customFormat="1">
      <c r="AF602" s="120"/>
      <c r="AG602" s="121"/>
      <c r="AH602" s="121"/>
      <c r="AI602" s="121"/>
      <c r="AJ602" s="121"/>
      <c r="AK602" s="121"/>
      <c r="AL602" s="121"/>
      <c r="AM602" s="121"/>
    </row>
    <row r="603" spans="32:39" s="101" customFormat="1">
      <c r="AF603" s="120"/>
      <c r="AG603" s="121"/>
      <c r="AH603" s="121"/>
      <c r="AI603" s="121"/>
      <c r="AJ603" s="121"/>
      <c r="AK603" s="121"/>
      <c r="AL603" s="121"/>
      <c r="AM603" s="121"/>
    </row>
    <row r="604" spans="32:39" s="101" customFormat="1">
      <c r="AF604" s="120"/>
      <c r="AG604" s="121"/>
      <c r="AH604" s="121"/>
      <c r="AI604" s="121"/>
      <c r="AJ604" s="121"/>
      <c r="AK604" s="121"/>
      <c r="AL604" s="121"/>
      <c r="AM604" s="121"/>
    </row>
    <row r="605" spans="32:39" s="101" customFormat="1">
      <c r="AF605" s="120"/>
      <c r="AG605" s="121"/>
      <c r="AH605" s="121"/>
      <c r="AI605" s="121"/>
      <c r="AJ605" s="121"/>
      <c r="AK605" s="121"/>
      <c r="AL605" s="121"/>
      <c r="AM605" s="121"/>
    </row>
    <row r="606" spans="32:39" s="101" customFormat="1">
      <c r="AF606" s="120"/>
      <c r="AG606" s="121"/>
      <c r="AH606" s="121"/>
      <c r="AI606" s="121"/>
      <c r="AJ606" s="121"/>
      <c r="AK606" s="121"/>
      <c r="AL606" s="121"/>
      <c r="AM606" s="121"/>
    </row>
    <row r="607" spans="32:39" s="101" customFormat="1">
      <c r="AF607" s="120"/>
      <c r="AG607" s="121"/>
      <c r="AH607" s="121"/>
      <c r="AI607" s="121"/>
      <c r="AJ607" s="121"/>
      <c r="AK607" s="121"/>
      <c r="AL607" s="121"/>
      <c r="AM607" s="121"/>
    </row>
    <row r="608" spans="32:39" s="101" customFormat="1">
      <c r="AF608" s="120"/>
      <c r="AG608" s="121"/>
      <c r="AH608" s="121"/>
      <c r="AI608" s="121"/>
      <c r="AJ608" s="121"/>
      <c r="AK608" s="121"/>
      <c r="AL608" s="121"/>
      <c r="AM608" s="121"/>
    </row>
    <row r="609" spans="32:39" s="101" customFormat="1">
      <c r="AF609" s="120"/>
      <c r="AG609" s="121"/>
      <c r="AH609" s="121"/>
      <c r="AI609" s="121"/>
      <c r="AJ609" s="121"/>
      <c r="AK609" s="121"/>
      <c r="AL609" s="121"/>
      <c r="AM609" s="121"/>
    </row>
    <row r="610" spans="32:39" s="101" customFormat="1">
      <c r="AF610" s="120"/>
      <c r="AG610" s="121"/>
      <c r="AH610" s="121"/>
      <c r="AI610" s="121"/>
      <c r="AJ610" s="121"/>
      <c r="AK610" s="121"/>
      <c r="AL610" s="121"/>
      <c r="AM610" s="121"/>
    </row>
    <row r="611" spans="32:39" s="101" customFormat="1">
      <c r="AF611" s="120"/>
      <c r="AG611" s="121"/>
      <c r="AH611" s="121"/>
      <c r="AI611" s="121"/>
      <c r="AJ611" s="121"/>
      <c r="AK611" s="121"/>
      <c r="AL611" s="121"/>
      <c r="AM611" s="121"/>
    </row>
    <row r="612" spans="32:39" s="101" customFormat="1">
      <c r="AF612" s="120"/>
      <c r="AG612" s="121"/>
      <c r="AH612" s="121"/>
      <c r="AI612" s="121"/>
      <c r="AJ612" s="121"/>
      <c r="AK612" s="121"/>
      <c r="AL612" s="121"/>
      <c r="AM612" s="121"/>
    </row>
    <row r="613" spans="32:39" s="101" customFormat="1">
      <c r="AF613" s="120"/>
      <c r="AG613" s="121"/>
      <c r="AH613" s="121"/>
      <c r="AI613" s="121"/>
      <c r="AJ613" s="121"/>
      <c r="AK613" s="121"/>
      <c r="AL613" s="121"/>
      <c r="AM613" s="121"/>
    </row>
    <row r="614" spans="32:39" s="101" customFormat="1">
      <c r="AF614" s="120"/>
      <c r="AG614" s="121"/>
      <c r="AH614" s="121"/>
      <c r="AI614" s="121"/>
      <c r="AJ614" s="121"/>
      <c r="AK614" s="121"/>
      <c r="AL614" s="121"/>
      <c r="AM614" s="121"/>
    </row>
    <row r="615" spans="32:39" s="101" customFormat="1">
      <c r="AF615" s="120"/>
      <c r="AG615" s="121"/>
      <c r="AH615" s="121"/>
      <c r="AI615" s="121"/>
      <c r="AJ615" s="121"/>
      <c r="AK615" s="121"/>
      <c r="AL615" s="121"/>
      <c r="AM615" s="121"/>
    </row>
    <row r="616" spans="32:39" s="101" customFormat="1">
      <c r="AF616" s="120"/>
      <c r="AG616" s="121"/>
      <c r="AH616" s="121"/>
      <c r="AI616" s="121"/>
      <c r="AJ616" s="121"/>
      <c r="AK616" s="121"/>
      <c r="AL616" s="121"/>
      <c r="AM616" s="121"/>
    </row>
    <row r="617" spans="32:39" s="101" customFormat="1">
      <c r="AF617" s="120"/>
      <c r="AG617" s="121"/>
      <c r="AH617" s="121"/>
      <c r="AI617" s="121"/>
      <c r="AJ617" s="121"/>
      <c r="AK617" s="121"/>
      <c r="AL617" s="121"/>
      <c r="AM617" s="121"/>
    </row>
    <row r="618" spans="32:39" s="101" customFormat="1">
      <c r="AF618" s="120"/>
      <c r="AG618" s="121"/>
      <c r="AH618" s="121"/>
      <c r="AI618" s="121"/>
      <c r="AJ618" s="121"/>
      <c r="AK618" s="121"/>
      <c r="AL618" s="121"/>
      <c r="AM618" s="121"/>
    </row>
    <row r="619" spans="32:39" s="101" customFormat="1">
      <c r="AF619" s="120"/>
      <c r="AG619" s="121"/>
      <c r="AH619" s="121"/>
      <c r="AI619" s="121"/>
      <c r="AJ619" s="121"/>
      <c r="AK619" s="121"/>
      <c r="AL619" s="121"/>
      <c r="AM619" s="121"/>
    </row>
    <row r="620" spans="32:39" s="101" customFormat="1">
      <c r="AF620" s="120"/>
      <c r="AG620" s="121"/>
      <c r="AH620" s="121"/>
      <c r="AI620" s="121"/>
      <c r="AJ620" s="121"/>
      <c r="AK620" s="121"/>
      <c r="AL620" s="121"/>
      <c r="AM620" s="121"/>
    </row>
    <row r="621" spans="32:39" s="101" customFormat="1">
      <c r="AF621" s="120"/>
      <c r="AG621" s="121"/>
      <c r="AH621" s="121"/>
      <c r="AI621" s="121"/>
      <c r="AJ621" s="121"/>
      <c r="AK621" s="121"/>
      <c r="AL621" s="121"/>
      <c r="AM621" s="121"/>
    </row>
    <row r="622" spans="32:39" s="101" customFormat="1">
      <c r="AF622" s="120"/>
      <c r="AG622" s="121"/>
      <c r="AH622" s="121"/>
      <c r="AI622" s="121"/>
      <c r="AJ622" s="121"/>
      <c r="AK622" s="121"/>
      <c r="AL622" s="121"/>
      <c r="AM622" s="121"/>
    </row>
    <row r="623" spans="32:39" s="101" customFormat="1">
      <c r="AF623" s="120"/>
      <c r="AG623" s="121"/>
      <c r="AH623" s="121"/>
      <c r="AI623" s="121"/>
      <c r="AJ623" s="121"/>
      <c r="AK623" s="121"/>
      <c r="AL623" s="121"/>
      <c r="AM623" s="121"/>
    </row>
    <row r="624" spans="32:39" s="101" customFormat="1">
      <c r="AF624" s="120"/>
      <c r="AG624" s="121"/>
      <c r="AH624" s="121"/>
      <c r="AI624" s="121"/>
      <c r="AJ624" s="121"/>
      <c r="AK624" s="121"/>
      <c r="AL624" s="121"/>
      <c r="AM624" s="121"/>
    </row>
    <row r="625" spans="32:39" s="101" customFormat="1">
      <c r="AF625" s="120"/>
      <c r="AG625" s="121"/>
      <c r="AH625" s="121"/>
      <c r="AI625" s="121"/>
      <c r="AJ625" s="121"/>
      <c r="AK625" s="121"/>
      <c r="AL625" s="121"/>
      <c r="AM625" s="121"/>
    </row>
    <row r="626" spans="32:39" s="101" customFormat="1">
      <c r="AF626" s="120"/>
      <c r="AG626" s="121"/>
      <c r="AH626" s="121"/>
      <c r="AI626" s="121"/>
      <c r="AJ626" s="121"/>
      <c r="AK626" s="121"/>
      <c r="AL626" s="121"/>
      <c r="AM626" s="121"/>
    </row>
    <row r="627" spans="32:39" s="101" customFormat="1">
      <c r="AF627" s="120"/>
      <c r="AG627" s="121"/>
      <c r="AH627" s="121"/>
      <c r="AI627" s="121"/>
      <c r="AJ627" s="121"/>
      <c r="AK627" s="121"/>
      <c r="AL627" s="121"/>
      <c r="AM627" s="121"/>
    </row>
    <row r="628" spans="32:39" s="101" customFormat="1">
      <c r="AF628" s="120"/>
      <c r="AG628" s="121"/>
      <c r="AH628" s="121"/>
      <c r="AI628" s="121"/>
      <c r="AJ628" s="121"/>
      <c r="AK628" s="121"/>
      <c r="AL628" s="121"/>
      <c r="AM628" s="121"/>
    </row>
    <row r="629" spans="32:39" s="101" customFormat="1">
      <c r="AF629" s="120"/>
      <c r="AG629" s="121"/>
      <c r="AH629" s="121"/>
      <c r="AI629" s="121"/>
      <c r="AJ629" s="121"/>
      <c r="AK629" s="121"/>
      <c r="AL629" s="121"/>
      <c r="AM629" s="121"/>
    </row>
    <row r="630" spans="32:39" s="101" customFormat="1">
      <c r="AF630" s="120"/>
      <c r="AG630" s="121"/>
      <c r="AH630" s="121"/>
      <c r="AI630" s="121"/>
      <c r="AJ630" s="121"/>
      <c r="AK630" s="121"/>
      <c r="AL630" s="121"/>
      <c r="AM630" s="121"/>
    </row>
    <row r="631" spans="32:39" s="101" customFormat="1">
      <c r="AF631" s="120"/>
      <c r="AG631" s="121"/>
      <c r="AH631" s="121"/>
      <c r="AI631" s="121"/>
      <c r="AJ631" s="121"/>
      <c r="AK631" s="121"/>
      <c r="AL631" s="121"/>
      <c r="AM631" s="121"/>
    </row>
    <row r="632" spans="32:39" s="101" customFormat="1">
      <c r="AF632" s="120"/>
      <c r="AG632" s="121"/>
      <c r="AH632" s="121"/>
      <c r="AI632" s="121"/>
      <c r="AJ632" s="121"/>
      <c r="AK632" s="121"/>
      <c r="AL632" s="121"/>
      <c r="AM632" s="121"/>
    </row>
    <row r="633" spans="32:39" s="101" customFormat="1">
      <c r="AF633" s="120"/>
      <c r="AG633" s="121"/>
      <c r="AH633" s="121"/>
      <c r="AI633" s="121"/>
      <c r="AJ633" s="121"/>
      <c r="AK633" s="121"/>
      <c r="AL633" s="121"/>
      <c r="AM633" s="121"/>
    </row>
    <row r="634" spans="32:39" s="101" customFormat="1">
      <c r="AF634" s="120"/>
      <c r="AG634" s="121"/>
      <c r="AH634" s="121"/>
      <c r="AI634" s="121"/>
      <c r="AJ634" s="121"/>
      <c r="AK634" s="121"/>
      <c r="AL634" s="121"/>
      <c r="AM634" s="121"/>
    </row>
    <row r="635" spans="32:39" s="101" customFormat="1">
      <c r="AF635" s="120"/>
      <c r="AG635" s="121"/>
      <c r="AH635" s="121"/>
      <c r="AI635" s="121"/>
      <c r="AJ635" s="121"/>
      <c r="AK635" s="121"/>
      <c r="AL635" s="121"/>
      <c r="AM635" s="121"/>
    </row>
    <row r="636" spans="32:39" s="101" customFormat="1">
      <c r="AF636" s="120"/>
      <c r="AG636" s="121"/>
      <c r="AH636" s="121"/>
      <c r="AI636" s="121"/>
      <c r="AJ636" s="121"/>
      <c r="AK636" s="121"/>
      <c r="AL636" s="121"/>
      <c r="AM636" s="121"/>
    </row>
    <row r="637" spans="32:39" s="101" customFormat="1">
      <c r="AF637" s="120"/>
      <c r="AG637" s="121"/>
      <c r="AH637" s="121"/>
      <c r="AI637" s="121"/>
      <c r="AJ637" s="121"/>
      <c r="AK637" s="121"/>
      <c r="AL637" s="121"/>
      <c r="AM637" s="121"/>
    </row>
    <row r="638" spans="32:39" s="101" customFormat="1">
      <c r="AF638" s="120"/>
      <c r="AG638" s="121"/>
      <c r="AH638" s="121"/>
      <c r="AI638" s="121"/>
      <c r="AJ638" s="121"/>
      <c r="AK638" s="121"/>
      <c r="AL638" s="121"/>
      <c r="AM638" s="121"/>
    </row>
    <row r="639" spans="32:39" s="101" customFormat="1">
      <c r="AF639" s="120"/>
      <c r="AG639" s="121"/>
      <c r="AH639" s="121"/>
      <c r="AI639" s="121"/>
      <c r="AJ639" s="121"/>
      <c r="AK639" s="121"/>
      <c r="AL639" s="121"/>
      <c r="AM639" s="121"/>
    </row>
    <row r="640" spans="32:39" s="101" customFormat="1">
      <c r="AF640" s="120"/>
      <c r="AG640" s="121"/>
      <c r="AH640" s="121"/>
      <c r="AI640" s="121"/>
      <c r="AJ640" s="121"/>
      <c r="AK640" s="121"/>
      <c r="AL640" s="121"/>
      <c r="AM640" s="121"/>
    </row>
    <row r="641" spans="32:39" s="101" customFormat="1">
      <c r="AF641" s="120"/>
      <c r="AG641" s="121"/>
      <c r="AH641" s="121"/>
      <c r="AI641" s="121"/>
      <c r="AJ641" s="121"/>
      <c r="AK641" s="121"/>
      <c r="AL641" s="121"/>
      <c r="AM641" s="121"/>
    </row>
    <row r="642" spans="32:39" s="101" customFormat="1">
      <c r="AF642" s="120"/>
      <c r="AG642" s="121"/>
      <c r="AH642" s="121"/>
      <c r="AI642" s="121"/>
      <c r="AJ642" s="121"/>
      <c r="AK642" s="121"/>
      <c r="AL642" s="121"/>
      <c r="AM642" s="121"/>
    </row>
    <row r="643" spans="32:39" s="101" customFormat="1">
      <c r="AF643" s="120"/>
      <c r="AG643" s="121"/>
      <c r="AH643" s="121"/>
      <c r="AI643" s="121"/>
      <c r="AJ643" s="121"/>
      <c r="AK643" s="121"/>
      <c r="AL643" s="121"/>
      <c r="AM643" s="121"/>
    </row>
    <row r="644" spans="32:39" s="101" customFormat="1">
      <c r="AF644" s="120"/>
      <c r="AG644" s="121"/>
      <c r="AH644" s="121"/>
      <c r="AI644" s="121"/>
      <c r="AJ644" s="121"/>
      <c r="AK644" s="121"/>
      <c r="AL644" s="121"/>
      <c r="AM644" s="121"/>
    </row>
    <row r="645" spans="32:39" s="101" customFormat="1">
      <c r="AF645" s="120"/>
      <c r="AG645" s="121"/>
      <c r="AH645" s="121"/>
      <c r="AI645" s="121"/>
      <c r="AJ645" s="121"/>
      <c r="AK645" s="121"/>
      <c r="AL645" s="121"/>
      <c r="AM645" s="121"/>
    </row>
    <row r="646" spans="32:39" s="101" customFormat="1">
      <c r="AF646" s="120"/>
      <c r="AG646" s="121"/>
      <c r="AH646" s="121"/>
      <c r="AI646" s="121"/>
      <c r="AJ646" s="121"/>
      <c r="AK646" s="121"/>
      <c r="AL646" s="121"/>
      <c r="AM646" s="121"/>
    </row>
    <row r="647" spans="32:39" s="101" customFormat="1">
      <c r="AF647" s="120"/>
      <c r="AG647" s="121"/>
      <c r="AH647" s="121"/>
      <c r="AI647" s="121"/>
      <c r="AJ647" s="121"/>
      <c r="AK647" s="121"/>
      <c r="AL647" s="121"/>
      <c r="AM647" s="121"/>
    </row>
    <row r="648" spans="32:39" s="101" customFormat="1">
      <c r="AF648" s="120"/>
      <c r="AG648" s="121"/>
      <c r="AH648" s="121"/>
      <c r="AI648" s="121"/>
      <c r="AJ648" s="121"/>
      <c r="AK648" s="121"/>
      <c r="AL648" s="121"/>
      <c r="AM648" s="121"/>
    </row>
    <row r="649" spans="32:39" s="101" customFormat="1">
      <c r="AF649" s="120"/>
      <c r="AG649" s="121"/>
      <c r="AH649" s="121"/>
      <c r="AI649" s="121"/>
      <c r="AJ649" s="121"/>
      <c r="AK649" s="121"/>
      <c r="AL649" s="121"/>
      <c r="AM649" s="121"/>
    </row>
    <row r="650" spans="32:39" s="101" customFormat="1">
      <c r="AF650" s="120"/>
      <c r="AG650" s="121"/>
      <c r="AH650" s="121"/>
      <c r="AI650" s="121"/>
      <c r="AJ650" s="121"/>
      <c r="AK650" s="121"/>
      <c r="AL650" s="121"/>
      <c r="AM650" s="121"/>
    </row>
    <row r="651" spans="32:39" s="101" customFormat="1">
      <c r="AF651" s="120"/>
      <c r="AG651" s="121"/>
      <c r="AH651" s="121"/>
      <c r="AI651" s="121"/>
      <c r="AJ651" s="121"/>
      <c r="AK651" s="121"/>
      <c r="AL651" s="121"/>
      <c r="AM651" s="121"/>
    </row>
    <row r="652" spans="32:39" s="101" customFormat="1">
      <c r="AF652" s="120"/>
      <c r="AG652" s="121"/>
      <c r="AH652" s="121"/>
      <c r="AI652" s="121"/>
      <c r="AJ652" s="121"/>
      <c r="AK652" s="121"/>
      <c r="AL652" s="121"/>
      <c r="AM652" s="121"/>
    </row>
    <row r="653" spans="32:39" s="101" customFormat="1">
      <c r="AF653" s="120"/>
      <c r="AG653" s="121"/>
      <c r="AH653" s="121"/>
      <c r="AI653" s="121"/>
      <c r="AJ653" s="121"/>
      <c r="AK653" s="121"/>
      <c r="AL653" s="121"/>
      <c r="AM653" s="121"/>
    </row>
    <row r="654" spans="32:39" s="101" customFormat="1">
      <c r="AF654" s="120"/>
      <c r="AG654" s="121"/>
      <c r="AH654" s="121"/>
      <c r="AI654" s="121"/>
      <c r="AJ654" s="121"/>
      <c r="AK654" s="121"/>
      <c r="AL654" s="121"/>
      <c r="AM654" s="121"/>
    </row>
    <row r="655" spans="32:39" s="101" customFormat="1">
      <c r="AF655" s="120"/>
      <c r="AG655" s="121"/>
      <c r="AH655" s="121"/>
      <c r="AI655" s="121"/>
      <c r="AJ655" s="121"/>
      <c r="AK655" s="121"/>
      <c r="AL655" s="121"/>
      <c r="AM655" s="121"/>
    </row>
    <row r="656" spans="32:39" s="101" customFormat="1">
      <c r="AF656" s="120"/>
      <c r="AG656" s="121"/>
      <c r="AH656" s="121"/>
      <c r="AI656" s="121"/>
      <c r="AJ656" s="121"/>
      <c r="AK656" s="121"/>
      <c r="AL656" s="121"/>
      <c r="AM656" s="121"/>
    </row>
    <row r="657" spans="32:39" s="101" customFormat="1">
      <c r="AF657" s="120"/>
      <c r="AG657" s="121"/>
      <c r="AH657" s="121"/>
      <c r="AI657" s="121"/>
      <c r="AJ657" s="121"/>
      <c r="AK657" s="121"/>
      <c r="AL657" s="121"/>
      <c r="AM657" s="121"/>
    </row>
    <row r="658" spans="32:39" s="101" customFormat="1">
      <c r="AF658" s="120"/>
      <c r="AG658" s="121"/>
      <c r="AH658" s="121"/>
      <c r="AI658" s="121"/>
      <c r="AJ658" s="121"/>
      <c r="AK658" s="121"/>
      <c r="AL658" s="121"/>
      <c r="AM658" s="121"/>
    </row>
    <row r="659" spans="32:39" s="101" customFormat="1">
      <c r="AF659" s="120"/>
      <c r="AG659" s="121"/>
      <c r="AH659" s="121"/>
      <c r="AI659" s="121"/>
      <c r="AJ659" s="121"/>
      <c r="AK659" s="121"/>
      <c r="AL659" s="121"/>
      <c r="AM659" s="121"/>
    </row>
    <row r="660" spans="32:39" s="101" customFormat="1">
      <c r="AF660" s="120"/>
      <c r="AG660" s="121"/>
      <c r="AH660" s="121"/>
      <c r="AI660" s="121"/>
      <c r="AJ660" s="121"/>
      <c r="AK660" s="121"/>
      <c r="AL660" s="121"/>
      <c r="AM660" s="121"/>
    </row>
    <row r="661" spans="32:39" s="101" customFormat="1">
      <c r="AF661" s="120"/>
      <c r="AG661" s="121"/>
      <c r="AH661" s="121"/>
      <c r="AI661" s="121"/>
      <c r="AJ661" s="121"/>
      <c r="AK661" s="121"/>
      <c r="AL661" s="121"/>
      <c r="AM661" s="121"/>
    </row>
    <row r="662" spans="32:39" s="101" customFormat="1">
      <c r="AF662" s="120"/>
      <c r="AG662" s="121"/>
      <c r="AH662" s="121"/>
      <c r="AI662" s="121"/>
      <c r="AJ662" s="121"/>
      <c r="AK662" s="121"/>
      <c r="AL662" s="121"/>
      <c r="AM662" s="121"/>
    </row>
    <row r="663" spans="32:39" s="101" customFormat="1">
      <c r="AF663" s="120"/>
      <c r="AG663" s="121"/>
      <c r="AH663" s="121"/>
      <c r="AI663" s="121"/>
      <c r="AJ663" s="121"/>
      <c r="AK663" s="121"/>
      <c r="AL663" s="121"/>
      <c r="AM663" s="121"/>
    </row>
    <row r="664" spans="32:39" s="101" customFormat="1">
      <c r="AF664" s="120"/>
      <c r="AG664" s="121"/>
      <c r="AH664" s="121"/>
      <c r="AI664" s="121"/>
      <c r="AJ664" s="121"/>
      <c r="AK664" s="121"/>
      <c r="AL664" s="121"/>
      <c r="AM664" s="121"/>
    </row>
    <row r="665" spans="32:39" s="101" customFormat="1">
      <c r="AF665" s="120"/>
      <c r="AG665" s="121"/>
      <c r="AH665" s="121"/>
      <c r="AI665" s="121"/>
      <c r="AJ665" s="121"/>
      <c r="AK665" s="121"/>
      <c r="AL665" s="121"/>
      <c r="AM665" s="121"/>
    </row>
    <row r="666" spans="32:39" s="101" customFormat="1">
      <c r="AF666" s="120"/>
      <c r="AG666" s="121"/>
      <c r="AH666" s="121"/>
      <c r="AI666" s="121"/>
      <c r="AJ666" s="121"/>
      <c r="AK666" s="121"/>
      <c r="AL666" s="121"/>
      <c r="AM666" s="121"/>
    </row>
    <row r="667" spans="32:39" s="101" customFormat="1">
      <c r="AF667" s="120"/>
      <c r="AG667" s="121"/>
      <c r="AH667" s="121"/>
      <c r="AI667" s="121"/>
      <c r="AJ667" s="121"/>
      <c r="AK667" s="121"/>
      <c r="AL667" s="121"/>
      <c r="AM667" s="121"/>
    </row>
    <row r="668" spans="32:39" s="101" customFormat="1">
      <c r="AF668" s="120"/>
      <c r="AG668" s="121"/>
      <c r="AH668" s="121"/>
      <c r="AI668" s="121"/>
      <c r="AJ668" s="121"/>
      <c r="AK668" s="121"/>
      <c r="AL668" s="121"/>
      <c r="AM668" s="121"/>
    </row>
    <row r="669" spans="32:39" s="101" customFormat="1">
      <c r="AF669" s="120"/>
      <c r="AG669" s="121"/>
      <c r="AH669" s="121"/>
      <c r="AI669" s="121"/>
      <c r="AJ669" s="121"/>
      <c r="AK669" s="121"/>
      <c r="AL669" s="121"/>
      <c r="AM669" s="121"/>
    </row>
    <row r="670" spans="32:39" s="101" customFormat="1">
      <c r="AF670" s="120"/>
      <c r="AG670" s="121"/>
      <c r="AH670" s="121"/>
      <c r="AI670" s="121"/>
      <c r="AJ670" s="121"/>
      <c r="AK670" s="121"/>
      <c r="AL670" s="121"/>
      <c r="AM670" s="121"/>
    </row>
    <row r="671" spans="32:39" s="101" customFormat="1">
      <c r="AF671" s="120"/>
      <c r="AG671" s="121"/>
      <c r="AH671" s="121"/>
      <c r="AI671" s="121"/>
      <c r="AJ671" s="121"/>
      <c r="AK671" s="121"/>
      <c r="AL671" s="121"/>
      <c r="AM671" s="121"/>
    </row>
    <row r="672" spans="32:39" s="101" customFormat="1">
      <c r="AF672" s="120"/>
      <c r="AG672" s="121"/>
      <c r="AH672" s="121"/>
      <c r="AI672" s="121"/>
      <c r="AJ672" s="121"/>
      <c r="AK672" s="121"/>
      <c r="AL672" s="121"/>
      <c r="AM672" s="121"/>
    </row>
    <row r="673" spans="32:39" s="101" customFormat="1">
      <c r="AF673" s="120"/>
      <c r="AG673" s="121"/>
      <c r="AH673" s="121"/>
      <c r="AI673" s="121"/>
      <c r="AJ673" s="121"/>
      <c r="AK673" s="121"/>
      <c r="AL673" s="121"/>
      <c r="AM673" s="121"/>
    </row>
    <row r="674" spans="32:39" s="101" customFormat="1">
      <c r="AF674" s="120"/>
      <c r="AG674" s="121"/>
      <c r="AH674" s="121"/>
      <c r="AI674" s="121"/>
      <c r="AJ674" s="121"/>
      <c r="AK674" s="121"/>
      <c r="AL674" s="121"/>
      <c r="AM674" s="121"/>
    </row>
    <row r="675" spans="32:39" s="101" customFormat="1">
      <c r="AF675" s="120"/>
      <c r="AG675" s="121"/>
      <c r="AH675" s="121"/>
      <c r="AI675" s="121"/>
      <c r="AJ675" s="121"/>
      <c r="AK675" s="121"/>
      <c r="AL675" s="121"/>
      <c r="AM675" s="121"/>
    </row>
    <row r="676" spans="32:39" s="101" customFormat="1">
      <c r="AF676" s="120"/>
      <c r="AG676" s="121"/>
      <c r="AH676" s="121"/>
      <c r="AI676" s="121"/>
      <c r="AJ676" s="121"/>
      <c r="AK676" s="121"/>
      <c r="AL676" s="121"/>
      <c r="AM676" s="121"/>
    </row>
    <row r="677" spans="32:39" s="101" customFormat="1">
      <c r="AF677" s="120"/>
      <c r="AG677" s="121"/>
      <c r="AH677" s="121"/>
      <c r="AI677" s="121"/>
      <c r="AJ677" s="121"/>
      <c r="AK677" s="121"/>
      <c r="AL677" s="121"/>
      <c r="AM677" s="121"/>
    </row>
    <row r="678" spans="32:39" s="101" customFormat="1">
      <c r="AF678" s="120"/>
      <c r="AG678" s="121"/>
      <c r="AH678" s="121"/>
      <c r="AI678" s="121"/>
      <c r="AJ678" s="121"/>
      <c r="AK678" s="121"/>
      <c r="AL678" s="121"/>
      <c r="AM678" s="121"/>
    </row>
    <row r="679" spans="32:39" s="101" customFormat="1">
      <c r="AF679" s="120"/>
      <c r="AG679" s="121"/>
      <c r="AH679" s="121"/>
      <c r="AI679" s="121"/>
      <c r="AJ679" s="121"/>
      <c r="AK679" s="121"/>
      <c r="AL679" s="121"/>
      <c r="AM679" s="121"/>
    </row>
    <row r="680" spans="32:39" s="101" customFormat="1">
      <c r="AF680" s="120"/>
      <c r="AG680" s="121"/>
      <c r="AH680" s="121"/>
      <c r="AI680" s="121"/>
      <c r="AJ680" s="121"/>
      <c r="AK680" s="121"/>
      <c r="AL680" s="121"/>
      <c r="AM680" s="121"/>
    </row>
    <row r="681" spans="32:39" s="101" customFormat="1">
      <c r="AF681" s="120"/>
      <c r="AG681" s="121"/>
      <c r="AH681" s="121"/>
      <c r="AI681" s="121"/>
      <c r="AJ681" s="121"/>
      <c r="AK681" s="121"/>
      <c r="AL681" s="121"/>
      <c r="AM681" s="121"/>
    </row>
    <row r="682" spans="32:39" s="101" customFormat="1">
      <c r="AF682" s="120"/>
      <c r="AG682" s="121"/>
      <c r="AH682" s="121"/>
      <c r="AI682" s="121"/>
      <c r="AJ682" s="121"/>
      <c r="AK682" s="121"/>
      <c r="AL682" s="121"/>
      <c r="AM682" s="121"/>
    </row>
    <row r="683" spans="32:39" s="101" customFormat="1">
      <c r="AF683" s="120"/>
      <c r="AG683" s="121"/>
      <c r="AH683" s="121"/>
      <c r="AI683" s="121"/>
      <c r="AJ683" s="121"/>
      <c r="AK683" s="121"/>
      <c r="AL683" s="121"/>
      <c r="AM683" s="121"/>
    </row>
    <row r="684" spans="32:39" s="101" customFormat="1">
      <c r="AF684" s="120"/>
      <c r="AG684" s="121"/>
      <c r="AH684" s="121"/>
      <c r="AI684" s="121"/>
      <c r="AJ684" s="121"/>
      <c r="AK684" s="121"/>
      <c r="AL684" s="121"/>
      <c r="AM684" s="121"/>
    </row>
    <row r="685" spans="32:39" s="101" customFormat="1">
      <c r="AF685" s="120"/>
      <c r="AG685" s="121"/>
      <c r="AH685" s="121"/>
      <c r="AI685" s="121"/>
      <c r="AJ685" s="121"/>
      <c r="AK685" s="121"/>
      <c r="AL685" s="121"/>
      <c r="AM685" s="121"/>
    </row>
    <row r="686" spans="32:39" s="101" customFormat="1">
      <c r="AF686" s="120"/>
      <c r="AG686" s="121"/>
      <c r="AH686" s="121"/>
      <c r="AI686" s="121"/>
      <c r="AJ686" s="121"/>
      <c r="AK686" s="121"/>
      <c r="AL686" s="121"/>
      <c r="AM686" s="121"/>
    </row>
    <row r="687" spans="32:39" s="101" customFormat="1">
      <c r="AF687" s="120"/>
      <c r="AG687" s="121"/>
      <c r="AH687" s="121"/>
      <c r="AI687" s="121"/>
      <c r="AJ687" s="121"/>
      <c r="AK687" s="121"/>
      <c r="AL687" s="121"/>
      <c r="AM687" s="121"/>
    </row>
    <row r="688" spans="32:39" s="101" customFormat="1">
      <c r="AF688" s="120"/>
      <c r="AG688" s="121"/>
      <c r="AH688" s="121"/>
      <c r="AI688" s="121"/>
      <c r="AJ688" s="121"/>
      <c r="AK688" s="121"/>
      <c r="AL688" s="121"/>
      <c r="AM688" s="121"/>
    </row>
    <row r="689" spans="32:39" s="101" customFormat="1">
      <c r="AF689" s="120"/>
      <c r="AG689" s="121"/>
      <c r="AH689" s="121"/>
      <c r="AI689" s="121"/>
      <c r="AJ689" s="121"/>
      <c r="AK689" s="121"/>
      <c r="AL689" s="121"/>
      <c r="AM689" s="121"/>
    </row>
    <row r="690" spans="32:39" s="101" customFormat="1">
      <c r="AF690" s="120"/>
      <c r="AG690" s="121"/>
      <c r="AH690" s="121"/>
      <c r="AI690" s="121"/>
      <c r="AJ690" s="121"/>
      <c r="AK690" s="121"/>
      <c r="AL690" s="121"/>
      <c r="AM690" s="121"/>
    </row>
    <row r="691" spans="32:39" s="101" customFormat="1">
      <c r="AF691" s="120"/>
      <c r="AG691" s="121"/>
      <c r="AH691" s="121"/>
      <c r="AI691" s="121"/>
      <c r="AJ691" s="121"/>
      <c r="AK691" s="121"/>
      <c r="AL691" s="121"/>
      <c r="AM691" s="121"/>
    </row>
    <row r="692" spans="32:39" s="101" customFormat="1">
      <c r="AF692" s="120"/>
      <c r="AG692" s="121"/>
      <c r="AH692" s="121"/>
      <c r="AI692" s="121"/>
      <c r="AJ692" s="121"/>
      <c r="AK692" s="121"/>
      <c r="AL692" s="121"/>
      <c r="AM692" s="121"/>
    </row>
    <row r="693" spans="32:39" s="101" customFormat="1">
      <c r="AF693" s="120"/>
      <c r="AG693" s="121"/>
      <c r="AH693" s="121"/>
      <c r="AI693" s="121"/>
      <c r="AJ693" s="121"/>
      <c r="AK693" s="121"/>
      <c r="AL693" s="121"/>
      <c r="AM693" s="121"/>
    </row>
    <row r="694" spans="32:39" s="101" customFormat="1">
      <c r="AF694" s="120"/>
      <c r="AG694" s="121"/>
      <c r="AH694" s="121"/>
      <c r="AI694" s="121"/>
      <c r="AJ694" s="121"/>
      <c r="AK694" s="121"/>
      <c r="AL694" s="121"/>
      <c r="AM694" s="121"/>
    </row>
    <row r="695" spans="32:39" s="101" customFormat="1">
      <c r="AF695" s="120"/>
      <c r="AG695" s="121"/>
      <c r="AH695" s="121"/>
      <c r="AI695" s="121"/>
      <c r="AJ695" s="121"/>
      <c r="AK695" s="121"/>
      <c r="AL695" s="121"/>
      <c r="AM695" s="121"/>
    </row>
    <row r="696" spans="32:39" s="101" customFormat="1">
      <c r="AF696" s="120"/>
      <c r="AG696" s="121"/>
      <c r="AH696" s="121"/>
      <c r="AI696" s="121"/>
      <c r="AJ696" s="121"/>
      <c r="AK696" s="121"/>
      <c r="AL696" s="121"/>
      <c r="AM696" s="121"/>
    </row>
    <row r="697" spans="32:39" s="101" customFormat="1">
      <c r="AF697" s="120"/>
      <c r="AG697" s="121"/>
      <c r="AH697" s="121"/>
      <c r="AI697" s="121"/>
      <c r="AJ697" s="121"/>
      <c r="AK697" s="121"/>
      <c r="AL697" s="121"/>
      <c r="AM697" s="121"/>
    </row>
    <row r="698" spans="32:39" s="101" customFormat="1">
      <c r="AF698" s="120"/>
      <c r="AG698" s="121"/>
      <c r="AH698" s="121"/>
      <c r="AI698" s="121"/>
      <c r="AJ698" s="121"/>
      <c r="AK698" s="121"/>
      <c r="AL698" s="121"/>
      <c r="AM698" s="121"/>
    </row>
    <row r="699" spans="32:39" s="101" customFormat="1">
      <c r="AF699" s="120"/>
      <c r="AG699" s="121"/>
      <c r="AH699" s="121"/>
      <c r="AI699" s="121"/>
      <c r="AJ699" s="121"/>
      <c r="AK699" s="121"/>
      <c r="AL699" s="121"/>
      <c r="AM699" s="121"/>
    </row>
    <row r="700" spans="32:39" s="101" customFormat="1">
      <c r="AF700" s="120"/>
      <c r="AG700" s="121"/>
      <c r="AH700" s="121"/>
      <c r="AI700" s="121"/>
      <c r="AJ700" s="121"/>
      <c r="AK700" s="121"/>
      <c r="AL700" s="121"/>
      <c r="AM700" s="121"/>
    </row>
    <row r="701" spans="32:39" s="101" customFormat="1">
      <c r="AF701" s="120"/>
      <c r="AG701" s="121"/>
      <c r="AH701" s="121"/>
      <c r="AI701" s="121"/>
      <c r="AJ701" s="121"/>
      <c r="AK701" s="121"/>
      <c r="AL701" s="121"/>
      <c r="AM701" s="121"/>
    </row>
    <row r="702" spans="32:39" s="101" customFormat="1">
      <c r="AF702" s="120"/>
      <c r="AG702" s="121"/>
      <c r="AH702" s="121"/>
      <c r="AI702" s="121"/>
      <c r="AJ702" s="121"/>
      <c r="AK702" s="121"/>
      <c r="AL702" s="121"/>
      <c r="AM702" s="121"/>
    </row>
    <row r="703" spans="32:39" s="101" customFormat="1">
      <c r="AF703" s="120"/>
      <c r="AG703" s="121"/>
      <c r="AH703" s="121"/>
      <c r="AI703" s="121"/>
      <c r="AJ703" s="121"/>
      <c r="AK703" s="121"/>
      <c r="AL703" s="121"/>
      <c r="AM703" s="121"/>
    </row>
    <row r="704" spans="32:39" s="101" customFormat="1">
      <c r="AF704" s="120"/>
      <c r="AG704" s="121"/>
      <c r="AH704" s="121"/>
      <c r="AI704" s="121"/>
      <c r="AJ704" s="121"/>
      <c r="AK704" s="121"/>
      <c r="AL704" s="121"/>
      <c r="AM704" s="121"/>
    </row>
    <row r="705" spans="32:39" s="101" customFormat="1">
      <c r="AF705" s="120"/>
      <c r="AG705" s="121"/>
      <c r="AH705" s="121"/>
      <c r="AI705" s="121"/>
      <c r="AJ705" s="121"/>
      <c r="AK705" s="121"/>
      <c r="AL705" s="121"/>
      <c r="AM705" s="121"/>
    </row>
    <row r="706" spans="32:39" s="101" customFormat="1">
      <c r="AF706" s="120"/>
      <c r="AG706" s="121"/>
      <c r="AH706" s="121"/>
      <c r="AI706" s="121"/>
      <c r="AJ706" s="121"/>
      <c r="AK706" s="121"/>
      <c r="AL706" s="121"/>
      <c r="AM706" s="121"/>
    </row>
    <row r="707" spans="32:39" s="101" customFormat="1">
      <c r="AF707" s="120"/>
      <c r="AG707" s="121"/>
      <c r="AH707" s="121"/>
      <c r="AI707" s="121"/>
      <c r="AJ707" s="121"/>
      <c r="AK707" s="121"/>
      <c r="AL707" s="121"/>
      <c r="AM707" s="121"/>
    </row>
    <row r="708" spans="32:39" s="101" customFormat="1">
      <c r="AF708" s="120"/>
      <c r="AG708" s="121"/>
      <c r="AH708" s="121"/>
      <c r="AI708" s="121"/>
      <c r="AJ708" s="121"/>
      <c r="AK708" s="121"/>
      <c r="AL708" s="121"/>
      <c r="AM708" s="121"/>
    </row>
    <row r="709" spans="32:39" s="101" customFormat="1">
      <c r="AF709" s="120"/>
      <c r="AG709" s="121"/>
      <c r="AH709" s="121"/>
      <c r="AI709" s="121"/>
      <c r="AJ709" s="121"/>
      <c r="AK709" s="121"/>
      <c r="AL709" s="121"/>
      <c r="AM709" s="121"/>
    </row>
    <row r="710" spans="32:39" s="101" customFormat="1">
      <c r="AF710" s="120"/>
      <c r="AG710" s="121"/>
      <c r="AH710" s="121"/>
      <c r="AI710" s="121"/>
      <c r="AJ710" s="121"/>
      <c r="AK710" s="121"/>
      <c r="AL710" s="121"/>
      <c r="AM710" s="121"/>
    </row>
    <row r="711" spans="32:39" s="101" customFormat="1">
      <c r="AF711" s="120"/>
      <c r="AG711" s="121"/>
      <c r="AH711" s="121"/>
      <c r="AI711" s="121"/>
      <c r="AJ711" s="121"/>
      <c r="AK711" s="121"/>
      <c r="AL711" s="121"/>
      <c r="AM711" s="121"/>
    </row>
    <row r="712" spans="32:39" s="101" customFormat="1">
      <c r="AF712" s="120"/>
      <c r="AG712" s="121"/>
      <c r="AH712" s="121"/>
      <c r="AI712" s="121"/>
      <c r="AJ712" s="121"/>
      <c r="AK712" s="121"/>
      <c r="AL712" s="121"/>
      <c r="AM712" s="121"/>
    </row>
    <row r="713" spans="32:39" s="101" customFormat="1">
      <c r="AF713" s="120"/>
      <c r="AG713" s="121"/>
      <c r="AH713" s="121"/>
      <c r="AI713" s="121"/>
      <c r="AJ713" s="121"/>
      <c r="AK713" s="121"/>
      <c r="AL713" s="121"/>
      <c r="AM713" s="121"/>
    </row>
    <row r="714" spans="32:39" s="101" customFormat="1">
      <c r="AF714" s="120"/>
      <c r="AG714" s="121"/>
      <c r="AH714" s="121"/>
      <c r="AI714" s="121"/>
      <c r="AJ714" s="121"/>
      <c r="AK714" s="121"/>
      <c r="AL714" s="121"/>
      <c r="AM714" s="121"/>
    </row>
    <row r="715" spans="32:39" s="101" customFormat="1">
      <c r="AF715" s="120"/>
      <c r="AG715" s="121"/>
      <c r="AH715" s="121"/>
      <c r="AI715" s="121"/>
      <c r="AJ715" s="121"/>
      <c r="AK715" s="121"/>
      <c r="AL715" s="121"/>
      <c r="AM715" s="121"/>
    </row>
    <row r="716" spans="32:39">
      <c r="AF716" s="122"/>
    </row>
    <row r="717" spans="32:39">
      <c r="AF717" s="122"/>
    </row>
    <row r="718" spans="32:39">
      <c r="AF718" s="122"/>
    </row>
    <row r="719" spans="32:39">
      <c r="AF719" s="122"/>
    </row>
    <row r="720" spans="32:39">
      <c r="AF720" s="122"/>
    </row>
    <row r="721" spans="32:32">
      <c r="AF721" s="122"/>
    </row>
    <row r="722" spans="32:32">
      <c r="AF722" s="122"/>
    </row>
    <row r="723" spans="32:32">
      <c r="AF723" s="122"/>
    </row>
    <row r="724" spans="32:32">
      <c r="AF724" s="122"/>
    </row>
    <row r="725" spans="32:32">
      <c r="AF725" s="122"/>
    </row>
    <row r="726" spans="32:32">
      <c r="AF726" s="122"/>
    </row>
    <row r="727" spans="32:32">
      <c r="AF727" s="122"/>
    </row>
    <row r="728" spans="32:32">
      <c r="AF728" s="122"/>
    </row>
    <row r="729" spans="32:32">
      <c r="AF729" s="122"/>
    </row>
    <row r="730" spans="32:32">
      <c r="AF730" s="122"/>
    </row>
    <row r="731" spans="32:32">
      <c r="AF731" s="122"/>
    </row>
    <row r="732" spans="32:32">
      <c r="AF732" s="122"/>
    </row>
    <row r="733" spans="32:32">
      <c r="AF733" s="122"/>
    </row>
    <row r="734" spans="32:32">
      <c r="AF734" s="122"/>
    </row>
    <row r="735" spans="32:32">
      <c r="AF735" s="122"/>
    </row>
    <row r="736" spans="32:32">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row r="1170" spans="32:32">
      <c r="AF1170" s="122"/>
    </row>
    <row r="1171" spans="32:32">
      <c r="AF1171" s="122"/>
    </row>
    <row r="1172" spans="32:32">
      <c r="AF1172" s="122"/>
    </row>
    <row r="1173" spans="32:32">
      <c r="AF1173" s="122"/>
    </row>
    <row r="1174" spans="32:32">
      <c r="AF1174" s="122"/>
    </row>
    <row r="1175" spans="32:32">
      <c r="AF1175" s="122"/>
    </row>
    <row r="1176" spans="32:32">
      <c r="AF1176" s="122"/>
    </row>
    <row r="1177" spans="32:32">
      <c r="AF1177" s="122"/>
    </row>
    <row r="1178" spans="32:32">
      <c r="AF1178" s="122"/>
    </row>
    <row r="1179" spans="32:32">
      <c r="AF1179" s="122"/>
    </row>
    <row r="1180" spans="32:32">
      <c r="AF1180" s="122"/>
    </row>
    <row r="1181" spans="32:32">
      <c r="AF1181" s="122"/>
    </row>
    <row r="1182" spans="32:32">
      <c r="AF1182" s="122"/>
    </row>
    <row r="1183" spans="32:32">
      <c r="AF1183" s="122"/>
    </row>
    <row r="1184" spans="32:32">
      <c r="AF1184" s="122"/>
    </row>
    <row r="1185" spans="32:32">
      <c r="AF1185" s="122"/>
    </row>
    <row r="1186" spans="32:32">
      <c r="AF1186" s="122"/>
    </row>
    <row r="1187" spans="32:32">
      <c r="AF1187" s="122"/>
    </row>
    <row r="1188" spans="32:32">
      <c r="AF1188" s="122"/>
    </row>
    <row r="1189" spans="32:32">
      <c r="AF1189" s="122"/>
    </row>
    <row r="1190" spans="32:32">
      <c r="AF1190" s="122"/>
    </row>
    <row r="1191" spans="32:32">
      <c r="AF1191" s="122"/>
    </row>
    <row r="1192" spans="32:32">
      <c r="AF1192" s="122"/>
    </row>
    <row r="1193" spans="32:32">
      <c r="AF1193" s="122"/>
    </row>
    <row r="1194" spans="32:32">
      <c r="AF1194" s="122"/>
    </row>
    <row r="1195" spans="32:32">
      <c r="AF1195" s="122"/>
    </row>
    <row r="1196" spans="32:32">
      <c r="AF1196" s="122"/>
    </row>
    <row r="1197" spans="32:32">
      <c r="AF1197" s="122"/>
    </row>
    <row r="1198" spans="32:32">
      <c r="AF1198" s="122"/>
    </row>
    <row r="1199" spans="32:32">
      <c r="AF1199" s="122"/>
    </row>
    <row r="1200" spans="32:32">
      <c r="AF1200" s="122"/>
    </row>
    <row r="1201" spans="32:32">
      <c r="AF1201" s="122"/>
    </row>
    <row r="1202" spans="32:32">
      <c r="AF1202" s="122"/>
    </row>
    <row r="1203" spans="32:32">
      <c r="AF1203" s="122"/>
    </row>
    <row r="1204" spans="32:32">
      <c r="AF1204" s="122"/>
    </row>
    <row r="1205" spans="32:32">
      <c r="AF1205" s="122"/>
    </row>
    <row r="1206" spans="32:32">
      <c r="AF1206" s="122"/>
    </row>
    <row r="1207" spans="32:32">
      <c r="AF1207" s="122"/>
    </row>
    <row r="1208" spans="32:32">
      <c r="AF1208" s="122"/>
    </row>
    <row r="1209" spans="32:32">
      <c r="AF1209" s="122"/>
    </row>
    <row r="1210" spans="32:32">
      <c r="AF1210" s="122"/>
    </row>
    <row r="1211" spans="32:32">
      <c r="AF1211" s="122"/>
    </row>
    <row r="1212" spans="32:32">
      <c r="AF1212" s="122"/>
    </row>
    <row r="1213" spans="32:32">
      <c r="AF1213" s="122"/>
    </row>
    <row r="1214" spans="32:32">
      <c r="AF1214" s="122"/>
    </row>
    <row r="1215" spans="32:32">
      <c r="AF1215" s="122"/>
    </row>
    <row r="1216" spans="32:32">
      <c r="AF1216" s="122"/>
    </row>
    <row r="1217" spans="32:32">
      <c r="AF1217" s="122"/>
    </row>
    <row r="1218" spans="32:32">
      <c r="AF1218" s="122"/>
    </row>
    <row r="1219" spans="32:32">
      <c r="AF1219" s="122"/>
    </row>
    <row r="1220" spans="32:32">
      <c r="AF1220" s="122"/>
    </row>
    <row r="1221" spans="32:32">
      <c r="AF1221" s="122"/>
    </row>
    <row r="1222" spans="32:32">
      <c r="AF1222" s="122"/>
    </row>
    <row r="1223" spans="32:32">
      <c r="AF1223" s="122"/>
    </row>
    <row r="1224" spans="32:32">
      <c r="AF1224" s="122"/>
    </row>
    <row r="1225" spans="32:32">
      <c r="AF1225" s="122"/>
    </row>
    <row r="1226" spans="32:32">
      <c r="AF1226" s="122"/>
    </row>
    <row r="1227" spans="32:32">
      <c r="AF1227" s="122"/>
    </row>
    <row r="1228" spans="32:32">
      <c r="AF1228" s="122"/>
    </row>
  </sheetData>
  <sheetProtection algorithmName="SHA-512" hashValue="aws15FUXf3o+0FUPW21MsX0kECOtq6ipAealejIxiyeP1SO2VlZ5UtJJ8VeKL7HBszuup9kkryY+Ae9t9qNF7w==" saltValue="L6nEx0jduzQJ4koo3DS7Lw==" spinCount="100000" sheet="1" sort="0" autoFilter="0"/>
  <autoFilter ref="A4:AF66" xr:uid="{E199DFC6-3C4D-4296-9266-FD59362863C6}">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30">
    <mergeCell ref="A5:A6"/>
    <mergeCell ref="B5:B6"/>
    <mergeCell ref="O5:Q5"/>
    <mergeCell ref="R5:T5"/>
    <mergeCell ref="U5:W5"/>
    <mergeCell ref="N4:N6"/>
    <mergeCell ref="O4:Z4"/>
    <mergeCell ref="H4:H6"/>
    <mergeCell ref="I4:I6"/>
    <mergeCell ref="J4:J6"/>
    <mergeCell ref="K4:K6"/>
    <mergeCell ref="L4:L6"/>
    <mergeCell ref="M4:M6"/>
    <mergeCell ref="A4:B4"/>
    <mergeCell ref="C4:C6"/>
    <mergeCell ref="D4:D6"/>
    <mergeCell ref="AF9:AF22"/>
    <mergeCell ref="AF23:AF51"/>
    <mergeCell ref="D62:D65"/>
    <mergeCell ref="F62:F65"/>
    <mergeCell ref="AF4:AF6"/>
    <mergeCell ref="X5:Z5"/>
    <mergeCell ref="AA4:AA6"/>
    <mergeCell ref="AB4:AB6"/>
    <mergeCell ref="AC4:AC6"/>
    <mergeCell ref="AD4:AD6"/>
    <mergeCell ref="AE4:AE6"/>
    <mergeCell ref="E4:E6"/>
    <mergeCell ref="F4:F6"/>
    <mergeCell ref="G4:G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C630BE4-7840-44A0-A94F-964368A36609}">
          <x14:formula1>
            <xm:f>'P:\2-Gerencia de Planificacion y Presupuesto\3- GERENCIA PLANIFICACION Y PRESUPUESTOS\PLANES OPERATIVOS 2022-EDENORTE\16. DSG\[16. Plan Operativo Anual  2022- Servicios Generales.xlsx]Hoja1'!#REF!</xm:f>
          </x14:formula1>
          <xm:sqref>A7:A1228</xm:sqref>
        </x14:dataValidation>
        <x14:dataValidation type="list" allowBlank="1" showInputMessage="1" showErrorMessage="1" xr:uid="{11294E9D-6F9C-4EF1-A9D1-66295923420E}">
          <x14:formula1>
            <xm:f>'P:\2-Gerencia de Planificacion y Presupuesto\3- GERENCIA PLANIFICACION Y PRESUPUESTOS\PLANES OPERATIVOS 2022-EDENORTE\16. DSG\[16. Plan Operativo Anual  2022- Servicios Generales.xlsx]Hoja1'!#REF!</xm:f>
          </x14:formula1>
          <xm:sqref>H60:H66 H7:H22 B7:B8 B52:B307 L52:L66 L7:M22 M52:M1226 AE7:AE51 G7:G61 J7:K66</xm:sqref>
        </x14:dataValidation>
        <x14:dataValidation type="list" allowBlank="1" showInputMessage="1" showErrorMessage="1" xr:uid="{55353822-B6F5-4F0E-A160-FAE22AFC3A38}">
          <x14:formula1>
            <xm:f>'P:\2-Gerencia de Planificacion y Presupuesto\3- GERENCIA PLANIFICACION Y PRESUPUESTOS\PC\PE2022\PO 2022\Recepciones PLAN 2022\Gerencia de Servicios Generales\[Solicitud de proyectos 2022 - DGSSG para enviar..xlsx]Valores'!#REF!</xm:f>
          </x14:formula1>
          <xm:sqref>L23:M51</xm:sqref>
        </x14:dataValidation>
        <x14:dataValidation type="list" allowBlank="1" showInputMessage="1" showErrorMessage="1" xr:uid="{24CCBBAA-84B9-436B-B1FA-89F345DA0A97}">
          <x14:formula1>
            <xm:f>'P:\Users\gsanchezs\AppData\Local\Microsoft\Windows\INetCache\Content.Outlook\4Z1I2AR9\[Planilla Plan Operativo Anual 2022 - DLOG.xlsx]Hoja1'!#REF!</xm:f>
          </x14:formula1>
          <xm:sqref>AE52 AE59:AE61</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0B541-7B7B-4BF3-ADD3-7543C42BAB19}">
  <sheetPr codeName="Hoja17">
    <pageSetUpPr fitToPage="1"/>
  </sheetPr>
  <dimension ref="A1:AM1241"/>
  <sheetViews>
    <sheetView showGridLines="0" topLeftCell="J1" zoomScale="44" zoomScaleNormal="44" zoomScaleSheetLayoutView="40" zoomScalePageLayoutView="30" workbookViewId="0">
      <selection activeCell="P7" sqref="P7"/>
    </sheetView>
  </sheetViews>
  <sheetFormatPr baseColWidth="10" defaultColWidth="11.42578125" defaultRowHeight="16.5"/>
  <cols>
    <col min="1" max="6" width="40.7109375" style="256" customWidth="1"/>
    <col min="7" max="7" width="25.7109375" style="256" customWidth="1"/>
    <col min="8" max="9" width="35.7109375" style="256" customWidth="1"/>
    <col min="10" max="13" width="25.7109375" style="256" customWidth="1"/>
    <col min="14" max="14" width="22.5703125" style="256" customWidth="1"/>
    <col min="15" max="15" width="14.42578125" style="256" customWidth="1"/>
    <col min="16" max="16" width="12.85546875" style="256" customWidth="1"/>
    <col min="17" max="17" width="13.5703125" style="256" customWidth="1"/>
    <col min="18" max="18" width="14.140625" style="256" customWidth="1"/>
    <col min="19" max="19" width="13.7109375" style="256" customWidth="1"/>
    <col min="20" max="20" width="12.140625" style="256" customWidth="1"/>
    <col min="21" max="21" width="11" style="256" customWidth="1"/>
    <col min="22" max="22" width="13.85546875" style="256" customWidth="1"/>
    <col min="23" max="23" width="15.5703125" style="256" customWidth="1"/>
    <col min="24" max="24" width="12.140625" style="256" customWidth="1"/>
    <col min="25" max="25" width="15" style="256" customWidth="1"/>
    <col min="26" max="26" width="12.85546875" style="256" customWidth="1"/>
    <col min="27" max="27" width="37.85546875" style="660" customWidth="1"/>
    <col min="28" max="28" width="47" style="660" customWidth="1"/>
    <col min="29" max="29" width="44.7109375" style="256" customWidth="1"/>
    <col min="30" max="30" width="51.85546875" style="256" customWidth="1"/>
    <col min="31" max="31" width="43" style="256" customWidth="1"/>
    <col min="32" max="32" width="44.28515625" style="238" customWidth="1"/>
    <col min="33" max="39" width="11.42578125" style="238"/>
    <col min="40" max="40" width="5" style="256" customWidth="1"/>
    <col min="41" max="16384" width="11.42578125" style="256"/>
  </cols>
  <sheetData>
    <row r="1" spans="1:39" ht="39.950000000000003" customHeight="1">
      <c r="N1" s="81"/>
    </row>
    <row r="2" spans="1:39" ht="39.950000000000003" customHeight="1">
      <c r="B2" s="975" t="s">
        <v>0</v>
      </c>
      <c r="N2" s="81"/>
    </row>
    <row r="3" spans="1:39" ht="39.950000000000003" customHeight="1">
      <c r="A3" s="101"/>
      <c r="B3" s="1054" t="s">
        <v>2779</v>
      </c>
      <c r="C3" s="101"/>
      <c r="D3" s="101"/>
      <c r="E3" s="101"/>
      <c r="G3" s="102"/>
      <c r="H3" s="102"/>
      <c r="I3" s="102"/>
      <c r="J3" s="102"/>
      <c r="K3" s="102"/>
      <c r="L3" s="102"/>
      <c r="M3" s="102"/>
      <c r="N3" s="82"/>
      <c r="O3" s="102"/>
      <c r="P3" s="102"/>
      <c r="Q3" s="102"/>
      <c r="R3" s="102"/>
      <c r="S3" s="102"/>
      <c r="T3" s="102"/>
      <c r="U3" s="102"/>
      <c r="V3" s="102"/>
      <c r="W3" s="102"/>
      <c r="X3" s="102"/>
      <c r="Y3" s="102"/>
      <c r="Z3" s="102"/>
      <c r="AA3" s="1532"/>
      <c r="AB3" s="1532"/>
      <c r="AC3" s="1532"/>
      <c r="AD3" s="1532"/>
      <c r="AE3" s="1532"/>
      <c r="AF3" s="1532"/>
    </row>
    <row r="4" spans="1:39" s="261" customFormat="1" ht="61.5" customHeight="1">
      <c r="A4" s="1334" t="s">
        <v>1</v>
      </c>
      <c r="B4" s="1334"/>
      <c r="C4" s="1334" t="s">
        <v>2</v>
      </c>
      <c r="D4" s="1334" t="s">
        <v>3</v>
      </c>
      <c r="E4" s="1334" t="s">
        <v>4</v>
      </c>
      <c r="F4" s="1334" t="s">
        <v>5</v>
      </c>
      <c r="G4" s="1334" t="s">
        <v>6</v>
      </c>
      <c r="H4" s="1334" t="s">
        <v>18</v>
      </c>
      <c r="I4" s="1334" t="s">
        <v>19</v>
      </c>
      <c r="J4" s="1334" t="s">
        <v>20</v>
      </c>
      <c r="K4" s="1334" t="s">
        <v>7</v>
      </c>
      <c r="L4" s="1334" t="s">
        <v>21</v>
      </c>
      <c r="M4" s="1334" t="s">
        <v>22</v>
      </c>
      <c r="N4" s="1334" t="s">
        <v>8</v>
      </c>
      <c r="O4" s="1334" t="s">
        <v>9</v>
      </c>
      <c r="P4" s="1334"/>
      <c r="Q4" s="1334"/>
      <c r="R4" s="1334"/>
      <c r="S4" s="1334"/>
      <c r="T4" s="1334"/>
      <c r="U4" s="1334"/>
      <c r="V4" s="1334"/>
      <c r="W4" s="1334"/>
      <c r="X4" s="1334"/>
      <c r="Y4" s="1334"/>
      <c r="Z4" s="1334"/>
      <c r="AA4" s="1334" t="s">
        <v>10</v>
      </c>
      <c r="AB4" s="1334" t="s">
        <v>605</v>
      </c>
      <c r="AC4" s="1334" t="s">
        <v>11</v>
      </c>
      <c r="AD4" s="1334" t="s">
        <v>12</v>
      </c>
      <c r="AE4" s="1334" t="s">
        <v>13</v>
      </c>
      <c r="AF4" s="1334" t="s">
        <v>14</v>
      </c>
      <c r="AG4" s="239"/>
      <c r="AH4" s="239"/>
      <c r="AI4" s="239"/>
      <c r="AJ4" s="239"/>
      <c r="AK4" s="239"/>
      <c r="AL4" s="239"/>
      <c r="AM4" s="239"/>
    </row>
    <row r="5" spans="1:39" s="261" customFormat="1" ht="36.75" customHeight="1">
      <c r="A5" s="1334" t="s">
        <v>15</v>
      </c>
      <c r="B5" s="1334" t="s">
        <v>16</v>
      </c>
      <c r="C5" s="1334"/>
      <c r="D5" s="1334"/>
      <c r="E5" s="1334"/>
      <c r="F5" s="1334"/>
      <c r="G5" s="1334"/>
      <c r="H5" s="1334"/>
      <c r="I5" s="1334"/>
      <c r="J5" s="1334"/>
      <c r="K5" s="1334"/>
      <c r="L5" s="1334"/>
      <c r="M5" s="1334"/>
      <c r="N5" s="1334"/>
      <c r="O5" s="1334" t="s">
        <v>606</v>
      </c>
      <c r="P5" s="1334"/>
      <c r="Q5" s="1334"/>
      <c r="R5" s="1334" t="s">
        <v>607</v>
      </c>
      <c r="S5" s="1334"/>
      <c r="T5" s="1334"/>
      <c r="U5" s="1334" t="s">
        <v>608</v>
      </c>
      <c r="V5" s="1334"/>
      <c r="W5" s="1334"/>
      <c r="X5" s="1334" t="s">
        <v>609</v>
      </c>
      <c r="Y5" s="1334"/>
      <c r="Z5" s="1334"/>
      <c r="AA5" s="1334"/>
      <c r="AB5" s="1334"/>
      <c r="AC5" s="1334"/>
      <c r="AD5" s="1334"/>
      <c r="AE5" s="1334"/>
      <c r="AF5" s="1334"/>
      <c r="AG5" s="239"/>
      <c r="AH5" s="239"/>
      <c r="AI5" s="239"/>
      <c r="AJ5" s="239"/>
      <c r="AK5" s="239"/>
      <c r="AL5" s="239"/>
      <c r="AM5" s="239"/>
    </row>
    <row r="6" spans="1:39" s="261" customFormat="1" ht="50.25" customHeight="1">
      <c r="A6" s="1334"/>
      <c r="B6" s="1334"/>
      <c r="C6" s="1334"/>
      <c r="D6" s="1334"/>
      <c r="E6" s="1334"/>
      <c r="F6" s="1334"/>
      <c r="G6" s="1334"/>
      <c r="H6" s="1334"/>
      <c r="I6" s="1334"/>
      <c r="J6" s="1334"/>
      <c r="K6" s="1334"/>
      <c r="L6" s="1334"/>
      <c r="M6" s="1334"/>
      <c r="N6" s="1334"/>
      <c r="O6" s="194">
        <v>44562</v>
      </c>
      <c r="P6" s="194">
        <v>44593</v>
      </c>
      <c r="Q6" s="194">
        <v>44621</v>
      </c>
      <c r="R6" s="194">
        <v>44652</v>
      </c>
      <c r="S6" s="194">
        <v>44682</v>
      </c>
      <c r="T6" s="194">
        <v>44713</v>
      </c>
      <c r="U6" s="194">
        <v>44743</v>
      </c>
      <c r="V6" s="194">
        <v>44774</v>
      </c>
      <c r="W6" s="194">
        <v>44805</v>
      </c>
      <c r="X6" s="194">
        <v>44835</v>
      </c>
      <c r="Y6" s="194">
        <v>44866</v>
      </c>
      <c r="Z6" s="194">
        <v>44896</v>
      </c>
      <c r="AA6" s="1334"/>
      <c r="AB6" s="1334"/>
      <c r="AC6" s="1334"/>
      <c r="AD6" s="1334"/>
      <c r="AE6" s="1334"/>
      <c r="AF6" s="1334"/>
      <c r="AG6" s="239"/>
      <c r="AH6" s="243"/>
      <c r="AI6" s="239"/>
      <c r="AJ6" s="239"/>
      <c r="AK6" s="239"/>
      <c r="AL6" s="239"/>
      <c r="AM6" s="239"/>
    </row>
    <row r="7" spans="1:39" s="337" customFormat="1" ht="373.5" customHeight="1">
      <c r="A7" s="687" t="s">
        <v>57</v>
      </c>
      <c r="B7" s="687" t="s">
        <v>126</v>
      </c>
      <c r="C7" s="150"/>
      <c r="D7" s="687" t="s">
        <v>2780</v>
      </c>
      <c r="E7" s="151"/>
      <c r="F7" s="161" t="s">
        <v>2781</v>
      </c>
      <c r="G7" s="135">
        <v>3</v>
      </c>
      <c r="H7" s="161" t="s">
        <v>68</v>
      </c>
      <c r="I7" s="703" t="s">
        <v>2782</v>
      </c>
      <c r="J7" s="153" t="s">
        <v>81</v>
      </c>
      <c r="K7" s="153" t="s">
        <v>30</v>
      </c>
      <c r="L7" s="153" t="s">
        <v>31</v>
      </c>
      <c r="M7" s="1055" t="s">
        <v>40</v>
      </c>
      <c r="N7" s="795">
        <f>+AVERAGE(O7:Z7)</f>
        <v>1</v>
      </c>
      <c r="O7" s="1008">
        <v>1</v>
      </c>
      <c r="P7" s="1008">
        <v>1</v>
      </c>
      <c r="Q7" s="1008">
        <v>1</v>
      </c>
      <c r="R7" s="1008">
        <v>1</v>
      </c>
      <c r="S7" s="1008">
        <v>1</v>
      </c>
      <c r="T7" s="1008">
        <v>1</v>
      </c>
      <c r="U7" s="1008">
        <v>1</v>
      </c>
      <c r="V7" s="1008">
        <v>1</v>
      </c>
      <c r="W7" s="1008">
        <v>1</v>
      </c>
      <c r="X7" s="1008">
        <v>1</v>
      </c>
      <c r="Y7" s="1008">
        <v>1</v>
      </c>
      <c r="Z7" s="1008">
        <v>1</v>
      </c>
      <c r="AA7" s="1056" t="s">
        <v>184</v>
      </c>
      <c r="AB7" s="696" t="s">
        <v>2783</v>
      </c>
      <c r="AC7" s="696" t="s">
        <v>2783</v>
      </c>
      <c r="AD7" s="696" t="s">
        <v>2784</v>
      </c>
      <c r="AE7" s="703" t="s">
        <v>2785</v>
      </c>
      <c r="AF7" s="272"/>
      <c r="AG7" s="374"/>
      <c r="AH7" s="374"/>
      <c r="AI7" s="374"/>
      <c r="AJ7" s="374"/>
      <c r="AK7" s="374"/>
      <c r="AL7" s="374"/>
      <c r="AM7" s="374"/>
    </row>
    <row r="8" spans="1:39" s="337" customFormat="1" ht="165.75" customHeight="1">
      <c r="A8" s="828" t="s">
        <v>34</v>
      </c>
      <c r="B8" s="828" t="s">
        <v>126</v>
      </c>
      <c r="C8" s="150"/>
      <c r="D8" s="828" t="s">
        <v>2786</v>
      </c>
      <c r="E8" s="55"/>
      <c r="F8" s="161" t="s">
        <v>2787</v>
      </c>
      <c r="G8" s="135">
        <v>1</v>
      </c>
      <c r="H8" s="161" t="s">
        <v>76</v>
      </c>
      <c r="I8" s="72" t="s">
        <v>713</v>
      </c>
      <c r="J8" s="149" t="s">
        <v>29</v>
      </c>
      <c r="K8" s="149" t="s">
        <v>30</v>
      </c>
      <c r="L8" s="149" t="s">
        <v>39</v>
      </c>
      <c r="M8" s="739" t="s">
        <v>40</v>
      </c>
      <c r="N8" s="1057">
        <f>+SUM(O8:Z8)</f>
        <v>12</v>
      </c>
      <c r="O8" s="173">
        <v>1</v>
      </c>
      <c r="P8" s="174">
        <v>1</v>
      </c>
      <c r="Q8" s="174">
        <v>1</v>
      </c>
      <c r="R8" s="174">
        <v>1</v>
      </c>
      <c r="S8" s="174">
        <v>1</v>
      </c>
      <c r="T8" s="174">
        <v>1</v>
      </c>
      <c r="U8" s="174">
        <v>1</v>
      </c>
      <c r="V8" s="174">
        <v>1</v>
      </c>
      <c r="W8" s="174">
        <v>1</v>
      </c>
      <c r="X8" s="174">
        <v>1</v>
      </c>
      <c r="Y8" s="174">
        <v>1</v>
      </c>
      <c r="Z8" s="182">
        <v>1</v>
      </c>
      <c r="AA8" s="1059" t="s">
        <v>256</v>
      </c>
      <c r="AB8" s="696" t="s">
        <v>2783</v>
      </c>
      <c r="AC8" s="696" t="s">
        <v>2783</v>
      </c>
      <c r="AD8" s="790" t="s">
        <v>2788</v>
      </c>
      <c r="AE8" s="692" t="s">
        <v>2789</v>
      </c>
      <c r="AF8" s="277"/>
      <c r="AG8" s="374"/>
      <c r="AH8" s="374"/>
      <c r="AI8" s="374"/>
      <c r="AJ8" s="374"/>
      <c r="AK8" s="374"/>
      <c r="AL8" s="374"/>
      <c r="AM8" s="374"/>
    </row>
    <row r="9" spans="1:39" s="337" customFormat="1" ht="89.25" customHeight="1">
      <c r="A9" s="1310" t="s">
        <v>34</v>
      </c>
      <c r="B9" s="1310" t="s">
        <v>130</v>
      </c>
      <c r="C9" s="1430"/>
      <c r="D9" s="1310" t="s">
        <v>2790</v>
      </c>
      <c r="E9" s="693" t="s">
        <v>2791</v>
      </c>
      <c r="F9" s="161" t="s">
        <v>2792</v>
      </c>
      <c r="G9" s="342">
        <v>1</v>
      </c>
      <c r="H9" s="161" t="s">
        <v>28</v>
      </c>
      <c r="I9" s="693" t="s">
        <v>2793</v>
      </c>
      <c r="J9" s="135" t="s">
        <v>81</v>
      </c>
      <c r="K9" s="135" t="s">
        <v>30</v>
      </c>
      <c r="L9" s="135" t="s">
        <v>31</v>
      </c>
      <c r="M9" s="163" t="s">
        <v>40</v>
      </c>
      <c r="N9" s="819">
        <f t="shared" ref="N9:N11" si="0">+AVERAGE(O9:Z9)</f>
        <v>0.85</v>
      </c>
      <c r="O9" s="173"/>
      <c r="P9" s="174"/>
      <c r="Q9" s="1008">
        <v>0.85</v>
      </c>
      <c r="R9" s="174"/>
      <c r="S9" s="174"/>
      <c r="T9" s="1008">
        <v>0.85</v>
      </c>
      <c r="U9" s="174"/>
      <c r="V9" s="174"/>
      <c r="W9" s="1008">
        <v>0.85</v>
      </c>
      <c r="X9" s="174"/>
      <c r="Y9" s="174"/>
      <c r="Z9" s="1008">
        <v>0.85</v>
      </c>
      <c r="AA9" s="334" t="s">
        <v>2794</v>
      </c>
      <c r="AB9" s="696" t="s">
        <v>2783</v>
      </c>
      <c r="AC9" s="696" t="s">
        <v>2783</v>
      </c>
      <c r="AD9" s="790" t="s">
        <v>2788</v>
      </c>
      <c r="AE9" s="692" t="s">
        <v>2795</v>
      </c>
      <c r="AF9" s="277"/>
      <c r="AG9" s="374"/>
      <c r="AH9" s="374"/>
      <c r="AI9" s="374"/>
      <c r="AJ9" s="374"/>
      <c r="AK9" s="374"/>
      <c r="AL9" s="374"/>
      <c r="AM9" s="374"/>
    </row>
    <row r="10" spans="1:39" s="337" customFormat="1" ht="87" customHeight="1">
      <c r="A10" s="1311"/>
      <c r="B10" s="1311"/>
      <c r="C10" s="1512"/>
      <c r="D10" s="1311"/>
      <c r="E10" s="693" t="s">
        <v>2796</v>
      </c>
      <c r="F10" s="161" t="s">
        <v>2797</v>
      </c>
      <c r="G10" s="342">
        <v>1</v>
      </c>
      <c r="H10" s="161" t="s">
        <v>28</v>
      </c>
      <c r="I10" s="693" t="s">
        <v>2793</v>
      </c>
      <c r="J10" s="135" t="s">
        <v>81</v>
      </c>
      <c r="K10" s="135" t="s">
        <v>30</v>
      </c>
      <c r="L10" s="135" t="s">
        <v>31</v>
      </c>
      <c r="M10" s="163" t="s">
        <v>40</v>
      </c>
      <c r="N10" s="819">
        <f t="shared" si="0"/>
        <v>0.85</v>
      </c>
      <c r="O10" s="173"/>
      <c r="P10" s="174"/>
      <c r="Q10" s="1008">
        <v>0.85</v>
      </c>
      <c r="R10" s="174"/>
      <c r="S10" s="174"/>
      <c r="T10" s="1008">
        <v>0.85</v>
      </c>
      <c r="U10" s="174"/>
      <c r="V10" s="174"/>
      <c r="W10" s="1008">
        <v>0.85</v>
      </c>
      <c r="X10" s="174"/>
      <c r="Y10" s="174"/>
      <c r="Z10" s="1008">
        <v>0.85</v>
      </c>
      <c r="AA10" s="334" t="s">
        <v>2794</v>
      </c>
      <c r="AB10" s="696" t="s">
        <v>2783</v>
      </c>
      <c r="AC10" s="696" t="s">
        <v>2783</v>
      </c>
      <c r="AD10" s="790" t="s">
        <v>2788</v>
      </c>
      <c r="AE10" s="692" t="s">
        <v>2795</v>
      </c>
      <c r="AF10" s="277"/>
      <c r="AG10" s="374"/>
      <c r="AH10" s="374"/>
      <c r="AI10" s="374"/>
      <c r="AJ10" s="374"/>
      <c r="AK10" s="374"/>
      <c r="AL10" s="374"/>
      <c r="AM10" s="374"/>
    </row>
    <row r="11" spans="1:39" s="337" customFormat="1" ht="77.25" customHeight="1">
      <c r="A11" s="1312"/>
      <c r="B11" s="1312"/>
      <c r="C11" s="1431"/>
      <c r="D11" s="1312"/>
      <c r="E11" s="693" t="s">
        <v>2798</v>
      </c>
      <c r="F11" s="95" t="s">
        <v>2799</v>
      </c>
      <c r="G11" s="342">
        <v>1</v>
      </c>
      <c r="H11" s="161" t="s">
        <v>28</v>
      </c>
      <c r="I11" s="693" t="s">
        <v>2793</v>
      </c>
      <c r="J11" s="135" t="s">
        <v>81</v>
      </c>
      <c r="K11" s="135" t="s">
        <v>30</v>
      </c>
      <c r="L11" s="135" t="s">
        <v>31</v>
      </c>
      <c r="M11" s="163" t="s">
        <v>40</v>
      </c>
      <c r="N11" s="819">
        <f t="shared" si="0"/>
        <v>0.85</v>
      </c>
      <c r="O11" s="1058"/>
      <c r="P11" s="182"/>
      <c r="Q11" s="1008">
        <v>0.85</v>
      </c>
      <c r="R11" s="182"/>
      <c r="S11" s="182"/>
      <c r="T11" s="1008">
        <v>0.85</v>
      </c>
      <c r="U11" s="182"/>
      <c r="V11" s="182"/>
      <c r="W11" s="1008">
        <v>0.85</v>
      </c>
      <c r="X11" s="182"/>
      <c r="Y11" s="182"/>
      <c r="Z11" s="1008">
        <v>0.85</v>
      </c>
      <c r="AA11" s="334" t="s">
        <v>2794</v>
      </c>
      <c r="AB11" s="696" t="s">
        <v>2783</v>
      </c>
      <c r="AC11" s="696" t="s">
        <v>2783</v>
      </c>
      <c r="AD11" s="790" t="s">
        <v>2788</v>
      </c>
      <c r="AE11" s="692" t="s">
        <v>2800</v>
      </c>
      <c r="AF11" s="285"/>
    </row>
    <row r="12" spans="1:39" s="337" customFormat="1" ht="240.75" customHeight="1">
      <c r="A12" s="701" t="s">
        <v>47</v>
      </c>
      <c r="B12" s="695" t="s">
        <v>99</v>
      </c>
      <c r="C12" s="132"/>
      <c r="D12" s="692" t="s">
        <v>2801</v>
      </c>
      <c r="E12" s="133"/>
      <c r="F12" s="95" t="s">
        <v>2802</v>
      </c>
      <c r="G12" s="135">
        <v>3</v>
      </c>
      <c r="H12" s="161" t="s">
        <v>97</v>
      </c>
      <c r="I12" s="693" t="s">
        <v>2803</v>
      </c>
      <c r="J12" s="135" t="s">
        <v>37</v>
      </c>
      <c r="K12" s="135" t="s">
        <v>38</v>
      </c>
      <c r="L12" s="135" t="s">
        <v>39</v>
      </c>
      <c r="M12" s="163" t="s">
        <v>40</v>
      </c>
      <c r="N12" s="1057">
        <f t="shared" ref="N12:N17" si="1">+SUM(O12:Z12)</f>
        <v>120</v>
      </c>
      <c r="O12" s="1058">
        <v>10</v>
      </c>
      <c r="P12" s="182">
        <v>10</v>
      </c>
      <c r="Q12" s="182">
        <v>10</v>
      </c>
      <c r="R12" s="182">
        <v>10</v>
      </c>
      <c r="S12" s="182">
        <v>10</v>
      </c>
      <c r="T12" s="182">
        <v>10</v>
      </c>
      <c r="U12" s="182">
        <v>10</v>
      </c>
      <c r="V12" s="182">
        <v>10</v>
      </c>
      <c r="W12" s="182">
        <v>10</v>
      </c>
      <c r="X12" s="182">
        <v>10</v>
      </c>
      <c r="Y12" s="182">
        <v>10</v>
      </c>
      <c r="Z12" s="510">
        <v>10</v>
      </c>
      <c r="AA12" s="72" t="s">
        <v>2804</v>
      </c>
      <c r="AB12" s="72" t="s">
        <v>2805</v>
      </c>
      <c r="AC12" s="72" t="s">
        <v>2805</v>
      </c>
      <c r="AD12" s="703" t="s">
        <v>2806</v>
      </c>
      <c r="AE12" s="692"/>
      <c r="AF12" s="285"/>
    </row>
    <row r="13" spans="1:39" s="337" customFormat="1" ht="242.25" customHeight="1">
      <c r="A13" s="701" t="s">
        <v>47</v>
      </c>
      <c r="B13" s="695" t="s">
        <v>99</v>
      </c>
      <c r="C13" s="132"/>
      <c r="D13" s="690" t="s">
        <v>2807</v>
      </c>
      <c r="E13" s="55" t="s">
        <v>2808</v>
      </c>
      <c r="F13" s="95" t="s">
        <v>2809</v>
      </c>
      <c r="G13" s="342">
        <v>0.5</v>
      </c>
      <c r="H13" s="161" t="s">
        <v>97</v>
      </c>
      <c r="I13" s="693" t="s">
        <v>2803</v>
      </c>
      <c r="J13" s="135" t="s">
        <v>37</v>
      </c>
      <c r="K13" s="135" t="s">
        <v>38</v>
      </c>
      <c r="L13" s="135" t="s">
        <v>39</v>
      </c>
      <c r="M13" s="163" t="s">
        <v>40</v>
      </c>
      <c r="N13" s="1057">
        <f t="shared" si="1"/>
        <v>180</v>
      </c>
      <c r="O13" s="1058">
        <v>15</v>
      </c>
      <c r="P13" s="182">
        <v>15</v>
      </c>
      <c r="Q13" s="182">
        <v>15</v>
      </c>
      <c r="R13" s="182">
        <v>15</v>
      </c>
      <c r="S13" s="182">
        <v>15</v>
      </c>
      <c r="T13" s="182">
        <v>15</v>
      </c>
      <c r="U13" s="182">
        <v>15</v>
      </c>
      <c r="V13" s="182">
        <v>15</v>
      </c>
      <c r="W13" s="182">
        <v>15</v>
      </c>
      <c r="X13" s="182">
        <v>15</v>
      </c>
      <c r="Y13" s="182">
        <v>15</v>
      </c>
      <c r="Z13" s="510">
        <v>15</v>
      </c>
      <c r="AA13" s="72" t="s">
        <v>2804</v>
      </c>
      <c r="AB13" s="72" t="s">
        <v>2805</v>
      </c>
      <c r="AC13" s="72" t="s">
        <v>2805</v>
      </c>
      <c r="AD13" s="703" t="s">
        <v>2806</v>
      </c>
      <c r="AE13" s="692"/>
      <c r="AF13" s="285"/>
    </row>
    <row r="14" spans="1:39" s="337" customFormat="1" ht="285.75" customHeight="1">
      <c r="A14" s="701" t="s">
        <v>47</v>
      </c>
      <c r="B14" s="695" t="s">
        <v>99</v>
      </c>
      <c r="C14" s="132"/>
      <c r="D14" s="690" t="s">
        <v>2807</v>
      </c>
      <c r="E14" s="55" t="s">
        <v>2810</v>
      </c>
      <c r="F14" s="95" t="s">
        <v>2811</v>
      </c>
      <c r="G14" s="342">
        <v>0.5</v>
      </c>
      <c r="H14" s="161" t="s">
        <v>97</v>
      </c>
      <c r="I14" s="693" t="s">
        <v>2803</v>
      </c>
      <c r="J14" s="135" t="s">
        <v>37</v>
      </c>
      <c r="K14" s="135" t="s">
        <v>38</v>
      </c>
      <c r="L14" s="135" t="s">
        <v>39</v>
      </c>
      <c r="M14" s="163" t="s">
        <v>40</v>
      </c>
      <c r="N14" s="1057">
        <f t="shared" si="1"/>
        <v>240</v>
      </c>
      <c r="O14" s="1058">
        <v>20</v>
      </c>
      <c r="P14" s="182">
        <v>20</v>
      </c>
      <c r="Q14" s="182">
        <v>20</v>
      </c>
      <c r="R14" s="182">
        <v>20</v>
      </c>
      <c r="S14" s="182">
        <v>20</v>
      </c>
      <c r="T14" s="182">
        <v>20</v>
      </c>
      <c r="U14" s="182">
        <v>20</v>
      </c>
      <c r="V14" s="182">
        <v>20</v>
      </c>
      <c r="W14" s="182">
        <v>20</v>
      </c>
      <c r="X14" s="182">
        <v>20</v>
      </c>
      <c r="Y14" s="182">
        <v>20</v>
      </c>
      <c r="Z14" s="510">
        <v>20</v>
      </c>
      <c r="AA14" s="72" t="s">
        <v>2812</v>
      </c>
      <c r="AB14" s="72" t="s">
        <v>2805</v>
      </c>
      <c r="AC14" s="72" t="s">
        <v>2805</v>
      </c>
      <c r="AD14" s="703" t="s">
        <v>2806</v>
      </c>
      <c r="AE14" s="692"/>
      <c r="AF14" s="285"/>
    </row>
    <row r="15" spans="1:39" s="337" customFormat="1" ht="171.75" customHeight="1">
      <c r="A15" s="701" t="s">
        <v>47</v>
      </c>
      <c r="B15" s="695" t="s">
        <v>99</v>
      </c>
      <c r="C15" s="132"/>
      <c r="D15" s="693" t="s">
        <v>2813</v>
      </c>
      <c r="E15" s="133"/>
      <c r="F15" s="95" t="s">
        <v>2814</v>
      </c>
      <c r="G15" s="135">
        <v>2</v>
      </c>
      <c r="H15" s="161" t="s">
        <v>54</v>
      </c>
      <c r="I15" s="693" t="s">
        <v>2815</v>
      </c>
      <c r="J15" s="135" t="s">
        <v>29</v>
      </c>
      <c r="K15" s="135" t="s">
        <v>30</v>
      </c>
      <c r="L15" s="135" t="s">
        <v>31</v>
      </c>
      <c r="M15" s="163" t="s">
        <v>40</v>
      </c>
      <c r="N15" s="1057">
        <f t="shared" si="1"/>
        <v>12</v>
      </c>
      <c r="O15" s="1058">
        <v>1</v>
      </c>
      <c r="P15" s="182">
        <v>1</v>
      </c>
      <c r="Q15" s="182">
        <v>1</v>
      </c>
      <c r="R15" s="182">
        <v>1</v>
      </c>
      <c r="S15" s="182">
        <v>1</v>
      </c>
      <c r="T15" s="182">
        <v>1</v>
      </c>
      <c r="U15" s="182">
        <v>1</v>
      </c>
      <c r="V15" s="182">
        <v>1</v>
      </c>
      <c r="W15" s="182">
        <v>1</v>
      </c>
      <c r="X15" s="182">
        <v>1</v>
      </c>
      <c r="Y15" s="182">
        <v>1</v>
      </c>
      <c r="Z15" s="510">
        <v>1</v>
      </c>
      <c r="AA15" s="72" t="s">
        <v>2816</v>
      </c>
      <c r="AB15" s="72" t="s">
        <v>2805</v>
      </c>
      <c r="AC15" s="72" t="s">
        <v>2805</v>
      </c>
      <c r="AD15" s="703" t="s">
        <v>2806</v>
      </c>
      <c r="AE15" s="692"/>
      <c r="AF15" s="285"/>
    </row>
    <row r="16" spans="1:39" s="337" customFormat="1" ht="194.25" customHeight="1">
      <c r="A16" s="72" t="s">
        <v>47</v>
      </c>
      <c r="B16" s="790" t="s">
        <v>99</v>
      </c>
      <c r="C16" s="132"/>
      <c r="D16" s="693" t="s">
        <v>2817</v>
      </c>
      <c r="E16" s="133"/>
      <c r="F16" s="95" t="s">
        <v>2818</v>
      </c>
      <c r="G16" s="135">
        <v>1</v>
      </c>
      <c r="H16" s="161" t="s">
        <v>54</v>
      </c>
      <c r="I16" s="693" t="s">
        <v>2819</v>
      </c>
      <c r="J16" s="135" t="s">
        <v>37</v>
      </c>
      <c r="K16" s="135" t="s">
        <v>38</v>
      </c>
      <c r="L16" s="135" t="s">
        <v>39</v>
      </c>
      <c r="M16" s="163" t="s">
        <v>40</v>
      </c>
      <c r="N16" s="1057">
        <f t="shared" si="1"/>
        <v>84</v>
      </c>
      <c r="O16" s="1058">
        <v>7</v>
      </c>
      <c r="P16" s="182">
        <v>7</v>
      </c>
      <c r="Q16" s="182">
        <v>7</v>
      </c>
      <c r="R16" s="182">
        <v>7</v>
      </c>
      <c r="S16" s="182">
        <v>7</v>
      </c>
      <c r="T16" s="182">
        <v>7</v>
      </c>
      <c r="U16" s="182">
        <v>7</v>
      </c>
      <c r="V16" s="182">
        <v>7</v>
      </c>
      <c r="W16" s="182">
        <v>7</v>
      </c>
      <c r="X16" s="182">
        <v>7</v>
      </c>
      <c r="Y16" s="182">
        <v>7</v>
      </c>
      <c r="Z16" s="182">
        <v>7</v>
      </c>
      <c r="AA16" s="334" t="s">
        <v>2820</v>
      </c>
      <c r="AB16" s="72" t="s">
        <v>2805</v>
      </c>
      <c r="AC16" s="72" t="s">
        <v>2805</v>
      </c>
      <c r="AD16" s="703" t="s">
        <v>2806</v>
      </c>
      <c r="AE16" s="692"/>
      <c r="AF16" s="285"/>
    </row>
    <row r="17" spans="1:32" s="337" customFormat="1" ht="218.25" customHeight="1">
      <c r="A17" s="701" t="s">
        <v>47</v>
      </c>
      <c r="B17" s="695" t="s">
        <v>99</v>
      </c>
      <c r="C17" s="132"/>
      <c r="D17" s="693" t="s">
        <v>2821</v>
      </c>
      <c r="E17" s="133"/>
      <c r="F17" s="95" t="s">
        <v>2822</v>
      </c>
      <c r="G17" s="135">
        <v>2</v>
      </c>
      <c r="H17" s="161" t="s">
        <v>54</v>
      </c>
      <c r="I17" s="693" t="s">
        <v>2823</v>
      </c>
      <c r="J17" s="135" t="s">
        <v>37</v>
      </c>
      <c r="K17" s="135" t="s">
        <v>30</v>
      </c>
      <c r="L17" s="135" t="s">
        <v>39</v>
      </c>
      <c r="M17" s="163" t="s">
        <v>40</v>
      </c>
      <c r="N17" s="1057">
        <f t="shared" si="1"/>
        <v>72</v>
      </c>
      <c r="O17" s="1058">
        <v>6</v>
      </c>
      <c r="P17" s="182">
        <v>6</v>
      </c>
      <c r="Q17" s="182">
        <v>6</v>
      </c>
      <c r="R17" s="182">
        <v>6</v>
      </c>
      <c r="S17" s="182">
        <v>6</v>
      </c>
      <c r="T17" s="182">
        <v>6</v>
      </c>
      <c r="U17" s="182">
        <v>6</v>
      </c>
      <c r="V17" s="182">
        <v>6</v>
      </c>
      <c r="W17" s="182">
        <v>6</v>
      </c>
      <c r="X17" s="182">
        <v>6</v>
      </c>
      <c r="Y17" s="182">
        <v>6</v>
      </c>
      <c r="Z17" s="182">
        <v>6</v>
      </c>
      <c r="AA17" s="334" t="s">
        <v>2824</v>
      </c>
      <c r="AB17" s="72" t="s">
        <v>2805</v>
      </c>
      <c r="AC17" s="72" t="s">
        <v>2805</v>
      </c>
      <c r="AD17" s="703" t="s">
        <v>2806</v>
      </c>
      <c r="AE17" s="692"/>
      <c r="AF17" s="285"/>
    </row>
    <row r="18" spans="1:32" s="337" customFormat="1" ht="133.5" customHeight="1">
      <c r="A18" s="72" t="s">
        <v>47</v>
      </c>
      <c r="B18" s="790" t="s">
        <v>99</v>
      </c>
      <c r="C18" s="132"/>
      <c r="D18" s="693" t="s">
        <v>2825</v>
      </c>
      <c r="E18" s="133"/>
      <c r="F18" s="95" t="s">
        <v>2826</v>
      </c>
      <c r="G18" s="135">
        <v>2</v>
      </c>
      <c r="H18" s="161" t="s">
        <v>68</v>
      </c>
      <c r="I18" s="693" t="s">
        <v>2827</v>
      </c>
      <c r="J18" s="135" t="s">
        <v>81</v>
      </c>
      <c r="K18" s="135" t="s">
        <v>30</v>
      </c>
      <c r="L18" s="135" t="s">
        <v>31</v>
      </c>
      <c r="M18" s="163" t="s">
        <v>40</v>
      </c>
      <c r="N18" s="819">
        <f>+AVERAGE(O18:Z18)</f>
        <v>1</v>
      </c>
      <c r="O18" s="1008">
        <v>1</v>
      </c>
      <c r="P18" s="1008">
        <v>1</v>
      </c>
      <c r="Q18" s="1008">
        <v>1</v>
      </c>
      <c r="R18" s="1008">
        <v>1</v>
      </c>
      <c r="S18" s="1008">
        <v>1</v>
      </c>
      <c r="T18" s="1008">
        <v>1</v>
      </c>
      <c r="U18" s="1008">
        <v>1</v>
      </c>
      <c r="V18" s="1008">
        <v>1</v>
      </c>
      <c r="W18" s="1008">
        <v>1</v>
      </c>
      <c r="X18" s="1008">
        <v>1</v>
      </c>
      <c r="Y18" s="1008">
        <v>1</v>
      </c>
      <c r="Z18" s="1008">
        <v>1</v>
      </c>
      <c r="AA18" s="334" t="s">
        <v>224</v>
      </c>
      <c r="AB18" s="72" t="s">
        <v>2805</v>
      </c>
      <c r="AC18" s="72" t="s">
        <v>2805</v>
      </c>
      <c r="AD18" s="703" t="s">
        <v>2806</v>
      </c>
      <c r="AE18" s="692"/>
      <c r="AF18" s="285"/>
    </row>
    <row r="19" spans="1:32" s="337" customFormat="1" ht="161.25" customHeight="1">
      <c r="A19" s="701" t="s">
        <v>47</v>
      </c>
      <c r="B19" s="695" t="s">
        <v>99</v>
      </c>
      <c r="C19" s="132"/>
      <c r="D19" s="693" t="s">
        <v>2828</v>
      </c>
      <c r="E19" s="133"/>
      <c r="F19" s="95" t="s">
        <v>2829</v>
      </c>
      <c r="G19" s="135">
        <v>1</v>
      </c>
      <c r="H19" s="161" t="s">
        <v>54</v>
      </c>
      <c r="I19" s="693" t="s">
        <v>2830</v>
      </c>
      <c r="J19" s="135" t="s">
        <v>81</v>
      </c>
      <c r="K19" s="135" t="s">
        <v>30</v>
      </c>
      <c r="L19" s="135" t="s">
        <v>31</v>
      </c>
      <c r="M19" s="163" t="s">
        <v>40</v>
      </c>
      <c r="N19" s="819">
        <f>+AVERAGE(O19:Z19)</f>
        <v>1</v>
      </c>
      <c r="O19" s="1008">
        <v>1</v>
      </c>
      <c r="P19" s="1008">
        <v>1</v>
      </c>
      <c r="Q19" s="1008">
        <v>1</v>
      </c>
      <c r="R19" s="1008">
        <v>1</v>
      </c>
      <c r="S19" s="1008">
        <v>1</v>
      </c>
      <c r="T19" s="1008">
        <v>1</v>
      </c>
      <c r="U19" s="1008">
        <v>1</v>
      </c>
      <c r="V19" s="1008">
        <v>1</v>
      </c>
      <c r="W19" s="1008">
        <v>1</v>
      </c>
      <c r="X19" s="1008">
        <v>1</v>
      </c>
      <c r="Y19" s="1008">
        <v>1</v>
      </c>
      <c r="Z19" s="1008">
        <v>1</v>
      </c>
      <c r="AA19" s="334" t="s">
        <v>224</v>
      </c>
      <c r="AB19" s="72" t="s">
        <v>2805</v>
      </c>
      <c r="AC19" s="72" t="s">
        <v>2805</v>
      </c>
      <c r="AD19" s="72" t="s">
        <v>2831</v>
      </c>
      <c r="AE19" s="692"/>
      <c r="AF19" s="285"/>
    </row>
    <row r="20" spans="1:32" s="337" customFormat="1" ht="195.75" customHeight="1">
      <c r="A20" s="701" t="s">
        <v>47</v>
      </c>
      <c r="B20" s="695" t="s">
        <v>99</v>
      </c>
      <c r="C20" s="132"/>
      <c r="D20" s="693" t="s">
        <v>2832</v>
      </c>
      <c r="E20" s="95" t="s">
        <v>2833</v>
      </c>
      <c r="F20" s="72" t="s">
        <v>2834</v>
      </c>
      <c r="G20" s="135">
        <v>3</v>
      </c>
      <c r="H20" s="161" t="s">
        <v>97</v>
      </c>
      <c r="I20" s="693" t="s">
        <v>2835</v>
      </c>
      <c r="J20" s="135" t="s">
        <v>37</v>
      </c>
      <c r="K20" s="135" t="s">
        <v>38</v>
      </c>
      <c r="L20" s="135" t="s">
        <v>39</v>
      </c>
      <c r="M20" s="163" t="s">
        <v>40</v>
      </c>
      <c r="N20" s="1057">
        <f t="shared" ref="N20:N23" si="2">+SUM(O20:Z20)</f>
        <v>72</v>
      </c>
      <c r="O20" s="1058">
        <v>6</v>
      </c>
      <c r="P20" s="182">
        <v>6</v>
      </c>
      <c r="Q20" s="182">
        <v>6</v>
      </c>
      <c r="R20" s="182">
        <v>6</v>
      </c>
      <c r="S20" s="182">
        <v>6</v>
      </c>
      <c r="T20" s="182">
        <v>6</v>
      </c>
      <c r="U20" s="182">
        <v>6</v>
      </c>
      <c r="V20" s="182">
        <v>6</v>
      </c>
      <c r="W20" s="182">
        <v>6</v>
      </c>
      <c r="X20" s="182">
        <v>6</v>
      </c>
      <c r="Y20" s="182">
        <v>6</v>
      </c>
      <c r="Z20" s="182">
        <v>6</v>
      </c>
      <c r="AA20" s="334" t="s">
        <v>2836</v>
      </c>
      <c r="AB20" s="72" t="s">
        <v>2805</v>
      </c>
      <c r="AC20" s="72" t="s">
        <v>2805</v>
      </c>
      <c r="AD20" s="72" t="s">
        <v>2837</v>
      </c>
      <c r="AE20" s="692" t="s">
        <v>105</v>
      </c>
      <c r="AF20" s="285"/>
    </row>
    <row r="21" spans="1:32" s="337" customFormat="1" ht="185.25" customHeight="1">
      <c r="A21" s="701" t="s">
        <v>47</v>
      </c>
      <c r="B21" s="695" t="s">
        <v>99</v>
      </c>
      <c r="C21" s="132"/>
      <c r="D21" s="690" t="s">
        <v>2838</v>
      </c>
      <c r="E21" s="95" t="s">
        <v>2839</v>
      </c>
      <c r="F21" s="95" t="s">
        <v>2840</v>
      </c>
      <c r="G21" s="342">
        <v>1.5</v>
      </c>
      <c r="H21" s="161" t="s">
        <v>97</v>
      </c>
      <c r="I21" s="693" t="s">
        <v>2841</v>
      </c>
      <c r="J21" s="135" t="s">
        <v>37</v>
      </c>
      <c r="K21" s="135" t="s">
        <v>38</v>
      </c>
      <c r="L21" s="135" t="s">
        <v>39</v>
      </c>
      <c r="M21" s="163" t="s">
        <v>40</v>
      </c>
      <c r="N21" s="1057">
        <f t="shared" si="2"/>
        <v>180</v>
      </c>
      <c r="O21" s="1060">
        <v>15</v>
      </c>
      <c r="P21" s="64">
        <v>15</v>
      </c>
      <c r="Q21" s="64">
        <v>15</v>
      </c>
      <c r="R21" s="64">
        <v>15</v>
      </c>
      <c r="S21" s="64">
        <v>15</v>
      </c>
      <c r="T21" s="64">
        <v>15</v>
      </c>
      <c r="U21" s="64">
        <v>15</v>
      </c>
      <c r="V21" s="64">
        <v>15</v>
      </c>
      <c r="W21" s="64">
        <v>15</v>
      </c>
      <c r="X21" s="64">
        <v>15</v>
      </c>
      <c r="Y21" s="64">
        <v>15</v>
      </c>
      <c r="Z21" s="64">
        <v>15</v>
      </c>
      <c r="AA21" s="1059" t="s">
        <v>184</v>
      </c>
      <c r="AB21" s="72" t="s">
        <v>2805</v>
      </c>
      <c r="AC21" s="72" t="s">
        <v>2805</v>
      </c>
      <c r="AD21" s="72" t="s">
        <v>2837</v>
      </c>
      <c r="AE21" s="692" t="s">
        <v>105</v>
      </c>
      <c r="AF21" s="285"/>
    </row>
    <row r="22" spans="1:32" s="337" customFormat="1" ht="142.5" customHeight="1">
      <c r="A22" s="72" t="s">
        <v>47</v>
      </c>
      <c r="B22" s="790" t="s">
        <v>99</v>
      </c>
      <c r="C22" s="132"/>
      <c r="D22" s="693" t="s">
        <v>2838</v>
      </c>
      <c r="E22" s="95" t="s">
        <v>2842</v>
      </c>
      <c r="F22" s="95" t="s">
        <v>2843</v>
      </c>
      <c r="G22" s="342">
        <v>1.5</v>
      </c>
      <c r="H22" s="161" t="s">
        <v>97</v>
      </c>
      <c r="I22" s="693" t="s">
        <v>2844</v>
      </c>
      <c r="J22" s="135" t="s">
        <v>37</v>
      </c>
      <c r="K22" s="135" t="s">
        <v>38</v>
      </c>
      <c r="L22" s="135" t="s">
        <v>39</v>
      </c>
      <c r="M22" s="163" t="s">
        <v>40</v>
      </c>
      <c r="N22" s="1057">
        <f t="shared" si="2"/>
        <v>180</v>
      </c>
      <c r="O22" s="1060">
        <v>15</v>
      </c>
      <c r="P22" s="64">
        <v>15</v>
      </c>
      <c r="Q22" s="64">
        <v>15</v>
      </c>
      <c r="R22" s="64">
        <v>15</v>
      </c>
      <c r="S22" s="64">
        <v>15</v>
      </c>
      <c r="T22" s="64">
        <v>15</v>
      </c>
      <c r="U22" s="64">
        <v>15</v>
      </c>
      <c r="V22" s="64">
        <v>15</v>
      </c>
      <c r="W22" s="64">
        <v>15</v>
      </c>
      <c r="X22" s="64">
        <v>15</v>
      </c>
      <c r="Y22" s="64">
        <v>15</v>
      </c>
      <c r="Z22" s="64">
        <v>15</v>
      </c>
      <c r="AA22" s="1059" t="s">
        <v>184</v>
      </c>
      <c r="AB22" s="72" t="s">
        <v>2805</v>
      </c>
      <c r="AC22" s="72" t="s">
        <v>2805</v>
      </c>
      <c r="AD22" s="72" t="s">
        <v>2837</v>
      </c>
      <c r="AE22" s="692" t="s">
        <v>105</v>
      </c>
      <c r="AF22" s="285"/>
    </row>
    <row r="23" spans="1:32" s="337" customFormat="1" ht="409.5" customHeight="1">
      <c r="A23" s="1488" t="s">
        <v>26</v>
      </c>
      <c r="B23" s="1427" t="s">
        <v>27</v>
      </c>
      <c r="C23" s="1430"/>
      <c r="D23" s="1506" t="s">
        <v>2845</v>
      </c>
      <c r="E23" s="126" t="s">
        <v>2846</v>
      </c>
      <c r="F23" s="692" t="s">
        <v>2847</v>
      </c>
      <c r="G23" s="342">
        <v>1.5</v>
      </c>
      <c r="H23" s="161" t="s">
        <v>28</v>
      </c>
      <c r="I23" s="703" t="s">
        <v>2848</v>
      </c>
      <c r="J23" s="135" t="s">
        <v>37</v>
      </c>
      <c r="K23" s="135" t="s">
        <v>38</v>
      </c>
      <c r="L23" s="135" t="s">
        <v>31</v>
      </c>
      <c r="M23" s="163" t="s">
        <v>40</v>
      </c>
      <c r="N23" s="1057">
        <f t="shared" si="2"/>
        <v>24</v>
      </c>
      <c r="O23" s="1058">
        <v>2</v>
      </c>
      <c r="P23" s="182">
        <v>2</v>
      </c>
      <c r="Q23" s="182">
        <v>2</v>
      </c>
      <c r="R23" s="182">
        <v>2</v>
      </c>
      <c r="S23" s="182">
        <v>2</v>
      </c>
      <c r="T23" s="182">
        <v>2</v>
      </c>
      <c r="U23" s="182">
        <v>2</v>
      </c>
      <c r="V23" s="182">
        <v>2</v>
      </c>
      <c r="W23" s="182">
        <v>2</v>
      </c>
      <c r="X23" s="182">
        <v>2</v>
      </c>
      <c r="Y23" s="182">
        <v>2</v>
      </c>
      <c r="Z23" s="182">
        <v>2</v>
      </c>
      <c r="AA23" s="72" t="s">
        <v>2849</v>
      </c>
      <c r="AB23" s="72" t="s">
        <v>78</v>
      </c>
      <c r="AC23" s="72" t="s">
        <v>78</v>
      </c>
      <c r="AD23" s="696" t="s">
        <v>2850</v>
      </c>
      <c r="AE23" s="692" t="s">
        <v>2851</v>
      </c>
      <c r="AF23" s="285"/>
    </row>
    <row r="24" spans="1:32" s="337" customFormat="1" ht="223.5" customHeight="1">
      <c r="A24" s="1489"/>
      <c r="B24" s="1428"/>
      <c r="C24" s="1431"/>
      <c r="D24" s="1508"/>
      <c r="E24" s="126" t="s">
        <v>2852</v>
      </c>
      <c r="F24" s="703" t="s">
        <v>2853</v>
      </c>
      <c r="G24" s="342">
        <v>1.5</v>
      </c>
      <c r="H24" s="161" t="s">
        <v>28</v>
      </c>
      <c r="I24" s="703" t="s">
        <v>2854</v>
      </c>
      <c r="J24" s="135" t="s">
        <v>81</v>
      </c>
      <c r="K24" s="135" t="s">
        <v>30</v>
      </c>
      <c r="L24" s="135" t="s">
        <v>31</v>
      </c>
      <c r="M24" s="163" t="s">
        <v>40</v>
      </c>
      <c r="N24" s="819">
        <f>+AVERAGE(O24:Z24)</f>
        <v>1</v>
      </c>
      <c r="O24" s="1061">
        <v>1</v>
      </c>
      <c r="P24" s="516">
        <v>1</v>
      </c>
      <c r="Q24" s="516">
        <v>1</v>
      </c>
      <c r="R24" s="516">
        <v>1</v>
      </c>
      <c r="S24" s="516">
        <v>1</v>
      </c>
      <c r="T24" s="516">
        <v>1</v>
      </c>
      <c r="U24" s="516">
        <v>1</v>
      </c>
      <c r="V24" s="516">
        <v>1</v>
      </c>
      <c r="W24" s="516">
        <v>1</v>
      </c>
      <c r="X24" s="516">
        <v>1</v>
      </c>
      <c r="Y24" s="516">
        <v>1</v>
      </c>
      <c r="Z24" s="516">
        <v>1</v>
      </c>
      <c r="AA24" s="72" t="s">
        <v>2855</v>
      </c>
      <c r="AB24" s="72" t="s">
        <v>78</v>
      </c>
      <c r="AC24" s="72" t="s">
        <v>78</v>
      </c>
      <c r="AD24" s="696" t="s">
        <v>2856</v>
      </c>
      <c r="AE24" s="692" t="s">
        <v>2857</v>
      </c>
      <c r="AF24" s="285"/>
    </row>
    <row r="25" spans="1:32" s="337" customFormat="1" ht="279.75" customHeight="1">
      <c r="A25" s="1489"/>
      <c r="B25" s="1428"/>
      <c r="C25" s="132"/>
      <c r="D25" s="828" t="s">
        <v>2858</v>
      </c>
      <c r="E25" s="828"/>
      <c r="F25" s="828" t="s">
        <v>2859</v>
      </c>
      <c r="G25" s="135">
        <v>3</v>
      </c>
      <c r="H25" s="161" t="s">
        <v>28</v>
      </c>
      <c r="I25" s="703" t="s">
        <v>2860</v>
      </c>
      <c r="J25" s="135" t="s">
        <v>37</v>
      </c>
      <c r="K25" s="135" t="s">
        <v>38</v>
      </c>
      <c r="L25" s="135" t="s">
        <v>31</v>
      </c>
      <c r="M25" s="163" t="s">
        <v>40</v>
      </c>
      <c r="N25" s="1057">
        <f>+SUM(O25:Z25)</f>
        <v>180</v>
      </c>
      <c r="O25" s="1058">
        <v>15</v>
      </c>
      <c r="P25" s="182">
        <v>15</v>
      </c>
      <c r="Q25" s="182">
        <v>15</v>
      </c>
      <c r="R25" s="182">
        <v>15</v>
      </c>
      <c r="S25" s="182">
        <v>15</v>
      </c>
      <c r="T25" s="182">
        <v>15</v>
      </c>
      <c r="U25" s="182">
        <v>15</v>
      </c>
      <c r="V25" s="182">
        <v>15</v>
      </c>
      <c r="W25" s="182">
        <v>15</v>
      </c>
      <c r="X25" s="182">
        <v>15</v>
      </c>
      <c r="Y25" s="182">
        <v>15</v>
      </c>
      <c r="Z25" s="182">
        <v>15</v>
      </c>
      <c r="AA25" s="72" t="s">
        <v>2861</v>
      </c>
      <c r="AB25" s="696" t="s">
        <v>78</v>
      </c>
      <c r="AC25" s="696" t="s">
        <v>78</v>
      </c>
      <c r="AD25" s="696" t="s">
        <v>2850</v>
      </c>
      <c r="AE25" s="692" t="s">
        <v>2857</v>
      </c>
      <c r="AF25" s="285"/>
    </row>
    <row r="26" spans="1:32" s="337" customFormat="1" ht="372.75" customHeight="1">
      <c r="A26" s="1489"/>
      <c r="B26" s="1428"/>
      <c r="C26" s="132"/>
      <c r="D26" s="828" t="s">
        <v>2862</v>
      </c>
      <c r="E26" s="832"/>
      <c r="F26" s="832" t="s">
        <v>2863</v>
      </c>
      <c r="G26" s="136">
        <v>2</v>
      </c>
      <c r="H26" s="161" t="s">
        <v>28</v>
      </c>
      <c r="I26" s="618" t="s">
        <v>713</v>
      </c>
      <c r="J26" s="135" t="s">
        <v>29</v>
      </c>
      <c r="K26" s="135" t="s">
        <v>38</v>
      </c>
      <c r="L26" s="135" t="s">
        <v>39</v>
      </c>
      <c r="M26" s="163" t="s">
        <v>40</v>
      </c>
      <c r="N26" s="1057">
        <f>+SUM(O26:Z26)</f>
        <v>12</v>
      </c>
      <c r="O26" s="1058">
        <v>1</v>
      </c>
      <c r="P26" s="182">
        <v>1</v>
      </c>
      <c r="Q26" s="182">
        <v>1</v>
      </c>
      <c r="R26" s="182">
        <v>1</v>
      </c>
      <c r="S26" s="182">
        <v>1</v>
      </c>
      <c r="T26" s="182">
        <v>1</v>
      </c>
      <c r="U26" s="182">
        <v>1</v>
      </c>
      <c r="V26" s="182">
        <v>1</v>
      </c>
      <c r="W26" s="182">
        <v>1</v>
      </c>
      <c r="X26" s="182">
        <v>1</v>
      </c>
      <c r="Y26" s="182">
        <v>1</v>
      </c>
      <c r="Z26" s="182">
        <v>1</v>
      </c>
      <c r="AA26" s="72" t="s">
        <v>2849</v>
      </c>
      <c r="AB26" s="185" t="s">
        <v>78</v>
      </c>
      <c r="AC26" s="185" t="s">
        <v>78</v>
      </c>
      <c r="AD26" s="696" t="s">
        <v>2856</v>
      </c>
      <c r="AE26" s="692"/>
      <c r="AF26" s="285"/>
    </row>
    <row r="27" spans="1:32" s="337" customFormat="1" ht="318.75" customHeight="1">
      <c r="A27" s="1490"/>
      <c r="B27" s="1429"/>
      <c r="C27" s="132"/>
      <c r="D27" s="828" t="s">
        <v>2864</v>
      </c>
      <c r="E27" s="828"/>
      <c r="F27" s="828" t="s">
        <v>2865</v>
      </c>
      <c r="G27" s="135">
        <v>3</v>
      </c>
      <c r="H27" s="161" t="s">
        <v>28</v>
      </c>
      <c r="I27" s="72" t="s">
        <v>2866</v>
      </c>
      <c r="J27" s="135" t="s">
        <v>81</v>
      </c>
      <c r="K27" s="135" t="s">
        <v>38</v>
      </c>
      <c r="L27" s="135" t="s">
        <v>31</v>
      </c>
      <c r="M27" s="163" t="s">
        <v>40</v>
      </c>
      <c r="N27" s="1062">
        <v>0.5</v>
      </c>
      <c r="O27" s="1061">
        <v>0.5</v>
      </c>
      <c r="P27" s="516">
        <v>0.5</v>
      </c>
      <c r="Q27" s="516">
        <v>0.5</v>
      </c>
      <c r="R27" s="516">
        <v>0.5</v>
      </c>
      <c r="S27" s="516">
        <v>0.5</v>
      </c>
      <c r="T27" s="516">
        <v>0.5</v>
      </c>
      <c r="U27" s="516">
        <v>0.5</v>
      </c>
      <c r="V27" s="516">
        <v>0.5</v>
      </c>
      <c r="W27" s="516">
        <v>0.5</v>
      </c>
      <c r="X27" s="516">
        <v>0.5</v>
      </c>
      <c r="Y27" s="516">
        <v>0.5</v>
      </c>
      <c r="Z27" s="516">
        <v>0.5</v>
      </c>
      <c r="AA27" s="72" t="s">
        <v>2849</v>
      </c>
      <c r="AB27" s="185" t="s">
        <v>78</v>
      </c>
      <c r="AC27" s="185" t="s">
        <v>78</v>
      </c>
      <c r="AD27" s="696" t="s">
        <v>2850</v>
      </c>
      <c r="AE27" s="393"/>
      <c r="AF27" s="285"/>
    </row>
    <row r="28" spans="1:32" s="337" customFormat="1" ht="283.5" customHeight="1">
      <c r="A28" s="1608" t="s">
        <v>47</v>
      </c>
      <c r="B28" s="1609" t="s">
        <v>99</v>
      </c>
      <c r="C28" s="139"/>
      <c r="D28" s="693" t="s">
        <v>2867</v>
      </c>
      <c r="E28" s="140"/>
      <c r="F28" s="72" t="s">
        <v>2868</v>
      </c>
      <c r="G28" s="1063">
        <v>3</v>
      </c>
      <c r="H28" s="95" t="s">
        <v>68</v>
      </c>
      <c r="I28" s="72" t="s">
        <v>2869</v>
      </c>
      <c r="J28" s="143" t="s">
        <v>37</v>
      </c>
      <c r="K28" s="143" t="s">
        <v>38</v>
      </c>
      <c r="L28" s="143" t="s">
        <v>39</v>
      </c>
      <c r="M28" s="1063" t="s">
        <v>40</v>
      </c>
      <c r="N28" s="1057">
        <f>+SUM(O28:Z28)</f>
        <v>48</v>
      </c>
      <c r="O28" s="1064">
        <v>4</v>
      </c>
      <c r="P28" s="716">
        <v>4</v>
      </c>
      <c r="Q28" s="716">
        <v>4</v>
      </c>
      <c r="R28" s="716">
        <v>4</v>
      </c>
      <c r="S28" s="716">
        <v>4</v>
      </c>
      <c r="T28" s="716">
        <v>4</v>
      </c>
      <c r="U28" s="716">
        <v>4</v>
      </c>
      <c r="V28" s="716">
        <v>4</v>
      </c>
      <c r="W28" s="716">
        <v>4</v>
      </c>
      <c r="X28" s="716">
        <v>4</v>
      </c>
      <c r="Y28" s="716">
        <v>4</v>
      </c>
      <c r="Z28" s="716">
        <v>4</v>
      </c>
      <c r="AA28" s="72" t="s">
        <v>2870</v>
      </c>
      <c r="AB28" s="72" t="s">
        <v>137</v>
      </c>
      <c r="AC28" s="72" t="s">
        <v>137</v>
      </c>
      <c r="AD28" s="72" t="s">
        <v>2871</v>
      </c>
      <c r="AE28" s="1065" t="s">
        <v>2872</v>
      </c>
      <c r="AF28" s="1066">
        <v>29589446.289999999</v>
      </c>
    </row>
    <row r="29" spans="1:32" s="337" customFormat="1" ht="186.75" customHeight="1">
      <c r="A29" s="1608"/>
      <c r="B29" s="1610"/>
      <c r="C29" s="145"/>
      <c r="D29" s="690" t="s">
        <v>2873</v>
      </c>
      <c r="E29" s="146"/>
      <c r="F29" s="701" t="s">
        <v>2874</v>
      </c>
      <c r="G29" s="739">
        <v>3</v>
      </c>
      <c r="H29" s="95" t="s">
        <v>68</v>
      </c>
      <c r="I29" s="72" t="s">
        <v>2875</v>
      </c>
      <c r="J29" s="149" t="s">
        <v>37</v>
      </c>
      <c r="K29" s="149" t="s">
        <v>38</v>
      </c>
      <c r="L29" s="149" t="s">
        <v>39</v>
      </c>
      <c r="M29" s="739" t="s">
        <v>40</v>
      </c>
      <c r="N29" s="1057">
        <f t="shared" ref="N29:N34" si="3">+SUM(O29:Z29)</f>
        <v>72</v>
      </c>
      <c r="O29" s="1067">
        <v>6</v>
      </c>
      <c r="P29" s="721">
        <v>6</v>
      </c>
      <c r="Q29" s="721">
        <v>6</v>
      </c>
      <c r="R29" s="721">
        <v>6</v>
      </c>
      <c r="S29" s="721">
        <v>6</v>
      </c>
      <c r="T29" s="721">
        <v>6</v>
      </c>
      <c r="U29" s="721">
        <v>6</v>
      </c>
      <c r="V29" s="721">
        <v>6</v>
      </c>
      <c r="W29" s="721">
        <v>6</v>
      </c>
      <c r="X29" s="721">
        <v>6</v>
      </c>
      <c r="Y29" s="721">
        <v>6</v>
      </c>
      <c r="Z29" s="721">
        <v>6</v>
      </c>
      <c r="AA29" s="72" t="s">
        <v>2870</v>
      </c>
      <c r="AB29" s="72" t="s">
        <v>137</v>
      </c>
      <c r="AC29" s="72" t="s">
        <v>137</v>
      </c>
      <c r="AD29" s="72" t="s">
        <v>2876</v>
      </c>
      <c r="AE29" s="1065"/>
      <c r="AF29" s="1066">
        <v>10893824.15</v>
      </c>
    </row>
    <row r="30" spans="1:32" s="337" customFormat="1" ht="149.25" customHeight="1">
      <c r="A30" s="1608"/>
      <c r="B30" s="1610"/>
      <c r="C30" s="145"/>
      <c r="D30" s="693" t="s">
        <v>2877</v>
      </c>
      <c r="E30" s="146"/>
      <c r="F30" s="72" t="s">
        <v>2878</v>
      </c>
      <c r="G30" s="739">
        <v>1</v>
      </c>
      <c r="H30" s="95" t="s">
        <v>68</v>
      </c>
      <c r="I30" s="72" t="s">
        <v>2879</v>
      </c>
      <c r="J30" s="149" t="s">
        <v>81</v>
      </c>
      <c r="K30" s="149" t="s">
        <v>30</v>
      </c>
      <c r="L30" s="149" t="s">
        <v>31</v>
      </c>
      <c r="M30" s="739" t="s">
        <v>40</v>
      </c>
      <c r="N30" s="819">
        <f>+AVERAGE(O30:Z30)</f>
        <v>1</v>
      </c>
      <c r="O30" s="1068">
        <v>1</v>
      </c>
      <c r="P30" s="1069">
        <v>1</v>
      </c>
      <c r="Q30" s="1069">
        <v>1</v>
      </c>
      <c r="R30" s="1069">
        <v>1</v>
      </c>
      <c r="S30" s="1069">
        <v>1</v>
      </c>
      <c r="T30" s="1069">
        <v>1</v>
      </c>
      <c r="U30" s="1069">
        <v>1</v>
      </c>
      <c r="V30" s="1069">
        <v>1</v>
      </c>
      <c r="W30" s="1069">
        <v>1</v>
      </c>
      <c r="X30" s="1069">
        <v>1</v>
      </c>
      <c r="Y30" s="1069">
        <v>1</v>
      </c>
      <c r="Z30" s="1069">
        <v>1</v>
      </c>
      <c r="AA30" s="72" t="s">
        <v>224</v>
      </c>
      <c r="AB30" s="72" t="s">
        <v>137</v>
      </c>
      <c r="AC30" s="72" t="s">
        <v>137</v>
      </c>
      <c r="AD30" s="72" t="s">
        <v>2880</v>
      </c>
      <c r="AE30" s="133"/>
      <c r="AF30" s="1070">
        <v>200000000</v>
      </c>
    </row>
    <row r="31" spans="1:32" s="337" customFormat="1" ht="132" customHeight="1">
      <c r="A31" s="1608"/>
      <c r="B31" s="1610"/>
      <c r="C31" s="145"/>
      <c r="D31" s="693" t="s">
        <v>2881</v>
      </c>
      <c r="E31" s="146"/>
      <c r="F31" s="72" t="s">
        <v>2882</v>
      </c>
      <c r="G31" s="740">
        <v>1</v>
      </c>
      <c r="H31" s="95" t="s">
        <v>68</v>
      </c>
      <c r="I31" s="72" t="s">
        <v>2128</v>
      </c>
      <c r="J31" s="149" t="s">
        <v>29</v>
      </c>
      <c r="K31" s="149" t="s">
        <v>30</v>
      </c>
      <c r="L31" s="149" t="s">
        <v>31</v>
      </c>
      <c r="M31" s="739" t="s">
        <v>40</v>
      </c>
      <c r="N31" s="1057">
        <f t="shared" si="3"/>
        <v>12</v>
      </c>
      <c r="O31" s="1067">
        <v>1</v>
      </c>
      <c r="P31" s="721">
        <v>1</v>
      </c>
      <c r="Q31" s="721">
        <v>1</v>
      </c>
      <c r="R31" s="721">
        <v>1</v>
      </c>
      <c r="S31" s="721">
        <v>1</v>
      </c>
      <c r="T31" s="721">
        <v>1</v>
      </c>
      <c r="U31" s="721">
        <v>1</v>
      </c>
      <c r="V31" s="721">
        <v>1</v>
      </c>
      <c r="W31" s="721">
        <v>1</v>
      </c>
      <c r="X31" s="721">
        <v>1</v>
      </c>
      <c r="Y31" s="721">
        <v>1</v>
      </c>
      <c r="Z31" s="721">
        <v>1</v>
      </c>
      <c r="AA31" s="72" t="s">
        <v>2883</v>
      </c>
      <c r="AB31" s="72" t="s">
        <v>137</v>
      </c>
      <c r="AC31" s="72" t="s">
        <v>137</v>
      </c>
      <c r="AD31" s="72" t="s">
        <v>2884</v>
      </c>
      <c r="AE31" s="1071"/>
      <c r="AF31" s="722"/>
    </row>
    <row r="32" spans="1:32" s="337" customFormat="1" ht="252.75" customHeight="1">
      <c r="A32" s="1608"/>
      <c r="B32" s="1610"/>
      <c r="C32" s="1540"/>
      <c r="D32" s="1613" t="s">
        <v>2885</v>
      </c>
      <c r="E32" s="693" t="s">
        <v>2886</v>
      </c>
      <c r="F32" s="72" t="s">
        <v>2887</v>
      </c>
      <c r="G32" s="342">
        <v>1</v>
      </c>
      <c r="H32" s="95" t="s">
        <v>68</v>
      </c>
      <c r="I32" s="72" t="s">
        <v>2888</v>
      </c>
      <c r="J32" s="149" t="s">
        <v>50</v>
      </c>
      <c r="K32" s="149" t="s">
        <v>38</v>
      </c>
      <c r="L32" s="149" t="s">
        <v>39</v>
      </c>
      <c r="M32" s="739" t="s">
        <v>40</v>
      </c>
      <c r="N32" s="1057">
        <f t="shared" si="3"/>
        <v>288</v>
      </c>
      <c r="O32" s="1067">
        <v>24</v>
      </c>
      <c r="P32" s="721">
        <v>24</v>
      </c>
      <c r="Q32" s="721">
        <v>24</v>
      </c>
      <c r="R32" s="721">
        <v>24</v>
      </c>
      <c r="S32" s="721">
        <v>24</v>
      </c>
      <c r="T32" s="721">
        <v>24</v>
      </c>
      <c r="U32" s="721">
        <v>24</v>
      </c>
      <c r="V32" s="721">
        <v>24</v>
      </c>
      <c r="W32" s="721">
        <v>24</v>
      </c>
      <c r="X32" s="721">
        <v>24</v>
      </c>
      <c r="Y32" s="721">
        <v>24</v>
      </c>
      <c r="Z32" s="721">
        <v>24</v>
      </c>
      <c r="AA32" s="72" t="s">
        <v>224</v>
      </c>
      <c r="AB32" s="72" t="s">
        <v>137</v>
      </c>
      <c r="AC32" s="72" t="s">
        <v>137</v>
      </c>
      <c r="AD32" s="72" t="s">
        <v>2889</v>
      </c>
      <c r="AE32" s="1072" t="s">
        <v>2890</v>
      </c>
      <c r="AF32" s="722"/>
    </row>
    <row r="33" spans="1:39" s="337" customFormat="1" ht="201.75" customHeight="1">
      <c r="A33" s="1608"/>
      <c r="B33" s="1610"/>
      <c r="C33" s="1612"/>
      <c r="D33" s="1614"/>
      <c r="E33" s="693" t="s">
        <v>2891</v>
      </c>
      <c r="F33" s="693" t="s">
        <v>2892</v>
      </c>
      <c r="G33" s="342">
        <v>1</v>
      </c>
      <c r="H33" s="95" t="s">
        <v>68</v>
      </c>
      <c r="I33" s="72" t="s">
        <v>2893</v>
      </c>
      <c r="J33" s="149" t="s">
        <v>50</v>
      </c>
      <c r="K33" s="149" t="s">
        <v>38</v>
      </c>
      <c r="L33" s="149" t="s">
        <v>39</v>
      </c>
      <c r="M33" s="739" t="s">
        <v>40</v>
      </c>
      <c r="N33" s="1057">
        <f t="shared" si="3"/>
        <v>576</v>
      </c>
      <c r="O33" s="1067">
        <v>48</v>
      </c>
      <c r="P33" s="721">
        <v>48</v>
      </c>
      <c r="Q33" s="721">
        <v>48</v>
      </c>
      <c r="R33" s="721">
        <v>48</v>
      </c>
      <c r="S33" s="721">
        <v>48</v>
      </c>
      <c r="T33" s="721">
        <v>48</v>
      </c>
      <c r="U33" s="721">
        <v>48</v>
      </c>
      <c r="V33" s="721">
        <v>48</v>
      </c>
      <c r="W33" s="721">
        <v>48</v>
      </c>
      <c r="X33" s="721">
        <v>48</v>
      </c>
      <c r="Y33" s="721">
        <v>48</v>
      </c>
      <c r="Z33" s="721">
        <v>48</v>
      </c>
      <c r="AA33" s="72" t="s">
        <v>224</v>
      </c>
      <c r="AB33" s="72" t="s">
        <v>137</v>
      </c>
      <c r="AC33" s="72" t="s">
        <v>137</v>
      </c>
      <c r="AD33" s="72" t="s">
        <v>2876</v>
      </c>
      <c r="AE33" s="1072" t="s">
        <v>2894</v>
      </c>
      <c r="AF33" s="722"/>
    </row>
    <row r="34" spans="1:39" s="337" customFormat="1" ht="238.5" customHeight="1">
      <c r="A34" s="1608"/>
      <c r="B34" s="1611"/>
      <c r="C34" s="1541"/>
      <c r="D34" s="1615"/>
      <c r="E34" s="693" t="s">
        <v>2895</v>
      </c>
      <c r="F34" s="693" t="s">
        <v>2896</v>
      </c>
      <c r="G34" s="342">
        <v>1</v>
      </c>
      <c r="H34" s="95" t="s">
        <v>68</v>
      </c>
      <c r="I34" s="72" t="s">
        <v>2893</v>
      </c>
      <c r="J34" s="149" t="s">
        <v>50</v>
      </c>
      <c r="K34" s="149" t="s">
        <v>38</v>
      </c>
      <c r="L34" s="149" t="s">
        <v>39</v>
      </c>
      <c r="M34" s="739" t="s">
        <v>40</v>
      </c>
      <c r="N34" s="1057">
        <f t="shared" si="3"/>
        <v>576</v>
      </c>
      <c r="O34" s="1067">
        <v>48</v>
      </c>
      <c r="P34" s="721">
        <v>48</v>
      </c>
      <c r="Q34" s="721">
        <v>48</v>
      </c>
      <c r="R34" s="721">
        <v>48</v>
      </c>
      <c r="S34" s="721">
        <v>48</v>
      </c>
      <c r="T34" s="721">
        <v>48</v>
      </c>
      <c r="U34" s="721">
        <v>48</v>
      </c>
      <c r="V34" s="721">
        <v>48</v>
      </c>
      <c r="W34" s="721">
        <v>48</v>
      </c>
      <c r="X34" s="721">
        <v>48</v>
      </c>
      <c r="Y34" s="721">
        <v>48</v>
      </c>
      <c r="Z34" s="721">
        <v>48</v>
      </c>
      <c r="AA34" s="72" t="s">
        <v>224</v>
      </c>
      <c r="AB34" s="72" t="s">
        <v>137</v>
      </c>
      <c r="AC34" s="72" t="s">
        <v>137</v>
      </c>
      <c r="AD34" s="72" t="s">
        <v>2897</v>
      </c>
      <c r="AE34" s="692"/>
      <c r="AF34" s="722"/>
    </row>
    <row r="35" spans="1:39" s="101" customFormat="1" ht="18" hidden="1">
      <c r="B35" s="116"/>
      <c r="AA35" s="681"/>
      <c r="AB35" s="681"/>
      <c r="AF35" s="682"/>
    </row>
    <row r="36" spans="1:39" s="101" customFormat="1" ht="18" hidden="1">
      <c r="B36" s="116"/>
      <c r="AA36" s="681"/>
      <c r="AB36" s="681"/>
      <c r="AF36" s="682"/>
    </row>
    <row r="37" spans="1:39" s="101" customFormat="1" ht="18" hidden="1">
      <c r="B37" s="116"/>
      <c r="AA37" s="681"/>
      <c r="AB37" s="681"/>
      <c r="AF37" s="120"/>
      <c r="AG37" s="121"/>
      <c r="AH37" s="121"/>
      <c r="AI37" s="121"/>
      <c r="AJ37" s="121"/>
      <c r="AK37" s="121"/>
      <c r="AL37" s="121"/>
      <c r="AM37" s="121"/>
    </row>
    <row r="38" spans="1:39" s="101" customFormat="1" ht="18" hidden="1">
      <c r="B38" s="116"/>
      <c r="AA38" s="681"/>
      <c r="AB38" s="681"/>
      <c r="AF38" s="682"/>
    </row>
    <row r="39" spans="1:39" s="101" customFormat="1" ht="18" hidden="1">
      <c r="B39" s="116"/>
      <c r="AA39" s="681"/>
      <c r="AB39" s="681"/>
      <c r="AF39" s="682"/>
    </row>
    <row r="40" spans="1:39" s="101" customFormat="1" ht="23.25" hidden="1">
      <c r="B40" s="116"/>
      <c r="AA40" s="681"/>
      <c r="AB40" s="759" t="s">
        <v>517</v>
      </c>
      <c r="AC40" s="759" t="s">
        <v>1470</v>
      </c>
      <c r="AD40" s="760" t="s">
        <v>519</v>
      </c>
      <c r="AF40" s="682"/>
    </row>
    <row r="41" spans="1:39" s="101" customFormat="1" ht="105" hidden="1" customHeight="1">
      <c r="B41" s="116"/>
      <c r="AA41" s="681"/>
      <c r="AB41" s="477" t="s">
        <v>2783</v>
      </c>
      <c r="AC41" s="684" t="e">
        <f>+#REF!+#REF!</f>
        <v>#REF!</v>
      </c>
      <c r="AD41" s="754">
        <f>+G7+G8</f>
        <v>4</v>
      </c>
      <c r="AF41" s="682"/>
    </row>
    <row r="42" spans="1:39" s="101" customFormat="1" ht="116.25" hidden="1" customHeight="1">
      <c r="B42" s="116"/>
      <c r="AA42" s="681"/>
      <c r="AB42" s="750" t="s">
        <v>2898</v>
      </c>
      <c r="AC42" s="684" t="e">
        <f>+#REF!+#REF!+#REF!+#REF!+#REF!+#REF!+#REF!+#REF!+#REF!</f>
        <v>#REF!</v>
      </c>
      <c r="AD42" s="754">
        <f>+G12+G13+G14+G16+G15+G19+G20+G21+G22</f>
        <v>14</v>
      </c>
      <c r="AF42" s="120"/>
      <c r="AG42" s="121"/>
      <c r="AH42" s="121"/>
      <c r="AI42" s="121"/>
      <c r="AJ42" s="121"/>
      <c r="AK42" s="121"/>
      <c r="AL42" s="121"/>
      <c r="AM42" s="121"/>
    </row>
    <row r="43" spans="1:39" s="101" customFormat="1" ht="87.75" hidden="1" customHeight="1">
      <c r="B43" s="116"/>
      <c r="AA43" s="681"/>
      <c r="AB43" s="72" t="s">
        <v>78</v>
      </c>
      <c r="AC43" s="684" t="e">
        <f>+#REF!+#REF!+#REF!+#REF!+#REF!</f>
        <v>#REF!</v>
      </c>
      <c r="AD43" s="754">
        <f>+G23+G24+G25+G26+G27</f>
        <v>11</v>
      </c>
      <c r="AF43" s="120"/>
      <c r="AG43" s="121"/>
      <c r="AH43" s="121"/>
      <c r="AI43" s="121"/>
      <c r="AJ43" s="121"/>
      <c r="AK43" s="121"/>
      <c r="AL43" s="121"/>
      <c r="AM43" s="121"/>
    </row>
    <row r="44" spans="1:39" s="101" customFormat="1" ht="44.25" hidden="1" customHeight="1">
      <c r="B44" s="116"/>
      <c r="AA44" s="681"/>
      <c r="AB44" s="750" t="s">
        <v>137</v>
      </c>
      <c r="AC44" s="684" t="e">
        <f>+#REF!++#REF!+#REF!+#REF!+#REF!</f>
        <v>#REF!</v>
      </c>
      <c r="AD44" s="754">
        <f>+G28++G29+G30+G31+G33</f>
        <v>9</v>
      </c>
      <c r="AF44" s="120"/>
      <c r="AG44" s="121"/>
      <c r="AH44" s="121"/>
      <c r="AI44" s="121"/>
      <c r="AJ44" s="121"/>
      <c r="AK44" s="121"/>
      <c r="AL44" s="121"/>
      <c r="AM44" s="121"/>
    </row>
    <row r="45" spans="1:39" s="101" customFormat="1" ht="72" hidden="1" customHeight="1">
      <c r="B45" s="116"/>
      <c r="AA45" s="681"/>
      <c r="AB45" s="85" t="s">
        <v>2779</v>
      </c>
      <c r="AC45" s="86" t="e">
        <f>AVERAGE(AC41:AC44)</f>
        <v>#REF!</v>
      </c>
      <c r="AD45" s="297">
        <f>SUBTOTAL(9,AD41:AD44)</f>
        <v>38</v>
      </c>
      <c r="AF45" s="120"/>
      <c r="AG45" s="121"/>
      <c r="AH45" s="121"/>
      <c r="AI45" s="121"/>
      <c r="AJ45" s="121"/>
      <c r="AK45" s="121"/>
      <c r="AL45" s="121"/>
      <c r="AM45" s="121"/>
    </row>
    <row r="46" spans="1:39" s="101" customFormat="1" ht="18">
      <c r="B46" s="116"/>
      <c r="AA46" s="681"/>
      <c r="AB46" s="681"/>
      <c r="AF46" s="120"/>
      <c r="AG46" s="121"/>
      <c r="AH46" s="121"/>
      <c r="AI46" s="121"/>
      <c r="AJ46" s="121"/>
      <c r="AK46" s="121"/>
      <c r="AL46" s="121"/>
      <c r="AM46" s="121"/>
    </row>
    <row r="47" spans="1:39" s="101" customFormat="1" ht="18">
      <c r="B47" s="116"/>
      <c r="AA47" s="681"/>
      <c r="AB47" s="681"/>
      <c r="AF47" s="120"/>
      <c r="AG47" s="121"/>
      <c r="AH47" s="121"/>
      <c r="AI47" s="121"/>
      <c r="AJ47" s="121"/>
      <c r="AK47" s="121"/>
      <c r="AL47" s="121"/>
      <c r="AM47" s="121"/>
    </row>
    <row r="48" spans="1:39" s="101" customFormat="1" ht="18">
      <c r="B48" s="116"/>
      <c r="AA48" s="681"/>
      <c r="AB48" s="681"/>
      <c r="AF48" s="120"/>
      <c r="AG48" s="121"/>
      <c r="AH48" s="121"/>
      <c r="AI48" s="121"/>
      <c r="AJ48" s="121"/>
      <c r="AK48" s="121"/>
      <c r="AL48" s="121"/>
      <c r="AM48" s="121"/>
    </row>
    <row r="49" spans="2:39" s="101" customFormat="1" ht="18">
      <c r="B49" s="116"/>
      <c r="AA49" s="681"/>
      <c r="AB49" s="681"/>
      <c r="AF49" s="682"/>
    </row>
    <row r="50" spans="2:39" s="101" customFormat="1" ht="18">
      <c r="B50" s="116"/>
      <c r="AA50" s="681"/>
      <c r="AB50" s="681"/>
      <c r="AF50" s="120"/>
      <c r="AG50" s="121"/>
      <c r="AH50" s="121"/>
      <c r="AI50" s="121"/>
      <c r="AJ50" s="121"/>
      <c r="AK50" s="121"/>
      <c r="AL50" s="121"/>
      <c r="AM50" s="121"/>
    </row>
    <row r="51" spans="2:39" s="101" customFormat="1" ht="18">
      <c r="B51" s="116"/>
      <c r="AA51" s="681"/>
      <c r="AB51" s="681"/>
      <c r="AF51" s="120"/>
      <c r="AG51" s="121"/>
      <c r="AH51" s="121"/>
      <c r="AI51" s="121"/>
      <c r="AJ51" s="121"/>
      <c r="AK51" s="121"/>
      <c r="AL51" s="121"/>
      <c r="AM51" s="121"/>
    </row>
    <row r="52" spans="2:39" s="101" customFormat="1" ht="18">
      <c r="B52" s="116"/>
      <c r="AA52" s="681"/>
      <c r="AB52" s="681"/>
      <c r="AF52" s="120"/>
      <c r="AG52" s="121"/>
      <c r="AH52" s="121"/>
      <c r="AI52" s="121"/>
      <c r="AJ52" s="121"/>
      <c r="AK52" s="121"/>
      <c r="AL52" s="121"/>
      <c r="AM52" s="121"/>
    </row>
    <row r="53" spans="2:39" s="101" customFormat="1" ht="18">
      <c r="B53" s="116"/>
      <c r="AA53" s="681"/>
      <c r="AB53" s="681"/>
      <c r="AF53" s="120"/>
      <c r="AG53" s="121"/>
      <c r="AH53" s="121"/>
      <c r="AI53" s="121"/>
      <c r="AJ53" s="121"/>
      <c r="AK53" s="121"/>
      <c r="AL53" s="121"/>
      <c r="AM53" s="121"/>
    </row>
    <row r="54" spans="2:39" s="101" customFormat="1" ht="18">
      <c r="B54" s="116"/>
      <c r="AA54" s="681"/>
      <c r="AB54" s="681"/>
      <c r="AF54" s="120"/>
      <c r="AG54" s="121"/>
      <c r="AH54" s="121"/>
      <c r="AI54" s="121"/>
      <c r="AJ54" s="121"/>
      <c r="AK54" s="121"/>
      <c r="AL54" s="121"/>
      <c r="AM54" s="121"/>
    </row>
    <row r="55" spans="2:39" s="101" customFormat="1" ht="18">
      <c r="B55" s="116"/>
      <c r="AA55" s="681"/>
      <c r="AB55" s="681"/>
      <c r="AF55" s="120"/>
      <c r="AG55" s="121"/>
      <c r="AH55" s="121"/>
      <c r="AI55" s="121"/>
      <c r="AJ55" s="121"/>
      <c r="AK55" s="121"/>
      <c r="AL55" s="121"/>
      <c r="AM55" s="121"/>
    </row>
    <row r="56" spans="2:39" s="101" customFormat="1" ht="18">
      <c r="B56" s="116"/>
      <c r="AA56" s="681"/>
      <c r="AB56" s="681"/>
      <c r="AF56" s="120"/>
      <c r="AG56" s="121"/>
      <c r="AH56" s="121"/>
      <c r="AI56" s="121"/>
      <c r="AJ56" s="121"/>
      <c r="AK56" s="121"/>
      <c r="AL56" s="121"/>
      <c r="AM56" s="121"/>
    </row>
    <row r="57" spans="2:39" s="101" customFormat="1" ht="18">
      <c r="B57" s="116"/>
      <c r="AA57" s="681"/>
      <c r="AB57" s="681"/>
      <c r="AF57" s="120"/>
      <c r="AG57" s="121"/>
      <c r="AH57" s="121"/>
      <c r="AI57" s="121"/>
      <c r="AJ57" s="121"/>
      <c r="AK57" s="121"/>
      <c r="AL57" s="121"/>
      <c r="AM57" s="121"/>
    </row>
    <row r="58" spans="2:39" s="101" customFormat="1" ht="18">
      <c r="B58" s="116"/>
      <c r="AA58" s="681"/>
      <c r="AB58" s="681"/>
      <c r="AF58" s="120"/>
      <c r="AG58" s="121"/>
      <c r="AH58" s="121"/>
      <c r="AI58" s="121"/>
      <c r="AJ58" s="121"/>
      <c r="AK58" s="121"/>
      <c r="AL58" s="121"/>
      <c r="AM58" s="121"/>
    </row>
    <row r="59" spans="2:39" s="101" customFormat="1" ht="18">
      <c r="B59" s="116"/>
      <c r="AA59" s="681"/>
      <c r="AB59" s="681"/>
      <c r="AF59" s="120"/>
      <c r="AG59" s="121"/>
      <c r="AH59" s="121"/>
      <c r="AI59" s="121"/>
      <c r="AJ59" s="121"/>
      <c r="AK59" s="121"/>
      <c r="AL59" s="121"/>
      <c r="AM59" s="121"/>
    </row>
    <row r="60" spans="2:39" s="101" customFormat="1" ht="18">
      <c r="B60" s="116"/>
      <c r="AA60" s="681"/>
      <c r="AB60" s="681"/>
      <c r="AF60" s="120"/>
      <c r="AG60" s="121"/>
      <c r="AH60" s="121"/>
      <c r="AI60" s="121"/>
      <c r="AJ60" s="121"/>
      <c r="AK60" s="121"/>
      <c r="AL60" s="121"/>
      <c r="AM60" s="121"/>
    </row>
    <row r="61" spans="2:39" s="101" customFormat="1" ht="18">
      <c r="B61" s="116"/>
      <c r="AA61" s="681"/>
      <c r="AB61" s="681"/>
      <c r="AF61" s="120"/>
      <c r="AG61" s="121"/>
      <c r="AH61" s="121"/>
      <c r="AI61" s="121"/>
      <c r="AJ61" s="121"/>
      <c r="AK61" s="121"/>
      <c r="AL61" s="121"/>
      <c r="AM61" s="121"/>
    </row>
    <row r="62" spans="2:39" s="101" customFormat="1" ht="18">
      <c r="B62" s="116"/>
      <c r="AA62" s="681"/>
      <c r="AB62" s="681"/>
      <c r="AF62" s="120"/>
      <c r="AG62" s="121"/>
      <c r="AH62" s="121"/>
      <c r="AI62" s="121"/>
      <c r="AJ62" s="121"/>
      <c r="AK62" s="121"/>
      <c r="AL62" s="121"/>
      <c r="AM62" s="121"/>
    </row>
    <row r="63" spans="2:39" s="101" customFormat="1" ht="18">
      <c r="B63" s="116"/>
      <c r="AA63" s="681"/>
      <c r="AB63" s="681"/>
      <c r="AF63" s="120"/>
      <c r="AG63" s="121"/>
      <c r="AH63" s="121"/>
      <c r="AI63" s="121"/>
      <c r="AJ63" s="121"/>
      <c r="AK63" s="121"/>
      <c r="AL63" s="121"/>
      <c r="AM63" s="121"/>
    </row>
    <row r="64" spans="2:39" s="101" customFormat="1" ht="18">
      <c r="B64" s="116"/>
      <c r="AA64" s="681"/>
      <c r="AB64" s="681"/>
      <c r="AF64" s="120"/>
      <c r="AG64" s="121"/>
      <c r="AH64" s="121"/>
      <c r="AI64" s="121"/>
      <c r="AJ64" s="121"/>
      <c r="AK64" s="121"/>
      <c r="AL64" s="121"/>
      <c r="AM64" s="121"/>
    </row>
    <row r="65" spans="2:39" s="101" customFormat="1" ht="18">
      <c r="B65" s="116"/>
      <c r="AA65" s="681"/>
      <c r="AB65" s="681"/>
      <c r="AF65" s="120"/>
      <c r="AG65" s="121"/>
      <c r="AH65" s="121"/>
      <c r="AI65" s="121"/>
      <c r="AJ65" s="121"/>
      <c r="AK65" s="121"/>
      <c r="AL65" s="121"/>
      <c r="AM65" s="121"/>
    </row>
    <row r="66" spans="2:39" s="101" customFormat="1" ht="18">
      <c r="B66" s="116"/>
      <c r="AA66" s="681"/>
      <c r="AB66" s="681"/>
      <c r="AF66" s="120"/>
      <c r="AG66" s="121"/>
      <c r="AH66" s="121"/>
      <c r="AI66" s="121"/>
      <c r="AJ66" s="121"/>
      <c r="AK66" s="121"/>
      <c r="AL66" s="121"/>
      <c r="AM66" s="121"/>
    </row>
    <row r="67" spans="2:39" s="101" customFormat="1" ht="18">
      <c r="B67" s="116"/>
      <c r="AA67" s="681"/>
      <c r="AB67" s="681"/>
      <c r="AF67" s="120"/>
      <c r="AG67" s="121"/>
      <c r="AH67" s="121"/>
      <c r="AI67" s="121"/>
      <c r="AJ67" s="121"/>
      <c r="AK67" s="121"/>
      <c r="AL67" s="121"/>
      <c r="AM67" s="121"/>
    </row>
    <row r="68" spans="2:39" s="101" customFormat="1" ht="18">
      <c r="B68" s="116"/>
      <c r="AA68" s="681"/>
      <c r="AB68" s="681"/>
      <c r="AF68" s="120"/>
      <c r="AG68" s="121"/>
      <c r="AH68" s="121"/>
      <c r="AI68" s="121"/>
      <c r="AJ68" s="121"/>
      <c r="AK68" s="121"/>
      <c r="AL68" s="121"/>
      <c r="AM68" s="121"/>
    </row>
    <row r="69" spans="2:39" s="101" customFormat="1" ht="18">
      <c r="B69" s="116"/>
      <c r="AA69" s="681"/>
      <c r="AB69" s="681"/>
      <c r="AF69" s="120"/>
      <c r="AG69" s="121"/>
      <c r="AH69" s="121"/>
      <c r="AI69" s="121"/>
      <c r="AJ69" s="121"/>
      <c r="AK69" s="121"/>
      <c r="AL69" s="121"/>
      <c r="AM69" s="121"/>
    </row>
    <row r="70" spans="2:39" s="101" customFormat="1" ht="18">
      <c r="B70" s="116"/>
      <c r="AA70" s="681"/>
      <c r="AB70" s="681"/>
      <c r="AF70" s="120"/>
      <c r="AG70" s="121"/>
      <c r="AH70" s="121"/>
      <c r="AI70" s="121"/>
      <c r="AJ70" s="121"/>
      <c r="AK70" s="121"/>
      <c r="AL70" s="121"/>
      <c r="AM70" s="121"/>
    </row>
    <row r="71" spans="2:39" s="101" customFormat="1" ht="18">
      <c r="B71" s="116"/>
      <c r="AA71" s="681"/>
      <c r="AB71" s="681"/>
      <c r="AF71" s="120"/>
      <c r="AG71" s="121"/>
      <c r="AH71" s="121"/>
      <c r="AI71" s="121"/>
      <c r="AJ71" s="121"/>
      <c r="AK71" s="121"/>
      <c r="AL71" s="121"/>
      <c r="AM71" s="121"/>
    </row>
    <row r="72" spans="2:39" s="101" customFormat="1" ht="18">
      <c r="B72" s="116"/>
      <c r="AA72" s="681"/>
      <c r="AB72" s="681"/>
      <c r="AF72" s="120"/>
      <c r="AG72" s="121"/>
      <c r="AH72" s="121"/>
      <c r="AI72" s="121"/>
      <c r="AJ72" s="121"/>
      <c r="AK72" s="121"/>
      <c r="AL72" s="121"/>
      <c r="AM72" s="121"/>
    </row>
    <row r="73" spans="2:39" s="101" customFormat="1" ht="18">
      <c r="B73" s="116"/>
      <c r="AA73" s="681"/>
      <c r="AB73" s="681"/>
      <c r="AF73" s="120"/>
      <c r="AG73" s="121"/>
      <c r="AH73" s="121"/>
      <c r="AI73" s="121"/>
      <c r="AJ73" s="121"/>
      <c r="AK73" s="121"/>
      <c r="AL73" s="121"/>
      <c r="AM73" s="121"/>
    </row>
    <row r="74" spans="2:39" s="101" customFormat="1" ht="18">
      <c r="B74" s="116"/>
      <c r="AA74" s="681"/>
      <c r="AB74" s="681"/>
      <c r="AF74" s="120"/>
      <c r="AG74" s="121"/>
      <c r="AH74" s="121"/>
      <c r="AI74" s="121"/>
      <c r="AJ74" s="121"/>
      <c r="AK74" s="121"/>
      <c r="AL74" s="121"/>
      <c r="AM74" s="121"/>
    </row>
    <row r="75" spans="2:39" s="101" customFormat="1" ht="18">
      <c r="B75" s="116"/>
      <c r="AA75" s="681"/>
      <c r="AB75" s="681"/>
      <c r="AF75" s="120"/>
      <c r="AG75" s="121"/>
      <c r="AH75" s="121"/>
      <c r="AI75" s="121"/>
      <c r="AJ75" s="121"/>
      <c r="AK75" s="121"/>
      <c r="AL75" s="121"/>
      <c r="AM75" s="121"/>
    </row>
    <row r="76" spans="2:39" s="101" customFormat="1" ht="18">
      <c r="B76" s="116"/>
      <c r="AA76" s="681"/>
      <c r="AB76" s="681"/>
      <c r="AF76" s="120"/>
      <c r="AG76" s="121"/>
      <c r="AH76" s="121"/>
      <c r="AI76" s="121"/>
      <c r="AJ76" s="121"/>
      <c r="AK76" s="121"/>
      <c r="AL76" s="121"/>
      <c r="AM76" s="121"/>
    </row>
    <row r="77" spans="2:39" s="101" customFormat="1" ht="18">
      <c r="B77" s="116"/>
      <c r="AA77" s="681"/>
      <c r="AB77" s="681"/>
      <c r="AF77" s="120"/>
      <c r="AG77" s="121"/>
      <c r="AH77" s="121"/>
      <c r="AI77" s="121"/>
      <c r="AJ77" s="121"/>
      <c r="AK77" s="121"/>
      <c r="AL77" s="121"/>
      <c r="AM77" s="121"/>
    </row>
    <row r="78" spans="2:39" s="101" customFormat="1" ht="18">
      <c r="B78" s="116"/>
      <c r="AA78" s="681"/>
      <c r="AB78" s="681"/>
      <c r="AF78" s="120"/>
      <c r="AG78" s="121"/>
      <c r="AH78" s="121"/>
      <c r="AI78" s="121"/>
      <c r="AJ78" s="121"/>
      <c r="AK78" s="121"/>
      <c r="AL78" s="121"/>
      <c r="AM78" s="121"/>
    </row>
    <row r="79" spans="2:39" s="101" customFormat="1" ht="18">
      <c r="B79" s="116"/>
      <c r="AA79" s="681"/>
      <c r="AB79" s="681"/>
      <c r="AF79" s="120"/>
      <c r="AG79" s="121"/>
      <c r="AH79" s="121"/>
      <c r="AI79" s="121"/>
      <c r="AJ79" s="121"/>
      <c r="AK79" s="121"/>
      <c r="AL79" s="121"/>
      <c r="AM79" s="121"/>
    </row>
    <row r="80" spans="2:39" s="101" customFormat="1" ht="18">
      <c r="B80" s="116"/>
      <c r="AA80" s="681"/>
      <c r="AB80" s="681"/>
      <c r="AF80" s="120"/>
      <c r="AG80" s="121"/>
      <c r="AH80" s="121"/>
      <c r="AI80" s="121"/>
      <c r="AJ80" s="121"/>
      <c r="AK80" s="121"/>
      <c r="AL80" s="121"/>
      <c r="AM80" s="121"/>
    </row>
    <row r="81" spans="2:39" s="101" customFormat="1" ht="18">
      <c r="B81" s="116"/>
      <c r="AA81" s="681"/>
      <c r="AB81" s="681"/>
      <c r="AF81" s="120"/>
      <c r="AG81" s="121"/>
      <c r="AH81" s="121"/>
      <c r="AI81" s="121"/>
      <c r="AJ81" s="121"/>
      <c r="AK81" s="121"/>
      <c r="AL81" s="121"/>
      <c r="AM81" s="121"/>
    </row>
    <row r="82" spans="2:39" s="101" customFormat="1" ht="18">
      <c r="B82" s="116"/>
      <c r="AA82" s="681"/>
      <c r="AB82" s="681"/>
      <c r="AF82" s="120"/>
      <c r="AG82" s="121"/>
      <c r="AH82" s="121"/>
      <c r="AI82" s="121"/>
      <c r="AJ82" s="121"/>
      <c r="AK82" s="121"/>
      <c r="AL82" s="121"/>
      <c r="AM82" s="121"/>
    </row>
    <row r="83" spans="2:39" s="101" customFormat="1" ht="18">
      <c r="B83" s="116"/>
      <c r="AA83" s="681"/>
      <c r="AB83" s="681"/>
      <c r="AF83" s="120"/>
      <c r="AG83" s="121"/>
      <c r="AH83" s="121"/>
      <c r="AI83" s="121"/>
      <c r="AJ83" s="121"/>
      <c r="AK83" s="121"/>
      <c r="AL83" s="121"/>
      <c r="AM83" s="121"/>
    </row>
    <row r="84" spans="2:39" s="101" customFormat="1" ht="18">
      <c r="B84" s="116"/>
      <c r="AA84" s="681"/>
      <c r="AB84" s="681"/>
      <c r="AF84" s="120"/>
      <c r="AG84" s="121"/>
      <c r="AH84" s="121"/>
      <c r="AI84" s="121"/>
      <c r="AJ84" s="121"/>
      <c r="AK84" s="121"/>
      <c r="AL84" s="121"/>
      <c r="AM84" s="121"/>
    </row>
    <row r="85" spans="2:39" s="101" customFormat="1" ht="18">
      <c r="B85" s="116"/>
      <c r="AA85" s="681"/>
      <c r="AB85" s="681"/>
      <c r="AF85" s="120"/>
      <c r="AG85" s="121"/>
      <c r="AH85" s="121"/>
      <c r="AI85" s="121"/>
      <c r="AJ85" s="121"/>
      <c r="AK85" s="121"/>
      <c r="AL85" s="121"/>
      <c r="AM85" s="121"/>
    </row>
    <row r="86" spans="2:39" s="101" customFormat="1" ht="18">
      <c r="B86" s="116"/>
      <c r="AA86" s="681"/>
      <c r="AB86" s="681"/>
      <c r="AF86" s="120"/>
      <c r="AG86" s="121"/>
      <c r="AH86" s="121"/>
      <c r="AI86" s="121"/>
      <c r="AJ86" s="121"/>
      <c r="AK86" s="121"/>
      <c r="AL86" s="121"/>
      <c r="AM86" s="121"/>
    </row>
    <row r="87" spans="2:39" s="101" customFormat="1" ht="18">
      <c r="B87" s="116"/>
      <c r="AA87" s="681"/>
      <c r="AB87" s="681"/>
      <c r="AF87" s="120"/>
      <c r="AG87" s="121"/>
      <c r="AH87" s="121"/>
      <c r="AI87" s="121"/>
      <c r="AJ87" s="121"/>
      <c r="AK87" s="121"/>
      <c r="AL87" s="121"/>
      <c r="AM87" s="121"/>
    </row>
    <row r="88" spans="2:39" s="101" customFormat="1" ht="18">
      <c r="B88" s="116"/>
      <c r="AA88" s="681"/>
      <c r="AB88" s="681"/>
      <c r="AF88" s="120"/>
      <c r="AG88" s="121"/>
      <c r="AH88" s="121"/>
      <c r="AI88" s="121"/>
      <c r="AJ88" s="121"/>
      <c r="AK88" s="121"/>
      <c r="AL88" s="121"/>
      <c r="AM88" s="121"/>
    </row>
    <row r="89" spans="2:39" s="101" customFormat="1" ht="18">
      <c r="B89" s="116"/>
      <c r="AA89" s="681"/>
      <c r="AB89" s="681"/>
      <c r="AF89" s="120"/>
      <c r="AG89" s="121"/>
      <c r="AH89" s="121"/>
      <c r="AI89" s="121"/>
      <c r="AJ89" s="121"/>
      <c r="AK89" s="121"/>
      <c r="AL89" s="121"/>
      <c r="AM89" s="121"/>
    </row>
    <row r="90" spans="2:39" s="101" customFormat="1" ht="18">
      <c r="B90" s="116"/>
      <c r="AA90" s="681"/>
      <c r="AB90" s="681"/>
      <c r="AF90" s="120"/>
      <c r="AG90" s="121"/>
      <c r="AH90" s="121"/>
      <c r="AI90" s="121"/>
      <c r="AJ90" s="121"/>
      <c r="AK90" s="121"/>
      <c r="AL90" s="121"/>
      <c r="AM90" s="121"/>
    </row>
    <row r="91" spans="2:39" s="101" customFormat="1" ht="18">
      <c r="B91" s="116"/>
      <c r="AA91" s="681"/>
      <c r="AB91" s="681"/>
      <c r="AF91" s="120"/>
      <c r="AG91" s="121"/>
      <c r="AH91" s="121"/>
      <c r="AI91" s="121"/>
      <c r="AJ91" s="121"/>
      <c r="AK91" s="121"/>
      <c r="AL91" s="121"/>
      <c r="AM91" s="121"/>
    </row>
    <row r="92" spans="2:39" s="101" customFormat="1" ht="18">
      <c r="B92" s="116"/>
      <c r="AA92" s="681"/>
      <c r="AB92" s="681"/>
      <c r="AF92" s="120"/>
      <c r="AG92" s="121"/>
      <c r="AH92" s="121"/>
      <c r="AI92" s="121"/>
      <c r="AJ92" s="121"/>
      <c r="AK92" s="121"/>
      <c r="AL92" s="121"/>
      <c r="AM92" s="121"/>
    </row>
    <row r="93" spans="2:39" s="101" customFormat="1" ht="18">
      <c r="B93" s="116"/>
      <c r="AA93" s="681"/>
      <c r="AB93" s="681"/>
      <c r="AF93" s="120"/>
      <c r="AG93" s="121"/>
      <c r="AH93" s="121"/>
      <c r="AI93" s="121"/>
      <c r="AJ93" s="121"/>
      <c r="AK93" s="121"/>
      <c r="AL93" s="121"/>
      <c r="AM93" s="121"/>
    </row>
    <row r="94" spans="2:39" s="101" customFormat="1" ht="18">
      <c r="B94" s="116"/>
      <c r="AA94" s="681"/>
      <c r="AB94" s="681"/>
      <c r="AF94" s="120"/>
      <c r="AG94" s="121"/>
      <c r="AH94" s="121"/>
      <c r="AI94" s="121"/>
      <c r="AJ94" s="121"/>
      <c r="AK94" s="121"/>
      <c r="AL94" s="121"/>
      <c r="AM94" s="121"/>
    </row>
    <row r="95" spans="2:39" s="101" customFormat="1" ht="18">
      <c r="B95" s="116"/>
      <c r="AA95" s="681"/>
      <c r="AB95" s="681"/>
      <c r="AF95" s="120"/>
      <c r="AG95" s="121"/>
      <c r="AH95" s="121"/>
      <c r="AI95" s="121"/>
      <c r="AJ95" s="121"/>
      <c r="AK95" s="121"/>
      <c r="AL95" s="121"/>
      <c r="AM95" s="121"/>
    </row>
    <row r="96" spans="2:39" s="101" customFormat="1" ht="18">
      <c r="B96" s="116"/>
      <c r="AA96" s="681"/>
      <c r="AB96" s="681"/>
      <c r="AF96" s="120"/>
      <c r="AG96" s="121"/>
      <c r="AH96" s="121"/>
      <c r="AI96" s="121"/>
      <c r="AJ96" s="121"/>
      <c r="AK96" s="121"/>
      <c r="AL96" s="121"/>
      <c r="AM96" s="121"/>
    </row>
    <row r="97" spans="2:39" s="101" customFormat="1" ht="18">
      <c r="B97" s="116"/>
      <c r="AA97" s="681"/>
      <c r="AB97" s="681"/>
      <c r="AF97" s="120"/>
      <c r="AG97" s="121"/>
      <c r="AH97" s="121"/>
      <c r="AI97" s="121"/>
      <c r="AJ97" s="121"/>
      <c r="AK97" s="121"/>
      <c r="AL97" s="121"/>
      <c r="AM97" s="121"/>
    </row>
    <row r="98" spans="2:39" s="101" customFormat="1" ht="18">
      <c r="B98" s="116"/>
      <c r="AA98" s="681"/>
      <c r="AB98" s="681"/>
      <c r="AF98" s="120"/>
      <c r="AG98" s="121"/>
      <c r="AH98" s="121"/>
      <c r="AI98" s="121"/>
      <c r="AJ98" s="121"/>
      <c r="AK98" s="121"/>
      <c r="AL98" s="121"/>
      <c r="AM98" s="121"/>
    </row>
    <row r="99" spans="2:39" s="101" customFormat="1" ht="18">
      <c r="B99" s="116"/>
      <c r="AA99" s="681"/>
      <c r="AB99" s="681"/>
      <c r="AF99" s="120"/>
      <c r="AG99" s="121"/>
      <c r="AH99" s="121"/>
      <c r="AI99" s="121"/>
      <c r="AJ99" s="121"/>
      <c r="AK99" s="121"/>
      <c r="AL99" s="121"/>
      <c r="AM99" s="121"/>
    </row>
    <row r="100" spans="2:39" s="101" customFormat="1" ht="18">
      <c r="B100" s="116"/>
      <c r="AA100" s="681"/>
      <c r="AB100" s="681"/>
      <c r="AF100" s="120"/>
      <c r="AG100" s="121"/>
      <c r="AH100" s="121"/>
      <c r="AI100" s="121"/>
      <c r="AJ100" s="121"/>
      <c r="AK100" s="121"/>
      <c r="AL100" s="121"/>
      <c r="AM100" s="121"/>
    </row>
    <row r="101" spans="2:39" s="101" customFormat="1" ht="18">
      <c r="B101" s="116"/>
      <c r="AA101" s="681"/>
      <c r="AB101" s="681"/>
      <c r="AF101" s="120"/>
      <c r="AG101" s="121"/>
      <c r="AH101" s="121"/>
      <c r="AI101" s="121"/>
      <c r="AJ101" s="121"/>
      <c r="AK101" s="121"/>
      <c r="AL101" s="121"/>
      <c r="AM101" s="121"/>
    </row>
    <row r="102" spans="2:39" s="101" customFormat="1" ht="18">
      <c r="B102" s="116"/>
      <c r="AA102" s="681"/>
      <c r="AB102" s="681"/>
      <c r="AF102" s="120"/>
      <c r="AG102" s="121"/>
      <c r="AH102" s="121"/>
      <c r="AI102" s="121"/>
      <c r="AJ102" s="121"/>
      <c r="AK102" s="121"/>
      <c r="AL102" s="121"/>
      <c r="AM102" s="121"/>
    </row>
    <row r="103" spans="2:39" s="101" customFormat="1" ht="18">
      <c r="B103" s="116"/>
      <c r="AA103" s="681"/>
      <c r="AB103" s="681"/>
      <c r="AF103" s="120"/>
      <c r="AG103" s="121"/>
      <c r="AH103" s="121"/>
      <c r="AI103" s="121"/>
      <c r="AJ103" s="121"/>
      <c r="AK103" s="121"/>
      <c r="AL103" s="121"/>
      <c r="AM103" s="121"/>
    </row>
    <row r="104" spans="2:39" s="101" customFormat="1" ht="18">
      <c r="B104" s="116"/>
      <c r="AA104" s="681"/>
      <c r="AB104" s="681"/>
      <c r="AF104" s="120"/>
      <c r="AG104" s="121"/>
      <c r="AH104" s="121"/>
      <c r="AI104" s="121"/>
      <c r="AJ104" s="121"/>
      <c r="AK104" s="121"/>
      <c r="AL104" s="121"/>
      <c r="AM104" s="121"/>
    </row>
    <row r="105" spans="2:39" s="101" customFormat="1" ht="18">
      <c r="B105" s="116"/>
      <c r="AA105" s="681"/>
      <c r="AB105" s="681"/>
      <c r="AF105" s="120"/>
      <c r="AG105" s="121"/>
      <c r="AH105" s="121"/>
      <c r="AI105" s="121"/>
      <c r="AJ105" s="121"/>
      <c r="AK105" s="121"/>
      <c r="AL105" s="121"/>
      <c r="AM105" s="121"/>
    </row>
    <row r="106" spans="2:39" s="101" customFormat="1" ht="18">
      <c r="B106" s="116"/>
      <c r="AA106" s="681"/>
      <c r="AB106" s="681"/>
      <c r="AF106" s="120"/>
      <c r="AG106" s="121"/>
      <c r="AH106" s="121"/>
      <c r="AI106" s="121"/>
      <c r="AJ106" s="121"/>
      <c r="AK106" s="121"/>
      <c r="AL106" s="121"/>
      <c r="AM106" s="121"/>
    </row>
    <row r="107" spans="2:39" s="101" customFormat="1" ht="18">
      <c r="B107" s="116"/>
      <c r="AA107" s="681"/>
      <c r="AB107" s="681"/>
      <c r="AF107" s="120"/>
      <c r="AG107" s="121"/>
      <c r="AH107" s="121"/>
      <c r="AI107" s="121"/>
      <c r="AJ107" s="121"/>
      <c r="AK107" s="121"/>
      <c r="AL107" s="121"/>
      <c r="AM107" s="121"/>
    </row>
    <row r="108" spans="2:39" s="101" customFormat="1" ht="18">
      <c r="B108" s="116"/>
      <c r="AA108" s="681"/>
      <c r="AB108" s="681"/>
      <c r="AF108" s="120"/>
      <c r="AG108" s="121"/>
      <c r="AH108" s="121"/>
      <c r="AI108" s="121"/>
      <c r="AJ108" s="121"/>
      <c r="AK108" s="121"/>
      <c r="AL108" s="121"/>
      <c r="AM108" s="121"/>
    </row>
    <row r="109" spans="2:39" s="101" customFormat="1" ht="18">
      <c r="B109" s="116"/>
      <c r="AA109" s="681"/>
      <c r="AB109" s="681"/>
      <c r="AF109" s="120"/>
      <c r="AG109" s="121"/>
      <c r="AH109" s="121"/>
      <c r="AI109" s="121"/>
      <c r="AJ109" s="121"/>
      <c r="AK109" s="121"/>
      <c r="AL109" s="121"/>
      <c r="AM109" s="121"/>
    </row>
    <row r="110" spans="2:39" s="101" customFormat="1" ht="18">
      <c r="B110" s="116"/>
      <c r="AA110" s="681"/>
      <c r="AB110" s="681"/>
      <c r="AF110" s="120"/>
      <c r="AG110" s="121"/>
      <c r="AH110" s="121"/>
      <c r="AI110" s="121"/>
      <c r="AJ110" s="121"/>
      <c r="AK110" s="121"/>
      <c r="AL110" s="121"/>
      <c r="AM110" s="121"/>
    </row>
    <row r="111" spans="2:39" s="101" customFormat="1" ht="18">
      <c r="B111" s="116"/>
      <c r="AA111" s="681"/>
      <c r="AB111" s="681"/>
      <c r="AF111" s="120"/>
      <c r="AG111" s="121"/>
      <c r="AH111" s="121"/>
      <c r="AI111" s="121"/>
      <c r="AJ111" s="121"/>
      <c r="AK111" s="121"/>
      <c r="AL111" s="121"/>
      <c r="AM111" s="121"/>
    </row>
    <row r="112" spans="2:39" s="101" customFormat="1" ht="18">
      <c r="B112" s="116"/>
      <c r="AA112" s="681"/>
      <c r="AB112" s="681"/>
      <c r="AF112" s="120"/>
      <c r="AG112" s="121"/>
      <c r="AH112" s="121"/>
      <c r="AI112" s="121"/>
      <c r="AJ112" s="121"/>
      <c r="AK112" s="121"/>
      <c r="AL112" s="121"/>
      <c r="AM112" s="121"/>
    </row>
    <row r="113" spans="2:39" s="101" customFormat="1" ht="18">
      <c r="B113" s="116"/>
      <c r="AA113" s="681"/>
      <c r="AB113" s="681"/>
      <c r="AF113" s="120"/>
      <c r="AG113" s="121"/>
      <c r="AH113" s="121"/>
      <c r="AI113" s="121"/>
      <c r="AJ113" s="121"/>
      <c r="AK113" s="121"/>
      <c r="AL113" s="121"/>
      <c r="AM113" s="121"/>
    </row>
    <row r="114" spans="2:39" s="101" customFormat="1" ht="18">
      <c r="B114" s="116"/>
      <c r="AA114" s="681"/>
      <c r="AB114" s="681"/>
      <c r="AF114" s="120"/>
      <c r="AG114" s="121"/>
      <c r="AH114" s="121"/>
      <c r="AI114" s="121"/>
      <c r="AJ114" s="121"/>
      <c r="AK114" s="121"/>
      <c r="AL114" s="121"/>
      <c r="AM114" s="121"/>
    </row>
    <row r="115" spans="2:39" s="101" customFormat="1" ht="18">
      <c r="B115" s="116"/>
      <c r="AA115" s="681"/>
      <c r="AB115" s="681"/>
      <c r="AF115" s="120"/>
      <c r="AG115" s="121"/>
      <c r="AH115" s="121"/>
      <c r="AI115" s="121"/>
      <c r="AJ115" s="121"/>
      <c r="AK115" s="121"/>
      <c r="AL115" s="121"/>
      <c r="AM115" s="121"/>
    </row>
    <row r="116" spans="2:39" s="101" customFormat="1" ht="18">
      <c r="B116" s="116"/>
      <c r="AA116" s="681"/>
      <c r="AB116" s="681"/>
      <c r="AF116" s="120"/>
      <c r="AG116" s="121"/>
      <c r="AH116" s="121"/>
      <c r="AI116" s="121"/>
      <c r="AJ116" s="121"/>
      <c r="AK116" s="121"/>
      <c r="AL116" s="121"/>
      <c r="AM116" s="121"/>
    </row>
    <row r="117" spans="2:39" s="101" customFormat="1" ht="18">
      <c r="B117" s="116"/>
      <c r="AA117" s="681"/>
      <c r="AB117" s="681"/>
      <c r="AF117" s="120"/>
      <c r="AG117" s="121"/>
      <c r="AH117" s="121"/>
      <c r="AI117" s="121"/>
      <c r="AJ117" s="121"/>
      <c r="AK117" s="121"/>
      <c r="AL117" s="121"/>
      <c r="AM117" s="121"/>
    </row>
    <row r="118" spans="2:39" s="101" customFormat="1" ht="18">
      <c r="B118" s="116"/>
      <c r="AA118" s="681"/>
      <c r="AB118" s="681"/>
      <c r="AF118" s="120"/>
      <c r="AG118" s="121"/>
      <c r="AH118" s="121"/>
      <c r="AI118" s="121"/>
      <c r="AJ118" s="121"/>
      <c r="AK118" s="121"/>
      <c r="AL118" s="121"/>
      <c r="AM118" s="121"/>
    </row>
    <row r="119" spans="2:39" s="101" customFormat="1" ht="18">
      <c r="B119" s="116"/>
      <c r="AA119" s="681"/>
      <c r="AB119" s="681"/>
      <c r="AF119" s="120"/>
      <c r="AG119" s="121"/>
      <c r="AH119" s="121"/>
      <c r="AI119" s="121"/>
      <c r="AJ119" s="121"/>
      <c r="AK119" s="121"/>
      <c r="AL119" s="121"/>
      <c r="AM119" s="121"/>
    </row>
    <row r="120" spans="2:39" s="101" customFormat="1" ht="18">
      <c r="B120" s="116"/>
      <c r="AA120" s="681"/>
      <c r="AB120" s="681"/>
      <c r="AF120" s="120"/>
      <c r="AG120" s="121"/>
      <c r="AH120" s="121"/>
      <c r="AI120" s="121"/>
      <c r="AJ120" s="121"/>
      <c r="AK120" s="121"/>
      <c r="AL120" s="121"/>
      <c r="AM120" s="121"/>
    </row>
    <row r="121" spans="2:39" s="101" customFormat="1" ht="18">
      <c r="B121" s="116"/>
      <c r="AA121" s="681"/>
      <c r="AB121" s="681"/>
      <c r="AF121" s="120"/>
      <c r="AG121" s="121"/>
      <c r="AH121" s="121"/>
      <c r="AI121" s="121"/>
      <c r="AJ121" s="121"/>
      <c r="AK121" s="121"/>
      <c r="AL121" s="121"/>
      <c r="AM121" s="121"/>
    </row>
    <row r="122" spans="2:39" s="101" customFormat="1" ht="18">
      <c r="B122" s="116"/>
      <c r="AA122" s="681"/>
      <c r="AB122" s="681"/>
      <c r="AF122" s="120"/>
      <c r="AG122" s="121"/>
      <c r="AH122" s="121"/>
      <c r="AI122" s="121"/>
      <c r="AJ122" s="121"/>
      <c r="AK122" s="121"/>
      <c r="AL122" s="121"/>
      <c r="AM122" s="121"/>
    </row>
    <row r="123" spans="2:39" s="101" customFormat="1" ht="18">
      <c r="B123" s="116"/>
      <c r="AA123" s="681"/>
      <c r="AB123" s="681"/>
      <c r="AF123" s="120"/>
      <c r="AG123" s="121"/>
      <c r="AH123" s="121"/>
      <c r="AI123" s="121"/>
      <c r="AJ123" s="121"/>
      <c r="AK123" s="121"/>
      <c r="AL123" s="121"/>
      <c r="AM123" s="121"/>
    </row>
    <row r="124" spans="2:39" s="101" customFormat="1" ht="18">
      <c r="B124" s="116"/>
      <c r="AA124" s="681"/>
      <c r="AB124" s="681"/>
      <c r="AF124" s="120"/>
      <c r="AG124" s="121"/>
      <c r="AH124" s="121"/>
      <c r="AI124" s="121"/>
      <c r="AJ124" s="121"/>
      <c r="AK124" s="121"/>
      <c r="AL124" s="121"/>
      <c r="AM124" s="121"/>
    </row>
    <row r="125" spans="2:39" s="101" customFormat="1" ht="18">
      <c r="B125" s="116"/>
      <c r="AA125" s="681"/>
      <c r="AB125" s="681"/>
      <c r="AF125" s="120"/>
      <c r="AG125" s="121"/>
      <c r="AH125" s="121"/>
      <c r="AI125" s="121"/>
      <c r="AJ125" s="121"/>
      <c r="AK125" s="121"/>
      <c r="AL125" s="121"/>
      <c r="AM125" s="121"/>
    </row>
    <row r="126" spans="2:39" s="101" customFormat="1" ht="18">
      <c r="B126" s="116"/>
      <c r="AA126" s="681"/>
      <c r="AB126" s="681"/>
      <c r="AF126" s="120"/>
      <c r="AG126" s="121"/>
      <c r="AH126" s="121"/>
      <c r="AI126" s="121"/>
      <c r="AJ126" s="121"/>
      <c r="AK126" s="121"/>
      <c r="AL126" s="121"/>
      <c r="AM126" s="121"/>
    </row>
    <row r="127" spans="2:39" s="101" customFormat="1" ht="18">
      <c r="B127" s="116"/>
      <c r="AA127" s="681"/>
      <c r="AB127" s="681"/>
      <c r="AF127" s="120"/>
      <c r="AG127" s="121"/>
      <c r="AH127" s="121"/>
      <c r="AI127" s="121"/>
      <c r="AJ127" s="121"/>
      <c r="AK127" s="121"/>
      <c r="AL127" s="121"/>
      <c r="AM127" s="121"/>
    </row>
    <row r="128" spans="2:39" s="101" customFormat="1" ht="18">
      <c r="B128" s="116"/>
      <c r="AA128" s="681"/>
      <c r="AB128" s="681"/>
      <c r="AF128" s="120"/>
      <c r="AG128" s="121"/>
      <c r="AH128" s="121"/>
      <c r="AI128" s="121"/>
      <c r="AJ128" s="121"/>
      <c r="AK128" s="121"/>
      <c r="AL128" s="121"/>
      <c r="AM128" s="121"/>
    </row>
    <row r="129" spans="2:39" s="101" customFormat="1" ht="18">
      <c r="B129" s="116"/>
      <c r="AA129" s="681"/>
      <c r="AB129" s="681"/>
      <c r="AF129" s="120"/>
      <c r="AG129" s="121"/>
      <c r="AH129" s="121"/>
      <c r="AI129" s="121"/>
      <c r="AJ129" s="121"/>
      <c r="AK129" s="121"/>
      <c r="AL129" s="121"/>
      <c r="AM129" s="121"/>
    </row>
    <row r="130" spans="2:39" s="101" customFormat="1" ht="18">
      <c r="B130" s="116"/>
      <c r="AA130" s="681"/>
      <c r="AB130" s="681"/>
      <c r="AF130" s="120"/>
      <c r="AG130" s="121"/>
      <c r="AH130" s="121"/>
      <c r="AI130" s="121"/>
      <c r="AJ130" s="121"/>
      <c r="AK130" s="121"/>
      <c r="AL130" s="121"/>
      <c r="AM130" s="121"/>
    </row>
    <row r="131" spans="2:39" s="101" customFormat="1" ht="18">
      <c r="B131" s="116"/>
      <c r="AA131" s="681"/>
      <c r="AB131" s="681"/>
      <c r="AF131" s="120"/>
      <c r="AG131" s="121"/>
      <c r="AH131" s="121"/>
      <c r="AI131" s="121"/>
      <c r="AJ131" s="121"/>
      <c r="AK131" s="121"/>
      <c r="AL131" s="121"/>
      <c r="AM131" s="121"/>
    </row>
    <row r="132" spans="2:39" s="101" customFormat="1" ht="18">
      <c r="B132" s="116"/>
      <c r="AA132" s="681"/>
      <c r="AB132" s="681"/>
      <c r="AF132" s="120"/>
      <c r="AG132" s="121"/>
      <c r="AH132" s="121"/>
      <c r="AI132" s="121"/>
      <c r="AJ132" s="121"/>
      <c r="AK132" s="121"/>
      <c r="AL132" s="121"/>
      <c r="AM132" s="121"/>
    </row>
    <row r="133" spans="2:39" s="101" customFormat="1" ht="18">
      <c r="B133" s="116"/>
      <c r="AA133" s="681"/>
      <c r="AB133" s="681"/>
      <c r="AF133" s="120"/>
      <c r="AG133" s="121"/>
      <c r="AH133" s="121"/>
      <c r="AI133" s="121"/>
      <c r="AJ133" s="121"/>
      <c r="AK133" s="121"/>
      <c r="AL133" s="121"/>
      <c r="AM133" s="121"/>
    </row>
    <row r="134" spans="2:39" s="101" customFormat="1" ht="18">
      <c r="B134" s="116"/>
      <c r="AA134" s="681"/>
      <c r="AB134" s="681"/>
      <c r="AF134" s="120"/>
      <c r="AG134" s="121"/>
      <c r="AH134" s="121"/>
      <c r="AI134" s="121"/>
      <c r="AJ134" s="121"/>
      <c r="AK134" s="121"/>
      <c r="AL134" s="121"/>
      <c r="AM134" s="121"/>
    </row>
    <row r="135" spans="2:39" s="101" customFormat="1" ht="18">
      <c r="B135" s="116"/>
      <c r="AA135" s="681"/>
      <c r="AB135" s="681"/>
      <c r="AF135" s="120"/>
      <c r="AG135" s="121"/>
      <c r="AH135" s="121"/>
      <c r="AI135" s="121"/>
      <c r="AJ135" s="121"/>
      <c r="AK135" s="121"/>
      <c r="AL135" s="121"/>
      <c r="AM135" s="121"/>
    </row>
    <row r="136" spans="2:39" s="101" customFormat="1" ht="18">
      <c r="B136" s="116"/>
      <c r="AA136" s="681"/>
      <c r="AB136" s="681"/>
      <c r="AF136" s="120"/>
      <c r="AG136" s="121"/>
      <c r="AH136" s="121"/>
      <c r="AI136" s="121"/>
      <c r="AJ136" s="121"/>
      <c r="AK136" s="121"/>
      <c r="AL136" s="121"/>
      <c r="AM136" s="121"/>
    </row>
    <row r="137" spans="2:39" s="101" customFormat="1" ht="18">
      <c r="B137" s="116"/>
      <c r="AA137" s="681"/>
      <c r="AB137" s="681"/>
      <c r="AF137" s="120"/>
      <c r="AG137" s="121"/>
      <c r="AH137" s="121"/>
      <c r="AI137" s="121"/>
      <c r="AJ137" s="121"/>
      <c r="AK137" s="121"/>
      <c r="AL137" s="121"/>
      <c r="AM137" s="121"/>
    </row>
    <row r="138" spans="2:39" s="101" customFormat="1" ht="18">
      <c r="B138" s="116"/>
      <c r="AA138" s="681"/>
      <c r="AB138" s="681"/>
      <c r="AF138" s="120"/>
      <c r="AG138" s="121"/>
      <c r="AH138" s="121"/>
      <c r="AI138" s="121"/>
      <c r="AJ138" s="121"/>
      <c r="AK138" s="121"/>
      <c r="AL138" s="121"/>
      <c r="AM138" s="121"/>
    </row>
    <row r="139" spans="2:39" s="101" customFormat="1" ht="18">
      <c r="B139" s="116"/>
      <c r="AA139" s="681"/>
      <c r="AB139" s="681"/>
      <c r="AF139" s="120"/>
      <c r="AG139" s="121"/>
      <c r="AH139" s="121"/>
      <c r="AI139" s="121"/>
      <c r="AJ139" s="121"/>
      <c r="AK139" s="121"/>
      <c r="AL139" s="121"/>
      <c r="AM139" s="121"/>
    </row>
    <row r="140" spans="2:39" s="101" customFormat="1" ht="18">
      <c r="B140" s="116"/>
      <c r="AA140" s="681"/>
      <c r="AB140" s="681"/>
      <c r="AF140" s="120"/>
      <c r="AG140" s="121"/>
      <c r="AH140" s="121"/>
      <c r="AI140" s="121"/>
      <c r="AJ140" s="121"/>
      <c r="AK140" s="121"/>
      <c r="AL140" s="121"/>
      <c r="AM140" s="121"/>
    </row>
    <row r="141" spans="2:39" s="101" customFormat="1" ht="18">
      <c r="B141" s="116"/>
      <c r="AA141" s="681"/>
      <c r="AB141" s="681"/>
      <c r="AF141" s="120"/>
      <c r="AG141" s="121"/>
      <c r="AH141" s="121"/>
      <c r="AI141" s="121"/>
      <c r="AJ141" s="121"/>
      <c r="AK141" s="121"/>
      <c r="AL141" s="121"/>
      <c r="AM141" s="121"/>
    </row>
    <row r="142" spans="2:39" s="101" customFormat="1" ht="18">
      <c r="B142" s="116"/>
      <c r="AA142" s="681"/>
      <c r="AB142" s="681"/>
      <c r="AF142" s="120"/>
      <c r="AG142" s="121"/>
      <c r="AH142" s="121"/>
      <c r="AI142" s="121"/>
      <c r="AJ142" s="121"/>
      <c r="AK142" s="121"/>
      <c r="AL142" s="121"/>
      <c r="AM142" s="121"/>
    </row>
    <row r="143" spans="2:39" s="101" customFormat="1" ht="18">
      <c r="B143" s="116"/>
      <c r="AA143" s="681"/>
      <c r="AB143" s="681"/>
      <c r="AF143" s="120"/>
      <c r="AG143" s="121"/>
      <c r="AH143" s="121"/>
      <c r="AI143" s="121"/>
      <c r="AJ143" s="121"/>
      <c r="AK143" s="121"/>
      <c r="AL143" s="121"/>
      <c r="AM143" s="121"/>
    </row>
    <row r="144" spans="2:39" s="101" customFormat="1" ht="18">
      <c r="B144" s="116"/>
      <c r="AA144" s="681"/>
      <c r="AB144" s="681"/>
      <c r="AF144" s="120"/>
      <c r="AG144" s="121"/>
      <c r="AH144" s="121"/>
      <c r="AI144" s="121"/>
      <c r="AJ144" s="121"/>
      <c r="AK144" s="121"/>
      <c r="AL144" s="121"/>
      <c r="AM144" s="121"/>
    </row>
    <row r="145" spans="2:39" s="101" customFormat="1" ht="18">
      <c r="B145" s="116"/>
      <c r="AA145" s="681"/>
      <c r="AB145" s="681"/>
      <c r="AF145" s="120"/>
      <c r="AG145" s="121"/>
      <c r="AH145" s="121"/>
      <c r="AI145" s="121"/>
      <c r="AJ145" s="121"/>
      <c r="AK145" s="121"/>
      <c r="AL145" s="121"/>
      <c r="AM145" s="121"/>
    </row>
    <row r="146" spans="2:39" s="101" customFormat="1" ht="18">
      <c r="B146" s="116"/>
      <c r="AA146" s="681"/>
      <c r="AB146" s="681"/>
      <c r="AF146" s="120"/>
      <c r="AG146" s="121"/>
      <c r="AH146" s="121"/>
      <c r="AI146" s="121"/>
      <c r="AJ146" s="121"/>
      <c r="AK146" s="121"/>
      <c r="AL146" s="121"/>
      <c r="AM146" s="121"/>
    </row>
    <row r="147" spans="2:39" s="101" customFormat="1" ht="18">
      <c r="B147" s="116"/>
      <c r="AA147" s="681"/>
      <c r="AB147" s="681"/>
      <c r="AF147" s="120"/>
      <c r="AG147" s="121"/>
      <c r="AH147" s="121"/>
      <c r="AI147" s="121"/>
      <c r="AJ147" s="121"/>
      <c r="AK147" s="121"/>
      <c r="AL147" s="121"/>
      <c r="AM147" s="121"/>
    </row>
    <row r="148" spans="2:39" s="101" customFormat="1" ht="18">
      <c r="B148" s="116"/>
      <c r="AA148" s="681"/>
      <c r="AB148" s="681"/>
      <c r="AF148" s="120"/>
      <c r="AG148" s="121"/>
      <c r="AH148" s="121"/>
      <c r="AI148" s="121"/>
      <c r="AJ148" s="121"/>
      <c r="AK148" s="121"/>
      <c r="AL148" s="121"/>
      <c r="AM148" s="121"/>
    </row>
    <row r="149" spans="2:39" s="101" customFormat="1" ht="18">
      <c r="B149" s="116"/>
      <c r="AA149" s="681"/>
      <c r="AB149" s="681"/>
      <c r="AF149" s="120"/>
      <c r="AG149" s="121"/>
      <c r="AH149" s="121"/>
      <c r="AI149" s="121"/>
      <c r="AJ149" s="121"/>
      <c r="AK149" s="121"/>
      <c r="AL149" s="121"/>
      <c r="AM149" s="121"/>
    </row>
    <row r="150" spans="2:39" s="101" customFormat="1" ht="18">
      <c r="B150" s="116"/>
      <c r="AA150" s="681"/>
      <c r="AB150" s="681"/>
      <c r="AF150" s="120"/>
      <c r="AG150" s="121"/>
      <c r="AH150" s="121"/>
      <c r="AI150" s="121"/>
      <c r="AJ150" s="121"/>
      <c r="AK150" s="121"/>
      <c r="AL150" s="121"/>
      <c r="AM150" s="121"/>
    </row>
    <row r="151" spans="2:39" s="101" customFormat="1" ht="18">
      <c r="B151" s="116"/>
      <c r="AA151" s="681"/>
      <c r="AB151" s="681"/>
      <c r="AF151" s="120"/>
      <c r="AG151" s="121"/>
      <c r="AH151" s="121"/>
      <c r="AI151" s="121"/>
      <c r="AJ151" s="121"/>
      <c r="AK151" s="121"/>
      <c r="AL151" s="121"/>
      <c r="AM151" s="121"/>
    </row>
    <row r="152" spans="2:39" s="101" customFormat="1" ht="18">
      <c r="B152" s="116"/>
      <c r="AA152" s="681"/>
      <c r="AB152" s="681"/>
      <c r="AF152" s="120"/>
      <c r="AG152" s="121"/>
      <c r="AH152" s="121"/>
      <c r="AI152" s="121"/>
      <c r="AJ152" s="121"/>
      <c r="AK152" s="121"/>
      <c r="AL152" s="121"/>
      <c r="AM152" s="121"/>
    </row>
    <row r="153" spans="2:39" s="101" customFormat="1" ht="18">
      <c r="B153" s="116"/>
      <c r="AA153" s="681"/>
      <c r="AB153" s="681"/>
      <c r="AF153" s="120"/>
      <c r="AG153" s="121"/>
      <c r="AH153" s="121"/>
      <c r="AI153" s="121"/>
      <c r="AJ153" s="121"/>
      <c r="AK153" s="121"/>
      <c r="AL153" s="121"/>
      <c r="AM153" s="121"/>
    </row>
    <row r="154" spans="2:39" s="101" customFormat="1" ht="18">
      <c r="B154" s="116"/>
      <c r="AA154" s="681"/>
      <c r="AB154" s="681"/>
      <c r="AF154" s="120"/>
      <c r="AG154" s="121"/>
      <c r="AH154" s="121"/>
      <c r="AI154" s="121"/>
      <c r="AJ154" s="121"/>
      <c r="AK154" s="121"/>
      <c r="AL154" s="121"/>
      <c r="AM154" s="121"/>
    </row>
    <row r="155" spans="2:39" s="101" customFormat="1" ht="18">
      <c r="B155" s="116"/>
      <c r="AA155" s="681"/>
      <c r="AB155" s="681"/>
      <c r="AF155" s="120"/>
      <c r="AG155" s="121"/>
      <c r="AH155" s="121"/>
      <c r="AI155" s="121"/>
      <c r="AJ155" s="121"/>
      <c r="AK155" s="121"/>
      <c r="AL155" s="121"/>
      <c r="AM155" s="121"/>
    </row>
    <row r="156" spans="2:39" s="101" customFormat="1" ht="18">
      <c r="B156" s="116"/>
      <c r="AA156" s="681"/>
      <c r="AB156" s="681"/>
      <c r="AF156" s="120"/>
      <c r="AG156" s="121"/>
      <c r="AH156" s="121"/>
      <c r="AI156" s="121"/>
      <c r="AJ156" s="121"/>
      <c r="AK156" s="121"/>
      <c r="AL156" s="121"/>
      <c r="AM156" s="121"/>
    </row>
    <row r="157" spans="2:39" s="101" customFormat="1" ht="18">
      <c r="B157" s="116"/>
      <c r="AA157" s="681"/>
      <c r="AB157" s="681"/>
      <c r="AF157" s="120"/>
      <c r="AG157" s="121"/>
      <c r="AH157" s="121"/>
      <c r="AI157" s="121"/>
      <c r="AJ157" s="121"/>
      <c r="AK157" s="121"/>
      <c r="AL157" s="121"/>
      <c r="AM157" s="121"/>
    </row>
    <row r="158" spans="2:39" s="101" customFormat="1" ht="18">
      <c r="B158" s="116"/>
      <c r="AA158" s="681"/>
      <c r="AB158" s="681"/>
      <c r="AF158" s="120"/>
      <c r="AG158" s="121"/>
      <c r="AH158" s="121"/>
      <c r="AI158" s="121"/>
      <c r="AJ158" s="121"/>
      <c r="AK158" s="121"/>
      <c r="AL158" s="121"/>
      <c r="AM158" s="121"/>
    </row>
    <row r="159" spans="2:39" s="101" customFormat="1" ht="18">
      <c r="B159" s="116"/>
      <c r="AA159" s="681"/>
      <c r="AB159" s="681"/>
      <c r="AF159" s="120"/>
      <c r="AG159" s="121"/>
      <c r="AH159" s="121"/>
      <c r="AI159" s="121"/>
      <c r="AJ159" s="121"/>
      <c r="AK159" s="121"/>
      <c r="AL159" s="121"/>
      <c r="AM159" s="121"/>
    </row>
    <row r="160" spans="2:39" s="101" customFormat="1" ht="18">
      <c r="B160" s="116"/>
      <c r="AA160" s="681"/>
      <c r="AB160" s="681"/>
      <c r="AF160" s="120"/>
      <c r="AG160" s="121"/>
      <c r="AH160" s="121"/>
      <c r="AI160" s="121"/>
      <c r="AJ160" s="121"/>
      <c r="AK160" s="121"/>
      <c r="AL160" s="121"/>
      <c r="AM160" s="121"/>
    </row>
    <row r="161" spans="2:39" s="101" customFormat="1" ht="18">
      <c r="B161" s="116"/>
      <c r="AA161" s="681"/>
      <c r="AB161" s="681"/>
      <c r="AF161" s="120"/>
      <c r="AG161" s="121"/>
      <c r="AH161" s="121"/>
      <c r="AI161" s="121"/>
      <c r="AJ161" s="121"/>
      <c r="AK161" s="121"/>
      <c r="AL161" s="121"/>
      <c r="AM161" s="121"/>
    </row>
    <row r="162" spans="2:39" s="101" customFormat="1" ht="18">
      <c r="B162" s="116"/>
      <c r="AA162" s="681"/>
      <c r="AB162" s="681"/>
      <c r="AF162" s="120"/>
      <c r="AG162" s="121"/>
      <c r="AH162" s="121"/>
      <c r="AI162" s="121"/>
      <c r="AJ162" s="121"/>
      <c r="AK162" s="121"/>
      <c r="AL162" s="121"/>
      <c r="AM162" s="121"/>
    </row>
    <row r="163" spans="2:39" s="101" customFormat="1" ht="18">
      <c r="B163" s="116"/>
      <c r="AA163" s="681"/>
      <c r="AB163" s="681"/>
      <c r="AF163" s="120"/>
      <c r="AG163" s="121"/>
      <c r="AH163" s="121"/>
      <c r="AI163" s="121"/>
      <c r="AJ163" s="121"/>
      <c r="AK163" s="121"/>
      <c r="AL163" s="121"/>
      <c r="AM163" s="121"/>
    </row>
    <row r="164" spans="2:39" s="101" customFormat="1" ht="18">
      <c r="B164" s="116"/>
      <c r="AA164" s="681"/>
      <c r="AB164" s="681"/>
      <c r="AF164" s="120"/>
      <c r="AG164" s="121"/>
      <c r="AH164" s="121"/>
      <c r="AI164" s="121"/>
      <c r="AJ164" s="121"/>
      <c r="AK164" s="121"/>
      <c r="AL164" s="121"/>
      <c r="AM164" s="121"/>
    </row>
    <row r="165" spans="2:39" s="101" customFormat="1" ht="18">
      <c r="B165" s="116"/>
      <c r="AA165" s="681"/>
      <c r="AB165" s="681"/>
      <c r="AF165" s="120"/>
      <c r="AG165" s="121"/>
      <c r="AH165" s="121"/>
      <c r="AI165" s="121"/>
      <c r="AJ165" s="121"/>
      <c r="AK165" s="121"/>
      <c r="AL165" s="121"/>
      <c r="AM165" s="121"/>
    </row>
    <row r="166" spans="2:39" s="101" customFormat="1" ht="18">
      <c r="B166" s="116"/>
      <c r="AA166" s="681"/>
      <c r="AB166" s="681"/>
      <c r="AF166" s="120"/>
      <c r="AG166" s="121"/>
      <c r="AH166" s="121"/>
      <c r="AI166" s="121"/>
      <c r="AJ166" s="121"/>
      <c r="AK166" s="121"/>
      <c r="AL166" s="121"/>
      <c r="AM166" s="121"/>
    </row>
    <row r="167" spans="2:39" s="101" customFormat="1" ht="18">
      <c r="B167" s="116"/>
      <c r="AA167" s="681"/>
      <c r="AB167" s="681"/>
      <c r="AF167" s="120"/>
      <c r="AG167" s="121"/>
      <c r="AH167" s="121"/>
      <c r="AI167" s="121"/>
      <c r="AJ167" s="121"/>
      <c r="AK167" s="121"/>
      <c r="AL167" s="121"/>
      <c r="AM167" s="121"/>
    </row>
    <row r="168" spans="2:39" s="101" customFormat="1" ht="18">
      <c r="B168" s="116"/>
      <c r="AA168" s="681"/>
      <c r="AB168" s="681"/>
      <c r="AF168" s="120"/>
      <c r="AG168" s="121"/>
      <c r="AH168" s="121"/>
      <c r="AI168" s="121"/>
      <c r="AJ168" s="121"/>
      <c r="AK168" s="121"/>
      <c r="AL168" s="121"/>
      <c r="AM168" s="121"/>
    </row>
    <row r="169" spans="2:39" s="101" customFormat="1" ht="18">
      <c r="B169" s="116"/>
      <c r="AA169" s="681"/>
      <c r="AB169" s="681"/>
      <c r="AF169" s="120"/>
      <c r="AG169" s="121"/>
      <c r="AH169" s="121"/>
      <c r="AI169" s="121"/>
      <c r="AJ169" s="121"/>
      <c r="AK169" s="121"/>
      <c r="AL169" s="121"/>
      <c r="AM169" s="121"/>
    </row>
    <row r="170" spans="2:39" s="101" customFormat="1" ht="18">
      <c r="B170" s="116"/>
      <c r="AA170" s="681"/>
      <c r="AB170" s="681"/>
      <c r="AF170" s="120"/>
      <c r="AG170" s="121"/>
      <c r="AH170" s="121"/>
      <c r="AI170" s="121"/>
      <c r="AJ170" s="121"/>
      <c r="AK170" s="121"/>
      <c r="AL170" s="121"/>
      <c r="AM170" s="121"/>
    </row>
    <row r="171" spans="2:39" s="101" customFormat="1" ht="18">
      <c r="B171" s="116"/>
      <c r="AA171" s="681"/>
      <c r="AB171" s="681"/>
      <c r="AF171" s="120"/>
      <c r="AG171" s="121"/>
      <c r="AH171" s="121"/>
      <c r="AI171" s="121"/>
      <c r="AJ171" s="121"/>
      <c r="AK171" s="121"/>
      <c r="AL171" s="121"/>
      <c r="AM171" s="121"/>
    </row>
    <row r="172" spans="2:39" s="101" customFormat="1" ht="18">
      <c r="B172" s="116"/>
      <c r="AA172" s="681"/>
      <c r="AB172" s="681"/>
      <c r="AF172" s="120"/>
      <c r="AG172" s="121"/>
      <c r="AH172" s="121"/>
      <c r="AI172" s="121"/>
      <c r="AJ172" s="121"/>
      <c r="AK172" s="121"/>
      <c r="AL172" s="121"/>
      <c r="AM172" s="121"/>
    </row>
    <row r="173" spans="2:39" s="101" customFormat="1" ht="18">
      <c r="B173" s="116"/>
      <c r="AA173" s="681"/>
      <c r="AB173" s="681"/>
      <c r="AF173" s="120"/>
      <c r="AG173" s="121"/>
      <c r="AH173" s="121"/>
      <c r="AI173" s="121"/>
      <c r="AJ173" s="121"/>
      <c r="AK173" s="121"/>
      <c r="AL173" s="121"/>
      <c r="AM173" s="121"/>
    </row>
    <row r="174" spans="2:39" s="101" customFormat="1" ht="18">
      <c r="B174" s="116"/>
      <c r="AA174" s="681"/>
      <c r="AB174" s="681"/>
      <c r="AF174" s="120"/>
      <c r="AG174" s="121"/>
      <c r="AH174" s="121"/>
      <c r="AI174" s="121"/>
      <c r="AJ174" s="121"/>
      <c r="AK174" s="121"/>
      <c r="AL174" s="121"/>
      <c r="AM174" s="121"/>
    </row>
    <row r="175" spans="2:39" s="101" customFormat="1" ht="18">
      <c r="B175" s="116"/>
      <c r="AA175" s="681"/>
      <c r="AB175" s="681"/>
      <c r="AF175" s="120"/>
      <c r="AG175" s="121"/>
      <c r="AH175" s="121"/>
      <c r="AI175" s="121"/>
      <c r="AJ175" s="121"/>
      <c r="AK175" s="121"/>
      <c r="AL175" s="121"/>
      <c r="AM175" s="121"/>
    </row>
    <row r="176" spans="2:39" s="101" customFormat="1" ht="18">
      <c r="B176" s="116"/>
      <c r="AA176" s="681"/>
      <c r="AB176" s="681"/>
      <c r="AF176" s="120"/>
      <c r="AG176" s="121"/>
      <c r="AH176" s="121"/>
      <c r="AI176" s="121"/>
      <c r="AJ176" s="121"/>
      <c r="AK176" s="121"/>
      <c r="AL176" s="121"/>
      <c r="AM176" s="121"/>
    </row>
    <row r="177" spans="2:39" s="101" customFormat="1" ht="18">
      <c r="B177" s="116"/>
      <c r="AA177" s="681"/>
      <c r="AB177" s="681"/>
      <c r="AF177" s="120"/>
      <c r="AG177" s="121"/>
      <c r="AH177" s="121"/>
      <c r="AI177" s="121"/>
      <c r="AJ177" s="121"/>
      <c r="AK177" s="121"/>
      <c r="AL177" s="121"/>
      <c r="AM177" s="121"/>
    </row>
    <row r="178" spans="2:39" s="101" customFormat="1" ht="18">
      <c r="B178" s="116"/>
      <c r="AA178" s="681"/>
      <c r="AB178" s="681"/>
      <c r="AF178" s="120"/>
      <c r="AG178" s="121"/>
      <c r="AH178" s="121"/>
      <c r="AI178" s="121"/>
      <c r="AJ178" s="121"/>
      <c r="AK178" s="121"/>
      <c r="AL178" s="121"/>
      <c r="AM178" s="121"/>
    </row>
    <row r="179" spans="2:39" s="101" customFormat="1" ht="18">
      <c r="B179" s="116"/>
      <c r="AA179" s="681"/>
      <c r="AB179" s="681"/>
      <c r="AF179" s="120"/>
      <c r="AG179" s="121"/>
      <c r="AH179" s="121"/>
      <c r="AI179" s="121"/>
      <c r="AJ179" s="121"/>
      <c r="AK179" s="121"/>
      <c r="AL179" s="121"/>
      <c r="AM179" s="121"/>
    </row>
    <row r="180" spans="2:39" s="101" customFormat="1" ht="18">
      <c r="B180" s="116"/>
      <c r="AA180" s="681"/>
      <c r="AB180" s="681"/>
      <c r="AF180" s="120"/>
      <c r="AG180" s="121"/>
      <c r="AH180" s="121"/>
      <c r="AI180" s="121"/>
      <c r="AJ180" s="121"/>
      <c r="AK180" s="121"/>
      <c r="AL180" s="121"/>
      <c r="AM180" s="121"/>
    </row>
    <row r="181" spans="2:39" s="101" customFormat="1" ht="18">
      <c r="B181" s="116"/>
      <c r="AA181" s="681"/>
      <c r="AB181" s="681"/>
      <c r="AF181" s="120"/>
      <c r="AG181" s="121"/>
      <c r="AH181" s="121"/>
      <c r="AI181" s="121"/>
      <c r="AJ181" s="121"/>
      <c r="AK181" s="121"/>
      <c r="AL181" s="121"/>
      <c r="AM181" s="121"/>
    </row>
    <row r="182" spans="2:39" s="101" customFormat="1" ht="18">
      <c r="B182" s="116"/>
      <c r="AA182" s="681"/>
      <c r="AB182" s="681"/>
      <c r="AF182" s="120"/>
      <c r="AG182" s="121"/>
      <c r="AH182" s="121"/>
      <c r="AI182" s="121"/>
      <c r="AJ182" s="121"/>
      <c r="AK182" s="121"/>
      <c r="AL182" s="121"/>
      <c r="AM182" s="121"/>
    </row>
    <row r="183" spans="2:39" s="101" customFormat="1" ht="18">
      <c r="B183" s="116"/>
      <c r="AA183" s="681"/>
      <c r="AB183" s="681"/>
      <c r="AF183" s="120"/>
      <c r="AG183" s="121"/>
      <c r="AH183" s="121"/>
      <c r="AI183" s="121"/>
      <c r="AJ183" s="121"/>
      <c r="AK183" s="121"/>
      <c r="AL183" s="121"/>
      <c r="AM183" s="121"/>
    </row>
    <row r="184" spans="2:39" s="101" customFormat="1" ht="18">
      <c r="B184" s="116"/>
      <c r="AA184" s="681"/>
      <c r="AB184" s="681"/>
      <c r="AF184" s="120"/>
      <c r="AG184" s="121"/>
      <c r="AH184" s="121"/>
      <c r="AI184" s="121"/>
      <c r="AJ184" s="121"/>
      <c r="AK184" s="121"/>
      <c r="AL184" s="121"/>
      <c r="AM184" s="121"/>
    </row>
    <row r="185" spans="2:39" s="101" customFormat="1" ht="18">
      <c r="B185" s="116"/>
      <c r="AA185" s="681"/>
      <c r="AB185" s="681"/>
      <c r="AF185" s="120"/>
      <c r="AG185" s="121"/>
      <c r="AH185" s="121"/>
      <c r="AI185" s="121"/>
      <c r="AJ185" s="121"/>
      <c r="AK185" s="121"/>
      <c r="AL185" s="121"/>
      <c r="AM185" s="121"/>
    </row>
    <row r="186" spans="2:39" s="101" customFormat="1" ht="18">
      <c r="B186" s="116"/>
      <c r="AA186" s="681"/>
      <c r="AB186" s="681"/>
      <c r="AF186" s="120"/>
      <c r="AG186" s="121"/>
      <c r="AH186" s="121"/>
      <c r="AI186" s="121"/>
      <c r="AJ186" s="121"/>
      <c r="AK186" s="121"/>
      <c r="AL186" s="121"/>
      <c r="AM186" s="121"/>
    </row>
    <row r="187" spans="2:39" s="101" customFormat="1" ht="18">
      <c r="B187" s="116"/>
      <c r="AA187" s="681"/>
      <c r="AB187" s="681"/>
      <c r="AF187" s="120"/>
      <c r="AG187" s="121"/>
      <c r="AH187" s="121"/>
      <c r="AI187" s="121"/>
      <c r="AJ187" s="121"/>
      <c r="AK187" s="121"/>
      <c r="AL187" s="121"/>
      <c r="AM187" s="121"/>
    </row>
    <row r="188" spans="2:39" s="101" customFormat="1" ht="18">
      <c r="B188" s="116"/>
      <c r="AA188" s="681"/>
      <c r="AB188" s="681"/>
      <c r="AF188" s="120"/>
      <c r="AG188" s="121"/>
      <c r="AH188" s="121"/>
      <c r="AI188" s="121"/>
      <c r="AJ188" s="121"/>
      <c r="AK188" s="121"/>
      <c r="AL188" s="121"/>
      <c r="AM188" s="121"/>
    </row>
    <row r="189" spans="2:39" s="101" customFormat="1" ht="18">
      <c r="B189" s="116"/>
      <c r="AA189" s="681"/>
      <c r="AB189" s="681"/>
      <c r="AF189" s="120"/>
      <c r="AG189" s="121"/>
      <c r="AH189" s="121"/>
      <c r="AI189" s="121"/>
      <c r="AJ189" s="121"/>
      <c r="AK189" s="121"/>
      <c r="AL189" s="121"/>
      <c r="AM189" s="121"/>
    </row>
    <row r="190" spans="2:39" s="101" customFormat="1" ht="18">
      <c r="B190" s="116"/>
      <c r="AA190" s="681"/>
      <c r="AB190" s="681"/>
      <c r="AF190" s="120"/>
      <c r="AG190" s="121"/>
      <c r="AH190" s="121"/>
      <c r="AI190" s="121"/>
      <c r="AJ190" s="121"/>
      <c r="AK190" s="121"/>
      <c r="AL190" s="121"/>
      <c r="AM190" s="121"/>
    </row>
    <row r="191" spans="2:39" s="101" customFormat="1" ht="18">
      <c r="B191" s="116"/>
      <c r="AA191" s="681"/>
      <c r="AB191" s="681"/>
      <c r="AF191" s="120"/>
      <c r="AG191" s="121"/>
      <c r="AH191" s="121"/>
      <c r="AI191" s="121"/>
      <c r="AJ191" s="121"/>
      <c r="AK191" s="121"/>
      <c r="AL191" s="121"/>
      <c r="AM191" s="121"/>
    </row>
    <row r="192" spans="2:39" s="101" customFormat="1" ht="18">
      <c r="B192" s="116"/>
      <c r="AA192" s="681"/>
      <c r="AB192" s="681"/>
      <c r="AF192" s="120"/>
      <c r="AG192" s="121"/>
      <c r="AH192" s="121"/>
      <c r="AI192" s="121"/>
      <c r="AJ192" s="121"/>
      <c r="AK192" s="121"/>
      <c r="AL192" s="121"/>
      <c r="AM192" s="121"/>
    </row>
    <row r="193" spans="2:39" s="101" customFormat="1" ht="18">
      <c r="B193" s="116"/>
      <c r="AA193" s="681"/>
      <c r="AB193" s="681"/>
      <c r="AF193" s="120"/>
      <c r="AG193" s="121"/>
      <c r="AH193" s="121"/>
      <c r="AI193" s="121"/>
      <c r="AJ193" s="121"/>
      <c r="AK193" s="121"/>
      <c r="AL193" s="121"/>
      <c r="AM193" s="121"/>
    </row>
    <row r="194" spans="2:39" s="101" customFormat="1" ht="18">
      <c r="B194" s="116"/>
      <c r="AA194" s="681"/>
      <c r="AB194" s="681"/>
      <c r="AF194" s="120"/>
      <c r="AG194" s="121"/>
      <c r="AH194" s="121"/>
      <c r="AI194" s="121"/>
      <c r="AJ194" s="121"/>
      <c r="AK194" s="121"/>
      <c r="AL194" s="121"/>
      <c r="AM194" s="121"/>
    </row>
    <row r="195" spans="2:39" s="101" customFormat="1" ht="18">
      <c r="B195" s="116"/>
      <c r="AA195" s="681"/>
      <c r="AB195" s="681"/>
      <c r="AF195" s="120"/>
      <c r="AG195" s="121"/>
      <c r="AH195" s="121"/>
      <c r="AI195" s="121"/>
      <c r="AJ195" s="121"/>
      <c r="AK195" s="121"/>
      <c r="AL195" s="121"/>
      <c r="AM195" s="121"/>
    </row>
    <row r="196" spans="2:39" s="101" customFormat="1" ht="18">
      <c r="B196" s="116"/>
      <c r="AA196" s="681"/>
      <c r="AB196" s="681"/>
      <c r="AF196" s="120"/>
      <c r="AG196" s="121"/>
      <c r="AH196" s="121"/>
      <c r="AI196" s="121"/>
      <c r="AJ196" s="121"/>
      <c r="AK196" s="121"/>
      <c r="AL196" s="121"/>
      <c r="AM196" s="121"/>
    </row>
    <row r="197" spans="2:39" s="101" customFormat="1" ht="18">
      <c r="B197" s="116"/>
      <c r="AA197" s="681"/>
      <c r="AB197" s="681"/>
      <c r="AF197" s="120"/>
      <c r="AG197" s="121"/>
      <c r="AH197" s="121"/>
      <c r="AI197" s="121"/>
      <c r="AJ197" s="121"/>
      <c r="AK197" s="121"/>
      <c r="AL197" s="121"/>
      <c r="AM197" s="121"/>
    </row>
    <row r="198" spans="2:39" s="101" customFormat="1" ht="18">
      <c r="B198" s="116"/>
      <c r="AA198" s="681"/>
      <c r="AB198" s="681"/>
      <c r="AF198" s="120"/>
      <c r="AG198" s="121"/>
      <c r="AH198" s="121"/>
      <c r="AI198" s="121"/>
      <c r="AJ198" s="121"/>
      <c r="AK198" s="121"/>
      <c r="AL198" s="121"/>
      <c r="AM198" s="121"/>
    </row>
    <row r="199" spans="2:39" s="101" customFormat="1" ht="18">
      <c r="B199" s="116"/>
      <c r="AA199" s="681"/>
      <c r="AB199" s="681"/>
      <c r="AF199" s="120"/>
      <c r="AG199" s="121"/>
      <c r="AH199" s="121"/>
      <c r="AI199" s="121"/>
      <c r="AJ199" s="121"/>
      <c r="AK199" s="121"/>
      <c r="AL199" s="121"/>
      <c r="AM199" s="121"/>
    </row>
    <row r="200" spans="2:39" s="101" customFormat="1" ht="18">
      <c r="B200" s="116"/>
      <c r="AA200" s="681"/>
      <c r="AB200" s="681"/>
      <c r="AF200" s="120"/>
      <c r="AG200" s="121"/>
      <c r="AH200" s="121"/>
      <c r="AI200" s="121"/>
      <c r="AJ200" s="121"/>
      <c r="AK200" s="121"/>
      <c r="AL200" s="121"/>
      <c r="AM200" s="121"/>
    </row>
    <row r="201" spans="2:39" s="101" customFormat="1" ht="18">
      <c r="B201" s="116"/>
      <c r="AA201" s="681"/>
      <c r="AB201" s="681"/>
      <c r="AF201" s="120"/>
      <c r="AG201" s="121"/>
      <c r="AH201" s="121"/>
      <c r="AI201" s="121"/>
      <c r="AJ201" s="121"/>
      <c r="AK201" s="121"/>
      <c r="AL201" s="121"/>
      <c r="AM201" s="121"/>
    </row>
    <row r="202" spans="2:39" s="101" customFormat="1" ht="18">
      <c r="B202" s="116"/>
      <c r="AA202" s="681"/>
      <c r="AB202" s="681"/>
      <c r="AF202" s="120"/>
      <c r="AG202" s="121"/>
      <c r="AH202" s="121"/>
      <c r="AI202" s="121"/>
      <c r="AJ202" s="121"/>
      <c r="AK202" s="121"/>
      <c r="AL202" s="121"/>
      <c r="AM202" s="121"/>
    </row>
    <row r="203" spans="2:39" s="101" customFormat="1" ht="18">
      <c r="B203" s="116"/>
      <c r="AA203" s="681"/>
      <c r="AB203" s="681"/>
      <c r="AF203" s="120"/>
      <c r="AG203" s="121"/>
      <c r="AH203" s="121"/>
      <c r="AI203" s="121"/>
      <c r="AJ203" s="121"/>
      <c r="AK203" s="121"/>
      <c r="AL203" s="121"/>
      <c r="AM203" s="121"/>
    </row>
    <row r="204" spans="2:39" s="101" customFormat="1" ht="18">
      <c r="B204" s="116"/>
      <c r="AA204" s="681"/>
      <c r="AB204" s="681"/>
      <c r="AF204" s="120"/>
      <c r="AG204" s="121"/>
      <c r="AH204" s="121"/>
      <c r="AI204" s="121"/>
      <c r="AJ204" s="121"/>
      <c r="AK204" s="121"/>
      <c r="AL204" s="121"/>
      <c r="AM204" s="121"/>
    </row>
    <row r="205" spans="2:39" s="101" customFormat="1" ht="18">
      <c r="B205" s="116"/>
      <c r="AA205" s="681"/>
      <c r="AB205" s="681"/>
      <c r="AF205" s="120"/>
      <c r="AG205" s="121"/>
      <c r="AH205" s="121"/>
      <c r="AI205" s="121"/>
      <c r="AJ205" s="121"/>
      <c r="AK205" s="121"/>
      <c r="AL205" s="121"/>
      <c r="AM205" s="121"/>
    </row>
    <row r="206" spans="2:39" s="101" customFormat="1" ht="18">
      <c r="B206" s="116"/>
      <c r="AA206" s="681"/>
      <c r="AB206" s="681"/>
      <c r="AF206" s="120"/>
      <c r="AG206" s="121"/>
      <c r="AH206" s="121"/>
      <c r="AI206" s="121"/>
      <c r="AJ206" s="121"/>
      <c r="AK206" s="121"/>
      <c r="AL206" s="121"/>
      <c r="AM206" s="121"/>
    </row>
    <row r="207" spans="2:39" s="101" customFormat="1" ht="18">
      <c r="B207" s="116"/>
      <c r="AA207" s="681"/>
      <c r="AB207" s="681"/>
      <c r="AF207" s="120"/>
      <c r="AG207" s="121"/>
      <c r="AH207" s="121"/>
      <c r="AI207" s="121"/>
      <c r="AJ207" s="121"/>
      <c r="AK207" s="121"/>
      <c r="AL207" s="121"/>
      <c r="AM207" s="121"/>
    </row>
    <row r="208" spans="2:39" s="101" customFormat="1" ht="18">
      <c r="B208" s="116"/>
      <c r="AA208" s="681"/>
      <c r="AB208" s="681"/>
      <c r="AF208" s="120"/>
      <c r="AG208" s="121"/>
      <c r="AH208" s="121"/>
      <c r="AI208" s="121"/>
      <c r="AJ208" s="121"/>
      <c r="AK208" s="121"/>
      <c r="AL208" s="121"/>
      <c r="AM208" s="121"/>
    </row>
    <row r="209" spans="2:39" s="101" customFormat="1" ht="18">
      <c r="B209" s="116"/>
      <c r="AA209" s="681"/>
      <c r="AB209" s="681"/>
      <c r="AF209" s="120"/>
      <c r="AG209" s="121"/>
      <c r="AH209" s="121"/>
      <c r="AI209" s="121"/>
      <c r="AJ209" s="121"/>
      <c r="AK209" s="121"/>
      <c r="AL209" s="121"/>
      <c r="AM209" s="121"/>
    </row>
    <row r="210" spans="2:39" s="101" customFormat="1" ht="18">
      <c r="B210" s="116"/>
      <c r="AA210" s="681"/>
      <c r="AB210" s="681"/>
      <c r="AF210" s="120"/>
      <c r="AG210" s="121"/>
      <c r="AH210" s="121"/>
      <c r="AI210" s="121"/>
      <c r="AJ210" s="121"/>
      <c r="AK210" s="121"/>
      <c r="AL210" s="121"/>
      <c r="AM210" s="121"/>
    </row>
    <row r="211" spans="2:39" s="101" customFormat="1" ht="18">
      <c r="B211" s="116"/>
      <c r="AA211" s="681"/>
      <c r="AB211" s="681"/>
      <c r="AF211" s="120"/>
      <c r="AG211" s="121"/>
      <c r="AH211" s="121"/>
      <c r="AI211" s="121"/>
      <c r="AJ211" s="121"/>
      <c r="AK211" s="121"/>
      <c r="AL211" s="121"/>
      <c r="AM211" s="121"/>
    </row>
    <row r="212" spans="2:39" s="101" customFormat="1" ht="18">
      <c r="B212" s="116"/>
      <c r="AA212" s="681"/>
      <c r="AB212" s="681"/>
      <c r="AF212" s="120"/>
      <c r="AG212" s="121"/>
      <c r="AH212" s="121"/>
      <c r="AI212" s="121"/>
      <c r="AJ212" s="121"/>
      <c r="AK212" s="121"/>
      <c r="AL212" s="121"/>
      <c r="AM212" s="121"/>
    </row>
    <row r="213" spans="2:39" s="101" customFormat="1" ht="18">
      <c r="B213" s="116"/>
      <c r="AA213" s="681"/>
      <c r="AB213" s="681"/>
      <c r="AF213" s="120"/>
      <c r="AG213" s="121"/>
      <c r="AH213" s="121"/>
      <c r="AI213" s="121"/>
      <c r="AJ213" s="121"/>
      <c r="AK213" s="121"/>
      <c r="AL213" s="121"/>
      <c r="AM213" s="121"/>
    </row>
    <row r="214" spans="2:39" s="101" customFormat="1" ht="18">
      <c r="B214" s="116"/>
      <c r="AA214" s="681"/>
      <c r="AB214" s="681"/>
      <c r="AF214" s="120"/>
      <c r="AG214" s="121"/>
      <c r="AH214" s="121"/>
      <c r="AI214" s="121"/>
      <c r="AJ214" s="121"/>
      <c r="AK214" s="121"/>
      <c r="AL214" s="121"/>
      <c r="AM214" s="121"/>
    </row>
    <row r="215" spans="2:39" s="101" customFormat="1" ht="18">
      <c r="B215" s="116"/>
      <c r="AA215" s="681"/>
      <c r="AB215" s="681"/>
      <c r="AF215" s="120"/>
      <c r="AG215" s="121"/>
      <c r="AH215" s="121"/>
      <c r="AI215" s="121"/>
      <c r="AJ215" s="121"/>
      <c r="AK215" s="121"/>
      <c r="AL215" s="121"/>
      <c r="AM215" s="121"/>
    </row>
    <row r="216" spans="2:39" s="101" customFormat="1" ht="18">
      <c r="B216" s="116"/>
      <c r="AA216" s="681"/>
      <c r="AB216" s="681"/>
      <c r="AF216" s="120"/>
      <c r="AG216" s="121"/>
      <c r="AH216" s="121"/>
      <c r="AI216" s="121"/>
      <c r="AJ216" s="121"/>
      <c r="AK216" s="121"/>
      <c r="AL216" s="121"/>
      <c r="AM216" s="121"/>
    </row>
    <row r="217" spans="2:39" s="101" customFormat="1" ht="18">
      <c r="B217" s="116"/>
      <c r="AA217" s="681"/>
      <c r="AB217" s="681"/>
      <c r="AF217" s="120"/>
      <c r="AG217" s="121"/>
      <c r="AH217" s="121"/>
      <c r="AI217" s="121"/>
      <c r="AJ217" s="121"/>
      <c r="AK217" s="121"/>
      <c r="AL217" s="121"/>
      <c r="AM217" s="121"/>
    </row>
    <row r="218" spans="2:39" s="101" customFormat="1" ht="18">
      <c r="B218" s="116"/>
      <c r="AA218" s="681"/>
      <c r="AB218" s="681"/>
      <c r="AF218" s="120"/>
      <c r="AG218" s="121"/>
      <c r="AH218" s="121"/>
      <c r="AI218" s="121"/>
      <c r="AJ218" s="121"/>
      <c r="AK218" s="121"/>
      <c r="AL218" s="121"/>
      <c r="AM218" s="121"/>
    </row>
    <row r="219" spans="2:39" s="101" customFormat="1" ht="18">
      <c r="B219" s="116"/>
      <c r="AA219" s="681"/>
      <c r="AB219" s="681"/>
      <c r="AF219" s="120"/>
      <c r="AG219" s="121"/>
      <c r="AH219" s="121"/>
      <c r="AI219" s="121"/>
      <c r="AJ219" s="121"/>
      <c r="AK219" s="121"/>
      <c r="AL219" s="121"/>
      <c r="AM219" s="121"/>
    </row>
    <row r="220" spans="2:39" s="101" customFormat="1" ht="18">
      <c r="B220" s="116"/>
      <c r="AA220" s="681"/>
      <c r="AB220" s="681"/>
      <c r="AF220" s="120"/>
      <c r="AG220" s="121"/>
      <c r="AH220" s="121"/>
      <c r="AI220" s="121"/>
      <c r="AJ220" s="121"/>
      <c r="AK220" s="121"/>
      <c r="AL220" s="121"/>
      <c r="AM220" s="121"/>
    </row>
    <row r="221" spans="2:39" s="101" customFormat="1" ht="18">
      <c r="B221" s="116"/>
      <c r="AA221" s="681"/>
      <c r="AB221" s="681"/>
      <c r="AF221" s="120"/>
      <c r="AG221" s="121"/>
      <c r="AH221" s="121"/>
      <c r="AI221" s="121"/>
      <c r="AJ221" s="121"/>
      <c r="AK221" s="121"/>
      <c r="AL221" s="121"/>
      <c r="AM221" s="121"/>
    </row>
    <row r="222" spans="2:39" s="101" customFormat="1" ht="18">
      <c r="B222" s="116"/>
      <c r="AA222" s="681"/>
      <c r="AB222" s="681"/>
      <c r="AF222" s="120"/>
      <c r="AG222" s="121"/>
      <c r="AH222" s="121"/>
      <c r="AI222" s="121"/>
      <c r="AJ222" s="121"/>
      <c r="AK222" s="121"/>
      <c r="AL222" s="121"/>
      <c r="AM222" s="121"/>
    </row>
    <row r="223" spans="2:39" s="101" customFormat="1" ht="18">
      <c r="B223" s="116"/>
      <c r="AA223" s="681"/>
      <c r="AB223" s="681"/>
      <c r="AF223" s="120"/>
      <c r="AG223" s="121"/>
      <c r="AH223" s="121"/>
      <c r="AI223" s="121"/>
      <c r="AJ223" s="121"/>
      <c r="AK223" s="121"/>
      <c r="AL223" s="121"/>
      <c r="AM223" s="121"/>
    </row>
    <row r="224" spans="2:39" s="101" customFormat="1" ht="18">
      <c r="B224" s="116"/>
      <c r="AA224" s="681"/>
      <c r="AB224" s="681"/>
      <c r="AF224" s="120"/>
      <c r="AG224" s="121"/>
      <c r="AH224" s="121"/>
      <c r="AI224" s="121"/>
      <c r="AJ224" s="121"/>
      <c r="AK224" s="121"/>
      <c r="AL224" s="121"/>
      <c r="AM224" s="121"/>
    </row>
    <row r="225" spans="2:39" s="101" customFormat="1" ht="18">
      <c r="B225" s="116"/>
      <c r="AA225" s="681"/>
      <c r="AB225" s="681"/>
      <c r="AF225" s="120"/>
      <c r="AG225" s="121"/>
      <c r="AH225" s="121"/>
      <c r="AI225" s="121"/>
      <c r="AJ225" s="121"/>
      <c r="AK225" s="121"/>
      <c r="AL225" s="121"/>
      <c r="AM225" s="121"/>
    </row>
    <row r="226" spans="2:39" s="101" customFormat="1" ht="18">
      <c r="B226" s="116"/>
      <c r="AA226" s="681"/>
      <c r="AB226" s="681"/>
      <c r="AF226" s="120"/>
      <c r="AG226" s="121"/>
      <c r="AH226" s="121"/>
      <c r="AI226" s="121"/>
      <c r="AJ226" s="121"/>
      <c r="AK226" s="121"/>
      <c r="AL226" s="121"/>
      <c r="AM226" s="121"/>
    </row>
    <row r="227" spans="2:39" s="101" customFormat="1" ht="18">
      <c r="B227" s="116"/>
      <c r="AA227" s="681"/>
      <c r="AB227" s="681"/>
      <c r="AF227" s="120"/>
      <c r="AG227" s="121"/>
      <c r="AH227" s="121"/>
      <c r="AI227" s="121"/>
      <c r="AJ227" s="121"/>
      <c r="AK227" s="121"/>
      <c r="AL227" s="121"/>
      <c r="AM227" s="121"/>
    </row>
    <row r="228" spans="2:39" s="101" customFormat="1" ht="18">
      <c r="B228" s="116"/>
      <c r="AA228" s="681"/>
      <c r="AB228" s="681"/>
      <c r="AF228" s="120"/>
      <c r="AG228" s="121"/>
      <c r="AH228" s="121"/>
      <c r="AI228" s="121"/>
      <c r="AJ228" s="121"/>
      <c r="AK228" s="121"/>
      <c r="AL228" s="121"/>
      <c r="AM228" s="121"/>
    </row>
    <row r="229" spans="2:39" s="101" customFormat="1" ht="18">
      <c r="B229" s="116"/>
      <c r="AA229" s="681"/>
      <c r="AB229" s="681"/>
      <c r="AF229" s="120"/>
      <c r="AG229" s="121"/>
      <c r="AH229" s="121"/>
      <c r="AI229" s="121"/>
      <c r="AJ229" s="121"/>
      <c r="AK229" s="121"/>
      <c r="AL229" s="121"/>
      <c r="AM229" s="121"/>
    </row>
    <row r="230" spans="2:39" s="101" customFormat="1" ht="18">
      <c r="B230" s="116"/>
      <c r="AA230" s="681"/>
      <c r="AB230" s="681"/>
      <c r="AF230" s="120"/>
      <c r="AG230" s="121"/>
      <c r="AH230" s="121"/>
      <c r="AI230" s="121"/>
      <c r="AJ230" s="121"/>
      <c r="AK230" s="121"/>
      <c r="AL230" s="121"/>
      <c r="AM230" s="121"/>
    </row>
    <row r="231" spans="2:39" s="101" customFormat="1" ht="18">
      <c r="B231" s="116"/>
      <c r="AA231" s="681"/>
      <c r="AB231" s="681"/>
      <c r="AF231" s="120"/>
      <c r="AG231" s="121"/>
      <c r="AH231" s="121"/>
      <c r="AI231" s="121"/>
      <c r="AJ231" s="121"/>
      <c r="AK231" s="121"/>
      <c r="AL231" s="121"/>
      <c r="AM231" s="121"/>
    </row>
    <row r="232" spans="2:39" s="101" customFormat="1" ht="18">
      <c r="B232" s="116"/>
      <c r="AA232" s="681"/>
      <c r="AB232" s="681"/>
      <c r="AF232" s="120"/>
      <c r="AG232" s="121"/>
      <c r="AH232" s="121"/>
      <c r="AI232" s="121"/>
      <c r="AJ232" s="121"/>
      <c r="AK232" s="121"/>
      <c r="AL232" s="121"/>
      <c r="AM232" s="121"/>
    </row>
    <row r="233" spans="2:39" s="101" customFormat="1" ht="18">
      <c r="B233" s="116"/>
      <c r="AA233" s="681"/>
      <c r="AB233" s="681"/>
      <c r="AF233" s="120"/>
      <c r="AG233" s="121"/>
      <c r="AH233" s="121"/>
      <c r="AI233" s="121"/>
      <c r="AJ233" s="121"/>
      <c r="AK233" s="121"/>
      <c r="AL233" s="121"/>
      <c r="AM233" s="121"/>
    </row>
    <row r="234" spans="2:39" s="101" customFormat="1" ht="18">
      <c r="B234" s="116"/>
      <c r="AA234" s="681"/>
      <c r="AB234" s="681"/>
      <c r="AF234" s="120"/>
      <c r="AG234" s="121"/>
      <c r="AH234" s="121"/>
      <c r="AI234" s="121"/>
      <c r="AJ234" s="121"/>
      <c r="AK234" s="121"/>
      <c r="AL234" s="121"/>
      <c r="AM234" s="121"/>
    </row>
    <row r="235" spans="2:39" s="101" customFormat="1" ht="18">
      <c r="B235" s="116"/>
      <c r="AA235" s="681"/>
      <c r="AB235" s="681"/>
      <c r="AF235" s="120"/>
      <c r="AG235" s="121"/>
      <c r="AH235" s="121"/>
      <c r="AI235" s="121"/>
      <c r="AJ235" s="121"/>
      <c r="AK235" s="121"/>
      <c r="AL235" s="121"/>
      <c r="AM235" s="121"/>
    </row>
    <row r="236" spans="2:39" s="101" customFormat="1" ht="18">
      <c r="B236" s="116"/>
      <c r="AA236" s="681"/>
      <c r="AB236" s="681"/>
      <c r="AF236" s="120"/>
      <c r="AG236" s="121"/>
      <c r="AH236" s="121"/>
      <c r="AI236" s="121"/>
      <c r="AJ236" s="121"/>
      <c r="AK236" s="121"/>
      <c r="AL236" s="121"/>
      <c r="AM236" s="121"/>
    </row>
    <row r="237" spans="2:39" s="101" customFormat="1" ht="18">
      <c r="B237" s="116"/>
      <c r="AA237" s="681"/>
      <c r="AB237" s="681"/>
      <c r="AF237" s="120"/>
      <c r="AG237" s="121"/>
      <c r="AH237" s="121"/>
      <c r="AI237" s="121"/>
      <c r="AJ237" s="121"/>
      <c r="AK237" s="121"/>
      <c r="AL237" s="121"/>
      <c r="AM237" s="121"/>
    </row>
    <row r="238" spans="2:39" s="101" customFormat="1" ht="18">
      <c r="B238" s="116"/>
      <c r="AA238" s="681"/>
      <c r="AB238" s="681"/>
      <c r="AF238" s="120"/>
      <c r="AG238" s="121"/>
      <c r="AH238" s="121"/>
      <c r="AI238" s="121"/>
      <c r="AJ238" s="121"/>
      <c r="AK238" s="121"/>
      <c r="AL238" s="121"/>
      <c r="AM238" s="121"/>
    </row>
    <row r="239" spans="2:39" s="101" customFormat="1" ht="18">
      <c r="B239" s="116"/>
      <c r="AA239" s="681"/>
      <c r="AB239" s="681"/>
      <c r="AF239" s="120"/>
      <c r="AG239" s="121"/>
      <c r="AH239" s="121"/>
      <c r="AI239" s="121"/>
      <c r="AJ239" s="121"/>
      <c r="AK239" s="121"/>
      <c r="AL239" s="121"/>
      <c r="AM239" s="121"/>
    </row>
    <row r="240" spans="2:39" s="101" customFormat="1" ht="18">
      <c r="B240" s="116"/>
      <c r="AA240" s="681"/>
      <c r="AB240" s="681"/>
      <c r="AF240" s="120"/>
      <c r="AG240" s="121"/>
      <c r="AH240" s="121"/>
      <c r="AI240" s="121"/>
      <c r="AJ240" s="121"/>
      <c r="AK240" s="121"/>
      <c r="AL240" s="121"/>
      <c r="AM240" s="121"/>
    </row>
    <row r="241" spans="2:39" s="101" customFormat="1" ht="18">
      <c r="B241" s="116"/>
      <c r="AA241" s="681"/>
      <c r="AB241" s="681"/>
      <c r="AF241" s="120"/>
      <c r="AG241" s="121"/>
      <c r="AH241" s="121"/>
      <c r="AI241" s="121"/>
      <c r="AJ241" s="121"/>
      <c r="AK241" s="121"/>
      <c r="AL241" s="121"/>
      <c r="AM241" s="121"/>
    </row>
    <row r="242" spans="2:39" s="101" customFormat="1" ht="18">
      <c r="B242" s="116"/>
      <c r="AA242" s="681"/>
      <c r="AB242" s="681"/>
      <c r="AF242" s="120"/>
      <c r="AG242" s="121"/>
      <c r="AH242" s="121"/>
      <c r="AI242" s="121"/>
      <c r="AJ242" s="121"/>
      <c r="AK242" s="121"/>
      <c r="AL242" s="121"/>
      <c r="AM242" s="121"/>
    </row>
    <row r="243" spans="2:39" s="101" customFormat="1" ht="18">
      <c r="B243" s="116"/>
      <c r="AA243" s="681"/>
      <c r="AB243" s="681"/>
      <c r="AF243" s="120"/>
      <c r="AG243" s="121"/>
      <c r="AH243" s="121"/>
      <c r="AI243" s="121"/>
      <c r="AJ243" s="121"/>
      <c r="AK243" s="121"/>
      <c r="AL243" s="121"/>
      <c r="AM243" s="121"/>
    </row>
    <row r="244" spans="2:39" s="101" customFormat="1" ht="18">
      <c r="B244" s="116"/>
      <c r="AA244" s="681"/>
      <c r="AB244" s="681"/>
      <c r="AF244" s="120"/>
      <c r="AG244" s="121"/>
      <c r="AH244" s="121"/>
      <c r="AI244" s="121"/>
      <c r="AJ244" s="121"/>
      <c r="AK244" s="121"/>
      <c r="AL244" s="121"/>
      <c r="AM244" s="121"/>
    </row>
    <row r="245" spans="2:39" s="101" customFormat="1" ht="18">
      <c r="B245" s="116"/>
      <c r="AA245" s="681"/>
      <c r="AB245" s="681"/>
      <c r="AF245" s="120"/>
      <c r="AG245" s="121"/>
      <c r="AH245" s="121"/>
      <c r="AI245" s="121"/>
      <c r="AJ245" s="121"/>
      <c r="AK245" s="121"/>
      <c r="AL245" s="121"/>
      <c r="AM245" s="121"/>
    </row>
    <row r="246" spans="2:39" s="101" customFormat="1" ht="18">
      <c r="B246" s="116"/>
      <c r="AA246" s="681"/>
      <c r="AB246" s="681"/>
      <c r="AF246" s="120"/>
      <c r="AG246" s="121"/>
      <c r="AH246" s="121"/>
      <c r="AI246" s="121"/>
      <c r="AJ246" s="121"/>
      <c r="AK246" s="121"/>
      <c r="AL246" s="121"/>
      <c r="AM246" s="121"/>
    </row>
    <row r="247" spans="2:39" s="101" customFormat="1" ht="18">
      <c r="B247" s="116"/>
      <c r="AA247" s="681"/>
      <c r="AB247" s="681"/>
      <c r="AF247" s="120"/>
      <c r="AG247" s="121"/>
      <c r="AH247" s="121"/>
      <c r="AI247" s="121"/>
      <c r="AJ247" s="121"/>
      <c r="AK247" s="121"/>
      <c r="AL247" s="121"/>
      <c r="AM247" s="121"/>
    </row>
    <row r="248" spans="2:39" s="101" customFormat="1" ht="18">
      <c r="B248" s="116"/>
      <c r="AA248" s="681"/>
      <c r="AB248" s="681"/>
      <c r="AF248" s="120"/>
      <c r="AG248" s="121"/>
      <c r="AH248" s="121"/>
      <c r="AI248" s="121"/>
      <c r="AJ248" s="121"/>
      <c r="AK248" s="121"/>
      <c r="AL248" s="121"/>
      <c r="AM248" s="121"/>
    </row>
    <row r="249" spans="2:39" s="101" customFormat="1" ht="18">
      <c r="B249" s="116"/>
      <c r="AA249" s="681"/>
      <c r="AB249" s="681"/>
      <c r="AF249" s="120"/>
      <c r="AG249" s="121"/>
      <c r="AH249" s="121"/>
      <c r="AI249" s="121"/>
      <c r="AJ249" s="121"/>
      <c r="AK249" s="121"/>
      <c r="AL249" s="121"/>
      <c r="AM249" s="121"/>
    </row>
    <row r="250" spans="2:39" s="101" customFormat="1" ht="18">
      <c r="B250" s="116"/>
      <c r="AA250" s="681"/>
      <c r="AB250" s="681"/>
      <c r="AF250" s="120"/>
      <c r="AG250" s="121"/>
      <c r="AH250" s="121"/>
      <c r="AI250" s="121"/>
      <c r="AJ250" s="121"/>
      <c r="AK250" s="121"/>
      <c r="AL250" s="121"/>
      <c r="AM250" s="121"/>
    </row>
    <row r="251" spans="2:39" s="101" customFormat="1" ht="18">
      <c r="B251" s="116"/>
      <c r="AA251" s="681"/>
      <c r="AB251" s="681"/>
      <c r="AF251" s="120"/>
      <c r="AG251" s="121"/>
      <c r="AH251" s="121"/>
      <c r="AI251" s="121"/>
      <c r="AJ251" s="121"/>
      <c r="AK251" s="121"/>
      <c r="AL251" s="121"/>
      <c r="AM251" s="121"/>
    </row>
    <row r="252" spans="2:39" s="101" customFormat="1" ht="18">
      <c r="B252" s="116"/>
      <c r="AA252" s="681"/>
      <c r="AB252" s="681"/>
      <c r="AF252" s="120"/>
      <c r="AG252" s="121"/>
      <c r="AH252" s="121"/>
      <c r="AI252" s="121"/>
      <c r="AJ252" s="121"/>
      <c r="AK252" s="121"/>
      <c r="AL252" s="121"/>
      <c r="AM252" s="121"/>
    </row>
    <row r="253" spans="2:39" s="101" customFormat="1" ht="18">
      <c r="B253" s="116"/>
      <c r="AA253" s="681"/>
      <c r="AB253" s="681"/>
      <c r="AF253" s="120"/>
      <c r="AG253" s="121"/>
      <c r="AH253" s="121"/>
      <c r="AI253" s="121"/>
      <c r="AJ253" s="121"/>
      <c r="AK253" s="121"/>
      <c r="AL253" s="121"/>
      <c r="AM253" s="121"/>
    </row>
    <row r="254" spans="2:39" s="101" customFormat="1" ht="18">
      <c r="B254" s="116"/>
      <c r="AA254" s="681"/>
      <c r="AB254" s="681"/>
      <c r="AF254" s="120"/>
      <c r="AG254" s="121"/>
      <c r="AH254" s="121"/>
      <c r="AI254" s="121"/>
      <c r="AJ254" s="121"/>
      <c r="AK254" s="121"/>
      <c r="AL254" s="121"/>
      <c r="AM254" s="121"/>
    </row>
    <row r="255" spans="2:39" s="101" customFormat="1" ht="18">
      <c r="B255" s="116"/>
      <c r="AA255" s="681"/>
      <c r="AB255" s="681"/>
      <c r="AF255" s="120"/>
      <c r="AG255" s="121"/>
      <c r="AH255" s="121"/>
      <c r="AI255" s="121"/>
      <c r="AJ255" s="121"/>
      <c r="AK255" s="121"/>
      <c r="AL255" s="121"/>
      <c r="AM255" s="121"/>
    </row>
    <row r="256" spans="2:39" s="101" customFormat="1" ht="18">
      <c r="B256" s="116"/>
      <c r="AA256" s="681"/>
      <c r="AB256" s="681"/>
      <c r="AF256" s="120"/>
      <c r="AG256" s="121"/>
      <c r="AH256" s="121"/>
      <c r="AI256" s="121"/>
      <c r="AJ256" s="121"/>
      <c r="AK256" s="121"/>
      <c r="AL256" s="121"/>
      <c r="AM256" s="121"/>
    </row>
    <row r="257" spans="2:39" s="101" customFormat="1" ht="18">
      <c r="B257" s="116"/>
      <c r="AA257" s="681"/>
      <c r="AB257" s="681"/>
      <c r="AF257" s="120"/>
      <c r="AG257" s="121"/>
      <c r="AH257" s="121"/>
      <c r="AI257" s="121"/>
      <c r="AJ257" s="121"/>
      <c r="AK257" s="121"/>
      <c r="AL257" s="121"/>
      <c r="AM257" s="121"/>
    </row>
    <row r="258" spans="2:39" s="101" customFormat="1" ht="18">
      <c r="B258" s="116"/>
      <c r="AA258" s="681"/>
      <c r="AB258" s="681"/>
      <c r="AF258" s="120"/>
      <c r="AG258" s="121"/>
      <c r="AH258" s="121"/>
      <c r="AI258" s="121"/>
      <c r="AJ258" s="121"/>
      <c r="AK258" s="121"/>
      <c r="AL258" s="121"/>
      <c r="AM258" s="121"/>
    </row>
    <row r="259" spans="2:39" s="101" customFormat="1" ht="18">
      <c r="B259" s="116"/>
      <c r="AA259" s="681"/>
      <c r="AB259" s="681"/>
      <c r="AF259" s="120"/>
      <c r="AG259" s="121"/>
      <c r="AH259" s="121"/>
      <c r="AI259" s="121"/>
      <c r="AJ259" s="121"/>
      <c r="AK259" s="121"/>
      <c r="AL259" s="121"/>
      <c r="AM259" s="121"/>
    </row>
    <row r="260" spans="2:39" s="101" customFormat="1" ht="18">
      <c r="B260" s="116"/>
      <c r="AA260" s="681"/>
      <c r="AB260" s="681"/>
      <c r="AF260" s="120"/>
      <c r="AG260" s="121"/>
      <c r="AH260" s="121"/>
      <c r="AI260" s="121"/>
      <c r="AJ260" s="121"/>
      <c r="AK260" s="121"/>
      <c r="AL260" s="121"/>
      <c r="AM260" s="121"/>
    </row>
    <row r="261" spans="2:39" s="101" customFormat="1" ht="18">
      <c r="B261" s="116"/>
      <c r="AA261" s="681"/>
      <c r="AB261" s="681"/>
      <c r="AF261" s="120"/>
      <c r="AG261" s="121"/>
      <c r="AH261" s="121"/>
      <c r="AI261" s="121"/>
      <c r="AJ261" s="121"/>
      <c r="AK261" s="121"/>
      <c r="AL261" s="121"/>
      <c r="AM261" s="121"/>
    </row>
    <row r="262" spans="2:39" s="101" customFormat="1" ht="18">
      <c r="B262" s="116"/>
      <c r="AA262" s="681"/>
      <c r="AB262" s="681"/>
      <c r="AF262" s="120"/>
      <c r="AG262" s="121"/>
      <c r="AH262" s="121"/>
      <c r="AI262" s="121"/>
      <c r="AJ262" s="121"/>
      <c r="AK262" s="121"/>
      <c r="AL262" s="121"/>
      <c r="AM262" s="121"/>
    </row>
    <row r="263" spans="2:39" s="101" customFormat="1" ht="18">
      <c r="B263" s="116"/>
      <c r="AA263" s="681"/>
      <c r="AB263" s="681"/>
      <c r="AF263" s="120"/>
      <c r="AG263" s="121"/>
      <c r="AH263" s="121"/>
      <c r="AI263" s="121"/>
      <c r="AJ263" s="121"/>
      <c r="AK263" s="121"/>
      <c r="AL263" s="121"/>
      <c r="AM263" s="121"/>
    </row>
    <row r="264" spans="2:39" s="101" customFormat="1" ht="18">
      <c r="B264" s="116"/>
      <c r="AA264" s="681"/>
      <c r="AB264" s="681"/>
      <c r="AF264" s="120"/>
      <c r="AG264" s="121"/>
      <c r="AH264" s="121"/>
      <c r="AI264" s="121"/>
      <c r="AJ264" s="121"/>
      <c r="AK264" s="121"/>
      <c r="AL264" s="121"/>
      <c r="AM264" s="121"/>
    </row>
    <row r="265" spans="2:39" s="101" customFormat="1" ht="18">
      <c r="B265" s="116"/>
      <c r="AA265" s="681"/>
      <c r="AB265" s="681"/>
      <c r="AF265" s="120"/>
      <c r="AG265" s="121"/>
      <c r="AH265" s="121"/>
      <c r="AI265" s="121"/>
      <c r="AJ265" s="121"/>
      <c r="AK265" s="121"/>
      <c r="AL265" s="121"/>
      <c r="AM265" s="121"/>
    </row>
    <row r="266" spans="2:39" s="101" customFormat="1" ht="18">
      <c r="B266" s="116"/>
      <c r="AA266" s="681"/>
      <c r="AB266" s="681"/>
      <c r="AF266" s="120"/>
      <c r="AG266" s="121"/>
      <c r="AH266" s="121"/>
      <c r="AI266" s="121"/>
      <c r="AJ266" s="121"/>
      <c r="AK266" s="121"/>
      <c r="AL266" s="121"/>
      <c r="AM266" s="121"/>
    </row>
    <row r="267" spans="2:39" s="101" customFormat="1" ht="18">
      <c r="B267" s="116"/>
      <c r="AA267" s="681"/>
      <c r="AB267" s="681"/>
      <c r="AF267" s="120"/>
      <c r="AG267" s="121"/>
      <c r="AH267" s="121"/>
      <c r="AI267" s="121"/>
      <c r="AJ267" s="121"/>
      <c r="AK267" s="121"/>
      <c r="AL267" s="121"/>
      <c r="AM267" s="121"/>
    </row>
    <row r="268" spans="2:39" s="101" customFormat="1" ht="18">
      <c r="B268" s="116"/>
      <c r="AA268" s="681"/>
      <c r="AB268" s="681"/>
      <c r="AF268" s="120"/>
      <c r="AG268" s="121"/>
      <c r="AH268" s="121"/>
      <c r="AI268" s="121"/>
      <c r="AJ268" s="121"/>
      <c r="AK268" s="121"/>
      <c r="AL268" s="121"/>
      <c r="AM268" s="121"/>
    </row>
    <row r="269" spans="2:39" s="101" customFormat="1" ht="18">
      <c r="B269" s="116"/>
      <c r="AA269" s="681"/>
      <c r="AB269" s="681"/>
      <c r="AF269" s="120"/>
      <c r="AG269" s="121"/>
      <c r="AH269" s="121"/>
      <c r="AI269" s="121"/>
      <c r="AJ269" s="121"/>
      <c r="AK269" s="121"/>
      <c r="AL269" s="121"/>
      <c r="AM269" s="121"/>
    </row>
    <row r="270" spans="2:39" s="101" customFormat="1" ht="18">
      <c r="B270" s="116"/>
      <c r="AA270" s="681"/>
      <c r="AB270" s="681"/>
      <c r="AF270" s="120"/>
      <c r="AG270" s="121"/>
      <c r="AH270" s="121"/>
      <c r="AI270" s="121"/>
      <c r="AJ270" s="121"/>
      <c r="AK270" s="121"/>
      <c r="AL270" s="121"/>
      <c r="AM270" s="121"/>
    </row>
    <row r="271" spans="2:39" s="101" customFormat="1" ht="18">
      <c r="B271" s="116"/>
      <c r="AA271" s="681"/>
      <c r="AB271" s="681"/>
      <c r="AF271" s="120"/>
      <c r="AG271" s="121"/>
      <c r="AH271" s="121"/>
      <c r="AI271" s="121"/>
      <c r="AJ271" s="121"/>
      <c r="AK271" s="121"/>
      <c r="AL271" s="121"/>
      <c r="AM271" s="121"/>
    </row>
    <row r="272" spans="2:39" s="101" customFormat="1" ht="18">
      <c r="B272" s="116"/>
      <c r="AA272" s="681"/>
      <c r="AB272" s="681"/>
      <c r="AF272" s="120"/>
      <c r="AG272" s="121"/>
      <c r="AH272" s="121"/>
      <c r="AI272" s="121"/>
      <c r="AJ272" s="121"/>
      <c r="AK272" s="121"/>
      <c r="AL272" s="121"/>
      <c r="AM272" s="121"/>
    </row>
    <row r="273" spans="2:39" s="101" customFormat="1" ht="18">
      <c r="B273" s="116"/>
      <c r="AA273" s="681"/>
      <c r="AB273" s="681"/>
      <c r="AF273" s="120"/>
      <c r="AG273" s="121"/>
      <c r="AH273" s="121"/>
      <c r="AI273" s="121"/>
      <c r="AJ273" s="121"/>
      <c r="AK273" s="121"/>
      <c r="AL273" s="121"/>
      <c r="AM273" s="121"/>
    </row>
    <row r="274" spans="2:39" s="101" customFormat="1" ht="18">
      <c r="B274" s="116"/>
      <c r="AA274" s="681"/>
      <c r="AB274" s="681"/>
      <c r="AF274" s="120"/>
      <c r="AG274" s="121"/>
      <c r="AH274" s="121"/>
      <c r="AI274" s="121"/>
      <c r="AJ274" s="121"/>
      <c r="AK274" s="121"/>
      <c r="AL274" s="121"/>
      <c r="AM274" s="121"/>
    </row>
    <row r="275" spans="2:39" s="101" customFormat="1" ht="18">
      <c r="B275" s="116"/>
      <c r="AA275" s="681"/>
      <c r="AB275" s="681"/>
      <c r="AF275" s="120"/>
      <c r="AG275" s="121"/>
      <c r="AH275" s="121"/>
      <c r="AI275" s="121"/>
      <c r="AJ275" s="121"/>
      <c r="AK275" s="121"/>
      <c r="AL275" s="121"/>
      <c r="AM275" s="121"/>
    </row>
    <row r="276" spans="2:39" s="101" customFormat="1" ht="18">
      <c r="B276" s="116"/>
      <c r="AA276" s="681"/>
      <c r="AB276" s="681"/>
      <c r="AF276" s="120"/>
      <c r="AG276" s="121"/>
      <c r="AH276" s="121"/>
      <c r="AI276" s="121"/>
      <c r="AJ276" s="121"/>
      <c r="AK276" s="121"/>
      <c r="AL276" s="121"/>
      <c r="AM276" s="121"/>
    </row>
    <row r="277" spans="2:39" s="101" customFormat="1" ht="18">
      <c r="B277" s="116"/>
      <c r="AA277" s="681"/>
      <c r="AB277" s="681"/>
      <c r="AF277" s="120"/>
      <c r="AG277" s="121"/>
      <c r="AH277" s="121"/>
      <c r="AI277" s="121"/>
      <c r="AJ277" s="121"/>
      <c r="AK277" s="121"/>
      <c r="AL277" s="121"/>
      <c r="AM277" s="121"/>
    </row>
    <row r="278" spans="2:39" s="101" customFormat="1" ht="18">
      <c r="B278" s="116"/>
      <c r="AA278" s="681"/>
      <c r="AB278" s="681"/>
      <c r="AF278" s="120"/>
      <c r="AG278" s="121"/>
      <c r="AH278" s="121"/>
      <c r="AI278" s="121"/>
      <c r="AJ278" s="121"/>
      <c r="AK278" s="121"/>
      <c r="AL278" s="121"/>
      <c r="AM278" s="121"/>
    </row>
    <row r="279" spans="2:39" s="101" customFormat="1" ht="18">
      <c r="B279" s="116"/>
      <c r="AA279" s="681"/>
      <c r="AB279" s="681"/>
      <c r="AF279" s="120"/>
      <c r="AG279" s="121"/>
      <c r="AH279" s="121"/>
      <c r="AI279" s="121"/>
      <c r="AJ279" s="121"/>
      <c r="AK279" s="121"/>
      <c r="AL279" s="121"/>
      <c r="AM279" s="121"/>
    </row>
    <row r="280" spans="2:39" s="101" customFormat="1" ht="18">
      <c r="B280" s="116"/>
      <c r="AA280" s="681"/>
      <c r="AB280" s="681"/>
      <c r="AF280" s="120"/>
      <c r="AG280" s="121"/>
      <c r="AH280" s="121"/>
      <c r="AI280" s="121"/>
      <c r="AJ280" s="121"/>
      <c r="AK280" s="121"/>
      <c r="AL280" s="121"/>
      <c r="AM280" s="121"/>
    </row>
    <row r="281" spans="2:39" s="101" customFormat="1" ht="18">
      <c r="B281" s="116"/>
      <c r="AA281" s="681"/>
      <c r="AB281" s="681"/>
      <c r="AF281" s="120"/>
      <c r="AG281" s="121"/>
      <c r="AH281" s="121"/>
      <c r="AI281" s="121"/>
      <c r="AJ281" s="121"/>
      <c r="AK281" s="121"/>
      <c r="AL281" s="121"/>
      <c r="AM281" s="121"/>
    </row>
    <row r="282" spans="2:39" s="101" customFormat="1" ht="18">
      <c r="B282" s="116"/>
      <c r="AA282" s="681"/>
      <c r="AB282" s="681"/>
      <c r="AF282" s="120"/>
      <c r="AG282" s="121"/>
      <c r="AH282" s="121"/>
      <c r="AI282" s="121"/>
      <c r="AJ282" s="121"/>
      <c r="AK282" s="121"/>
      <c r="AL282" s="121"/>
      <c r="AM282" s="121"/>
    </row>
    <row r="283" spans="2:39" s="101" customFormat="1" ht="18">
      <c r="B283" s="116"/>
      <c r="AA283" s="681"/>
      <c r="AB283" s="681"/>
      <c r="AF283" s="120"/>
      <c r="AG283" s="121"/>
      <c r="AH283" s="121"/>
      <c r="AI283" s="121"/>
      <c r="AJ283" s="121"/>
      <c r="AK283" s="121"/>
      <c r="AL283" s="121"/>
      <c r="AM283" s="121"/>
    </row>
    <row r="284" spans="2:39" s="101" customFormat="1" ht="18">
      <c r="B284" s="116"/>
      <c r="AA284" s="681"/>
      <c r="AB284" s="681"/>
      <c r="AF284" s="120"/>
      <c r="AG284" s="121"/>
      <c r="AH284" s="121"/>
      <c r="AI284" s="121"/>
      <c r="AJ284" s="121"/>
      <c r="AK284" s="121"/>
      <c r="AL284" s="121"/>
      <c r="AM284" s="121"/>
    </row>
    <row r="285" spans="2:39" s="101" customFormat="1" ht="18">
      <c r="B285" s="116"/>
      <c r="AA285" s="681"/>
      <c r="AB285" s="681"/>
      <c r="AF285" s="120"/>
      <c r="AG285" s="121"/>
      <c r="AH285" s="121"/>
      <c r="AI285" s="121"/>
      <c r="AJ285" s="121"/>
      <c r="AK285" s="121"/>
      <c r="AL285" s="121"/>
      <c r="AM285" s="121"/>
    </row>
    <row r="286" spans="2:39" s="101" customFormat="1" ht="18">
      <c r="B286" s="116"/>
      <c r="AA286" s="681"/>
      <c r="AB286" s="681"/>
      <c r="AF286" s="120"/>
      <c r="AG286" s="121"/>
      <c r="AH286" s="121"/>
      <c r="AI286" s="121"/>
      <c r="AJ286" s="121"/>
      <c r="AK286" s="121"/>
      <c r="AL286" s="121"/>
      <c r="AM286" s="121"/>
    </row>
    <row r="287" spans="2:39" s="101" customFormat="1" ht="18">
      <c r="B287" s="116"/>
      <c r="AA287" s="681"/>
      <c r="AB287" s="681"/>
      <c r="AF287" s="120"/>
      <c r="AG287" s="121"/>
      <c r="AH287" s="121"/>
      <c r="AI287" s="121"/>
      <c r="AJ287" s="121"/>
      <c r="AK287" s="121"/>
      <c r="AL287" s="121"/>
      <c r="AM287" s="121"/>
    </row>
    <row r="288" spans="2:39" s="101" customFormat="1" ht="18">
      <c r="B288" s="116"/>
      <c r="AA288" s="681"/>
      <c r="AB288" s="681"/>
      <c r="AF288" s="120"/>
      <c r="AG288" s="121"/>
      <c r="AH288" s="121"/>
      <c r="AI288" s="121"/>
      <c r="AJ288" s="121"/>
      <c r="AK288" s="121"/>
      <c r="AL288" s="121"/>
      <c r="AM288" s="121"/>
    </row>
    <row r="289" spans="2:39" s="101" customFormat="1" ht="18">
      <c r="B289" s="116"/>
      <c r="AA289" s="681"/>
      <c r="AB289" s="681"/>
      <c r="AF289" s="120"/>
      <c r="AG289" s="121"/>
      <c r="AH289" s="121"/>
      <c r="AI289" s="121"/>
      <c r="AJ289" s="121"/>
      <c r="AK289" s="121"/>
      <c r="AL289" s="121"/>
      <c r="AM289" s="121"/>
    </row>
    <row r="290" spans="2:39" s="101" customFormat="1" ht="18">
      <c r="B290" s="116"/>
      <c r="AA290" s="681"/>
      <c r="AB290" s="681"/>
      <c r="AF290" s="120"/>
      <c r="AG290" s="121"/>
      <c r="AH290" s="121"/>
      <c r="AI290" s="121"/>
      <c r="AJ290" s="121"/>
      <c r="AK290" s="121"/>
      <c r="AL290" s="121"/>
      <c r="AM290" s="121"/>
    </row>
    <row r="291" spans="2:39" s="101" customFormat="1" ht="18">
      <c r="B291" s="116"/>
      <c r="AA291" s="681"/>
      <c r="AB291" s="681"/>
      <c r="AF291" s="120"/>
      <c r="AG291" s="121"/>
      <c r="AH291" s="121"/>
      <c r="AI291" s="121"/>
      <c r="AJ291" s="121"/>
      <c r="AK291" s="121"/>
      <c r="AL291" s="121"/>
      <c r="AM291" s="121"/>
    </row>
    <row r="292" spans="2:39" s="101" customFormat="1" ht="18">
      <c r="B292" s="116"/>
      <c r="AA292" s="681"/>
      <c r="AB292" s="681"/>
      <c r="AF292" s="120"/>
      <c r="AG292" s="121"/>
      <c r="AH292" s="121"/>
      <c r="AI292" s="121"/>
      <c r="AJ292" s="121"/>
      <c r="AK292" s="121"/>
      <c r="AL292" s="121"/>
      <c r="AM292" s="121"/>
    </row>
    <row r="293" spans="2:39" s="101" customFormat="1" ht="18">
      <c r="B293" s="116"/>
      <c r="AA293" s="681"/>
      <c r="AB293" s="681"/>
      <c r="AF293" s="120"/>
      <c r="AG293" s="121"/>
      <c r="AH293" s="121"/>
      <c r="AI293" s="121"/>
      <c r="AJ293" s="121"/>
      <c r="AK293" s="121"/>
      <c r="AL293" s="121"/>
      <c r="AM293" s="121"/>
    </row>
    <row r="294" spans="2:39" s="101" customFormat="1" ht="18">
      <c r="B294" s="116"/>
      <c r="AA294" s="681"/>
      <c r="AB294" s="681"/>
      <c r="AF294" s="120"/>
      <c r="AG294" s="121"/>
      <c r="AH294" s="121"/>
      <c r="AI294" s="121"/>
      <c r="AJ294" s="121"/>
      <c r="AK294" s="121"/>
      <c r="AL294" s="121"/>
      <c r="AM294" s="121"/>
    </row>
    <row r="295" spans="2:39" s="101" customFormat="1" ht="18">
      <c r="B295" s="116"/>
      <c r="AA295" s="681"/>
      <c r="AB295" s="681"/>
      <c r="AF295" s="120"/>
      <c r="AG295" s="121"/>
      <c r="AH295" s="121"/>
      <c r="AI295" s="121"/>
      <c r="AJ295" s="121"/>
      <c r="AK295" s="121"/>
      <c r="AL295" s="121"/>
      <c r="AM295" s="121"/>
    </row>
    <row r="296" spans="2:39" s="101" customFormat="1" ht="18">
      <c r="B296" s="116"/>
      <c r="AA296" s="681"/>
      <c r="AB296" s="681"/>
      <c r="AF296" s="120"/>
      <c r="AG296" s="121"/>
      <c r="AH296" s="121"/>
      <c r="AI296" s="121"/>
      <c r="AJ296" s="121"/>
      <c r="AK296" s="121"/>
      <c r="AL296" s="121"/>
      <c r="AM296" s="121"/>
    </row>
    <row r="297" spans="2:39" s="101" customFormat="1" ht="18">
      <c r="B297" s="116"/>
      <c r="AA297" s="681"/>
      <c r="AB297" s="681"/>
      <c r="AF297" s="120"/>
      <c r="AG297" s="121"/>
      <c r="AH297" s="121"/>
      <c r="AI297" s="121"/>
      <c r="AJ297" s="121"/>
      <c r="AK297" s="121"/>
      <c r="AL297" s="121"/>
      <c r="AM297" s="121"/>
    </row>
    <row r="298" spans="2:39" s="101" customFormat="1" ht="18">
      <c r="B298" s="116"/>
      <c r="AA298" s="681"/>
      <c r="AB298" s="681"/>
      <c r="AF298" s="120"/>
      <c r="AG298" s="121"/>
      <c r="AH298" s="121"/>
      <c r="AI298" s="121"/>
      <c r="AJ298" s="121"/>
      <c r="AK298" s="121"/>
      <c r="AL298" s="121"/>
      <c r="AM298" s="121"/>
    </row>
    <row r="299" spans="2:39" s="101" customFormat="1" ht="18">
      <c r="B299" s="116"/>
      <c r="AA299" s="681"/>
      <c r="AB299" s="681"/>
      <c r="AF299" s="120"/>
      <c r="AG299" s="121"/>
      <c r="AH299" s="121"/>
      <c r="AI299" s="121"/>
      <c r="AJ299" s="121"/>
      <c r="AK299" s="121"/>
      <c r="AL299" s="121"/>
      <c r="AM299" s="121"/>
    </row>
    <row r="300" spans="2:39" s="101" customFormat="1" ht="18">
      <c r="B300" s="116"/>
      <c r="AA300" s="681"/>
      <c r="AB300" s="681"/>
      <c r="AF300" s="120"/>
      <c r="AG300" s="121"/>
      <c r="AH300" s="121"/>
      <c r="AI300" s="121"/>
      <c r="AJ300" s="121"/>
      <c r="AK300" s="121"/>
      <c r="AL300" s="121"/>
      <c r="AM300" s="121"/>
    </row>
    <row r="301" spans="2:39" s="101" customFormat="1" ht="18">
      <c r="B301" s="116"/>
      <c r="AA301" s="681"/>
      <c r="AB301" s="681"/>
      <c r="AF301" s="120"/>
      <c r="AG301" s="121"/>
      <c r="AH301" s="121"/>
      <c r="AI301" s="121"/>
      <c r="AJ301" s="121"/>
      <c r="AK301" s="121"/>
      <c r="AL301" s="121"/>
      <c r="AM301" s="121"/>
    </row>
    <row r="302" spans="2:39" s="101" customFormat="1" ht="18">
      <c r="B302" s="116"/>
      <c r="AA302" s="681"/>
      <c r="AB302" s="681"/>
      <c r="AF302" s="120"/>
      <c r="AG302" s="121"/>
      <c r="AH302" s="121"/>
      <c r="AI302" s="121"/>
      <c r="AJ302" s="121"/>
      <c r="AK302" s="121"/>
      <c r="AL302" s="121"/>
      <c r="AM302" s="121"/>
    </row>
    <row r="303" spans="2:39" s="101" customFormat="1" ht="18">
      <c r="B303" s="116"/>
      <c r="AA303" s="681"/>
      <c r="AB303" s="681"/>
      <c r="AF303" s="120"/>
      <c r="AG303" s="121"/>
      <c r="AH303" s="121"/>
      <c r="AI303" s="121"/>
      <c r="AJ303" s="121"/>
      <c r="AK303" s="121"/>
      <c r="AL303" s="121"/>
      <c r="AM303" s="121"/>
    </row>
    <row r="304" spans="2:39" s="101" customFormat="1" ht="18">
      <c r="B304" s="116"/>
      <c r="AA304" s="681"/>
      <c r="AB304" s="681"/>
      <c r="AF304" s="120"/>
      <c r="AG304" s="121"/>
      <c r="AH304" s="121"/>
      <c r="AI304" s="121"/>
      <c r="AJ304" s="121"/>
      <c r="AK304" s="121"/>
      <c r="AL304" s="121"/>
      <c r="AM304" s="121"/>
    </row>
    <row r="305" spans="2:39" s="101" customFormat="1" ht="18">
      <c r="B305" s="116"/>
      <c r="AA305" s="681"/>
      <c r="AB305" s="681"/>
      <c r="AF305" s="120"/>
      <c r="AG305" s="121"/>
      <c r="AH305" s="121"/>
      <c r="AI305" s="121"/>
      <c r="AJ305" s="121"/>
      <c r="AK305" s="121"/>
      <c r="AL305" s="121"/>
      <c r="AM305" s="121"/>
    </row>
    <row r="306" spans="2:39" s="101" customFormat="1" ht="18">
      <c r="B306" s="116"/>
      <c r="AA306" s="681"/>
      <c r="AB306" s="681"/>
      <c r="AF306" s="120"/>
      <c r="AG306" s="121"/>
      <c r="AH306" s="121"/>
      <c r="AI306" s="121"/>
      <c r="AJ306" s="121"/>
      <c r="AK306" s="121"/>
      <c r="AL306" s="121"/>
      <c r="AM306" s="121"/>
    </row>
    <row r="307" spans="2:39" s="101" customFormat="1" ht="18">
      <c r="B307" s="116"/>
      <c r="AA307" s="681"/>
      <c r="AB307" s="681"/>
      <c r="AF307" s="120"/>
      <c r="AG307" s="121"/>
      <c r="AH307" s="121"/>
      <c r="AI307" s="121"/>
      <c r="AJ307" s="121"/>
      <c r="AK307" s="121"/>
      <c r="AL307" s="121"/>
      <c r="AM307" s="121"/>
    </row>
    <row r="308" spans="2:39" s="101" customFormat="1" ht="18">
      <c r="B308" s="116"/>
      <c r="AA308" s="681"/>
      <c r="AB308" s="681"/>
      <c r="AF308" s="120"/>
      <c r="AG308" s="121"/>
      <c r="AH308" s="121"/>
      <c r="AI308" s="121"/>
      <c r="AJ308" s="121"/>
      <c r="AK308" s="121"/>
      <c r="AL308" s="121"/>
      <c r="AM308" s="121"/>
    </row>
    <row r="309" spans="2:39" s="101" customFormat="1" ht="18">
      <c r="B309" s="116"/>
      <c r="AA309" s="681"/>
      <c r="AB309" s="681"/>
      <c r="AF309" s="120"/>
      <c r="AG309" s="121"/>
      <c r="AH309" s="121"/>
      <c r="AI309" s="121"/>
      <c r="AJ309" s="121"/>
      <c r="AK309" s="121"/>
      <c r="AL309" s="121"/>
      <c r="AM309" s="121"/>
    </row>
    <row r="310" spans="2:39" s="101" customFormat="1" ht="18">
      <c r="B310" s="116"/>
      <c r="AA310" s="681"/>
      <c r="AB310" s="681"/>
      <c r="AF310" s="120"/>
      <c r="AG310" s="121"/>
      <c r="AH310" s="121"/>
      <c r="AI310" s="121"/>
      <c r="AJ310" s="121"/>
      <c r="AK310" s="121"/>
      <c r="AL310" s="121"/>
      <c r="AM310" s="121"/>
    </row>
    <row r="311" spans="2:39" s="101" customFormat="1" ht="18">
      <c r="B311" s="116"/>
      <c r="AA311" s="681"/>
      <c r="AB311" s="681"/>
      <c r="AF311" s="120"/>
      <c r="AG311" s="121"/>
      <c r="AH311" s="121"/>
      <c r="AI311" s="121"/>
      <c r="AJ311" s="121"/>
      <c r="AK311" s="121"/>
      <c r="AL311" s="121"/>
      <c r="AM311" s="121"/>
    </row>
    <row r="312" spans="2:39" s="101" customFormat="1" ht="18">
      <c r="B312" s="116"/>
      <c r="AA312" s="681"/>
      <c r="AB312" s="681"/>
      <c r="AF312" s="120"/>
      <c r="AG312" s="121"/>
      <c r="AH312" s="121"/>
      <c r="AI312" s="121"/>
      <c r="AJ312" s="121"/>
      <c r="AK312" s="121"/>
      <c r="AL312" s="121"/>
      <c r="AM312" s="121"/>
    </row>
    <row r="313" spans="2:39" s="101" customFormat="1" ht="18">
      <c r="B313" s="116"/>
      <c r="AA313" s="681"/>
      <c r="AB313" s="681"/>
      <c r="AF313" s="120"/>
      <c r="AG313" s="121"/>
      <c r="AH313" s="121"/>
      <c r="AI313" s="121"/>
      <c r="AJ313" s="121"/>
      <c r="AK313" s="121"/>
      <c r="AL313" s="121"/>
      <c r="AM313" s="121"/>
    </row>
    <row r="314" spans="2:39" s="101" customFormat="1" ht="18">
      <c r="B314" s="116"/>
      <c r="AA314" s="681"/>
      <c r="AB314" s="681"/>
      <c r="AF314" s="120"/>
      <c r="AG314" s="121"/>
      <c r="AH314" s="121"/>
      <c r="AI314" s="121"/>
      <c r="AJ314" s="121"/>
      <c r="AK314" s="121"/>
      <c r="AL314" s="121"/>
      <c r="AM314" s="121"/>
    </row>
    <row r="315" spans="2:39" s="101" customFormat="1" ht="18">
      <c r="B315" s="116"/>
      <c r="AA315" s="681"/>
      <c r="AB315" s="681"/>
      <c r="AF315" s="120"/>
      <c r="AG315" s="121"/>
      <c r="AH315" s="121"/>
      <c r="AI315" s="121"/>
      <c r="AJ315" s="121"/>
      <c r="AK315" s="121"/>
      <c r="AL315" s="121"/>
      <c r="AM315" s="121"/>
    </row>
    <row r="316" spans="2:39" s="101" customFormat="1" ht="18">
      <c r="B316" s="116"/>
      <c r="AA316" s="681"/>
      <c r="AB316" s="681"/>
      <c r="AF316" s="120"/>
      <c r="AG316" s="121"/>
      <c r="AH316" s="121"/>
      <c r="AI316" s="121"/>
      <c r="AJ316" s="121"/>
      <c r="AK316" s="121"/>
      <c r="AL316" s="121"/>
      <c r="AM316" s="121"/>
    </row>
    <row r="317" spans="2:39" s="101" customFormat="1" ht="18">
      <c r="B317" s="116"/>
      <c r="AA317" s="681"/>
      <c r="AB317" s="681"/>
      <c r="AF317" s="120"/>
      <c r="AG317" s="121"/>
      <c r="AH317" s="121"/>
      <c r="AI317" s="121"/>
      <c r="AJ317" s="121"/>
      <c r="AK317" s="121"/>
      <c r="AL317" s="121"/>
      <c r="AM317" s="121"/>
    </row>
    <row r="318" spans="2:39" s="101" customFormat="1" ht="18">
      <c r="B318" s="116"/>
      <c r="AA318" s="681"/>
      <c r="AB318" s="681"/>
      <c r="AF318" s="120"/>
      <c r="AG318" s="121"/>
      <c r="AH318" s="121"/>
      <c r="AI318" s="121"/>
      <c r="AJ318" s="121"/>
      <c r="AK318" s="121"/>
      <c r="AL318" s="121"/>
      <c r="AM318" s="121"/>
    </row>
    <row r="319" spans="2:39" s="101" customFormat="1" ht="18">
      <c r="B319" s="116"/>
      <c r="AA319" s="681"/>
      <c r="AB319" s="681"/>
      <c r="AF319" s="120"/>
      <c r="AG319" s="121"/>
      <c r="AH319" s="121"/>
      <c r="AI319" s="121"/>
      <c r="AJ319" s="121"/>
      <c r="AK319" s="121"/>
      <c r="AL319" s="121"/>
      <c r="AM319" s="121"/>
    </row>
    <row r="320" spans="2:39" s="101" customFormat="1" ht="18">
      <c r="B320" s="116"/>
      <c r="AA320" s="681"/>
      <c r="AB320" s="681"/>
      <c r="AF320" s="120"/>
      <c r="AG320" s="121"/>
      <c r="AH320" s="121"/>
      <c r="AI320" s="121"/>
      <c r="AJ320" s="121"/>
      <c r="AK320" s="121"/>
      <c r="AL320" s="121"/>
      <c r="AM320" s="121"/>
    </row>
    <row r="321" spans="27:39" s="101" customFormat="1">
      <c r="AA321" s="681"/>
      <c r="AB321" s="681"/>
      <c r="AF321" s="120"/>
      <c r="AG321" s="121"/>
      <c r="AH321" s="121"/>
      <c r="AI321" s="121"/>
      <c r="AJ321" s="121"/>
      <c r="AK321" s="121"/>
      <c r="AL321" s="121"/>
      <c r="AM321" s="121"/>
    </row>
    <row r="322" spans="27:39" s="101" customFormat="1">
      <c r="AA322" s="681"/>
      <c r="AB322" s="681"/>
      <c r="AF322" s="120"/>
      <c r="AG322" s="121"/>
      <c r="AH322" s="121"/>
      <c r="AI322" s="121"/>
      <c r="AJ322" s="121"/>
      <c r="AK322" s="121"/>
      <c r="AL322" s="121"/>
      <c r="AM322" s="121"/>
    </row>
    <row r="323" spans="27:39" s="101" customFormat="1">
      <c r="AA323" s="681"/>
      <c r="AB323" s="681"/>
      <c r="AF323" s="120"/>
      <c r="AG323" s="121"/>
      <c r="AH323" s="121"/>
      <c r="AI323" s="121"/>
      <c r="AJ323" s="121"/>
      <c r="AK323" s="121"/>
      <c r="AL323" s="121"/>
      <c r="AM323" s="121"/>
    </row>
    <row r="324" spans="27:39" s="101" customFormat="1">
      <c r="AA324" s="681"/>
      <c r="AB324" s="681"/>
      <c r="AF324" s="120"/>
      <c r="AG324" s="121"/>
      <c r="AH324" s="121"/>
      <c r="AI324" s="121"/>
      <c r="AJ324" s="121"/>
      <c r="AK324" s="121"/>
      <c r="AL324" s="121"/>
      <c r="AM324" s="121"/>
    </row>
    <row r="325" spans="27:39" s="101" customFormat="1">
      <c r="AA325" s="681"/>
      <c r="AB325" s="681"/>
      <c r="AF325" s="120"/>
      <c r="AG325" s="121"/>
      <c r="AH325" s="121"/>
      <c r="AI325" s="121"/>
      <c r="AJ325" s="121"/>
      <c r="AK325" s="121"/>
      <c r="AL325" s="121"/>
      <c r="AM325" s="121"/>
    </row>
    <row r="326" spans="27:39" s="101" customFormat="1">
      <c r="AA326" s="681"/>
      <c r="AB326" s="681"/>
      <c r="AF326" s="120"/>
      <c r="AG326" s="121"/>
      <c r="AH326" s="121"/>
      <c r="AI326" s="121"/>
      <c r="AJ326" s="121"/>
      <c r="AK326" s="121"/>
      <c r="AL326" s="121"/>
      <c r="AM326" s="121"/>
    </row>
    <row r="327" spans="27:39" s="101" customFormat="1">
      <c r="AA327" s="681"/>
      <c r="AB327" s="681"/>
      <c r="AF327" s="120"/>
      <c r="AG327" s="121"/>
      <c r="AH327" s="121"/>
      <c r="AI327" s="121"/>
      <c r="AJ327" s="121"/>
      <c r="AK327" s="121"/>
      <c r="AL327" s="121"/>
      <c r="AM327" s="121"/>
    </row>
    <row r="328" spans="27:39" s="101" customFormat="1">
      <c r="AA328" s="681"/>
      <c r="AB328" s="681"/>
      <c r="AF328" s="120"/>
      <c r="AG328" s="121"/>
      <c r="AH328" s="121"/>
      <c r="AI328" s="121"/>
      <c r="AJ328" s="121"/>
      <c r="AK328" s="121"/>
      <c r="AL328" s="121"/>
      <c r="AM328" s="121"/>
    </row>
    <row r="329" spans="27:39" s="101" customFormat="1">
      <c r="AA329" s="681"/>
      <c r="AB329" s="681"/>
      <c r="AF329" s="120"/>
      <c r="AG329" s="121"/>
      <c r="AH329" s="121"/>
      <c r="AI329" s="121"/>
      <c r="AJ329" s="121"/>
      <c r="AK329" s="121"/>
      <c r="AL329" s="121"/>
      <c r="AM329" s="121"/>
    </row>
    <row r="330" spans="27:39" s="101" customFormat="1">
      <c r="AA330" s="681"/>
      <c r="AB330" s="681"/>
      <c r="AF330" s="120"/>
      <c r="AG330" s="121"/>
      <c r="AH330" s="121"/>
      <c r="AI330" s="121"/>
      <c r="AJ330" s="121"/>
      <c r="AK330" s="121"/>
      <c r="AL330" s="121"/>
      <c r="AM330" s="121"/>
    </row>
    <row r="331" spans="27:39" s="101" customFormat="1">
      <c r="AA331" s="681"/>
      <c r="AB331" s="681"/>
      <c r="AF331" s="120"/>
      <c r="AG331" s="121"/>
      <c r="AH331" s="121"/>
      <c r="AI331" s="121"/>
      <c r="AJ331" s="121"/>
      <c r="AK331" s="121"/>
      <c r="AL331" s="121"/>
      <c r="AM331" s="121"/>
    </row>
    <row r="332" spans="27:39" s="101" customFormat="1">
      <c r="AA332" s="681"/>
      <c r="AB332" s="681"/>
      <c r="AF332" s="120"/>
      <c r="AG332" s="121"/>
      <c r="AH332" s="121"/>
      <c r="AI332" s="121"/>
      <c r="AJ332" s="121"/>
      <c r="AK332" s="121"/>
      <c r="AL332" s="121"/>
      <c r="AM332" s="121"/>
    </row>
    <row r="333" spans="27:39" s="101" customFormat="1">
      <c r="AA333" s="681"/>
      <c r="AB333" s="681"/>
      <c r="AF333" s="120"/>
      <c r="AG333" s="121"/>
      <c r="AH333" s="121"/>
      <c r="AI333" s="121"/>
      <c r="AJ333" s="121"/>
      <c r="AK333" s="121"/>
      <c r="AL333" s="121"/>
      <c r="AM333" s="121"/>
    </row>
    <row r="334" spans="27:39" s="101" customFormat="1">
      <c r="AA334" s="681"/>
      <c r="AB334" s="681"/>
      <c r="AF334" s="120"/>
      <c r="AG334" s="121"/>
      <c r="AH334" s="121"/>
      <c r="AI334" s="121"/>
      <c r="AJ334" s="121"/>
      <c r="AK334" s="121"/>
      <c r="AL334" s="121"/>
      <c r="AM334" s="121"/>
    </row>
    <row r="335" spans="27:39" s="101" customFormat="1">
      <c r="AA335" s="681"/>
      <c r="AB335" s="681"/>
      <c r="AF335" s="120"/>
      <c r="AG335" s="121"/>
      <c r="AH335" s="121"/>
      <c r="AI335" s="121"/>
      <c r="AJ335" s="121"/>
      <c r="AK335" s="121"/>
      <c r="AL335" s="121"/>
      <c r="AM335" s="121"/>
    </row>
    <row r="336" spans="27:39" s="101" customFormat="1">
      <c r="AA336" s="681"/>
      <c r="AB336" s="681"/>
      <c r="AF336" s="120"/>
      <c r="AG336" s="121"/>
      <c r="AH336" s="121"/>
      <c r="AI336" s="121"/>
      <c r="AJ336" s="121"/>
      <c r="AK336" s="121"/>
      <c r="AL336" s="121"/>
      <c r="AM336" s="121"/>
    </row>
    <row r="337" spans="27:39" s="101" customFormat="1">
      <c r="AA337" s="681"/>
      <c r="AB337" s="681"/>
      <c r="AF337" s="120"/>
      <c r="AG337" s="121"/>
      <c r="AH337" s="121"/>
      <c r="AI337" s="121"/>
      <c r="AJ337" s="121"/>
      <c r="AK337" s="121"/>
      <c r="AL337" s="121"/>
      <c r="AM337" s="121"/>
    </row>
    <row r="338" spans="27:39" s="101" customFormat="1">
      <c r="AA338" s="681"/>
      <c r="AB338" s="681"/>
      <c r="AF338" s="120"/>
      <c r="AG338" s="121"/>
      <c r="AH338" s="121"/>
      <c r="AI338" s="121"/>
      <c r="AJ338" s="121"/>
      <c r="AK338" s="121"/>
      <c r="AL338" s="121"/>
      <c r="AM338" s="121"/>
    </row>
    <row r="339" spans="27:39" s="101" customFormat="1">
      <c r="AA339" s="681"/>
      <c r="AB339" s="681"/>
      <c r="AF339" s="120"/>
      <c r="AG339" s="121"/>
      <c r="AH339" s="121"/>
      <c r="AI339" s="121"/>
      <c r="AJ339" s="121"/>
      <c r="AK339" s="121"/>
      <c r="AL339" s="121"/>
      <c r="AM339" s="121"/>
    </row>
    <row r="340" spans="27:39" s="101" customFormat="1">
      <c r="AA340" s="681"/>
      <c r="AB340" s="681"/>
      <c r="AF340" s="120"/>
      <c r="AG340" s="121"/>
      <c r="AH340" s="121"/>
      <c r="AI340" s="121"/>
      <c r="AJ340" s="121"/>
      <c r="AK340" s="121"/>
      <c r="AL340" s="121"/>
      <c r="AM340" s="121"/>
    </row>
    <row r="341" spans="27:39" s="101" customFormat="1">
      <c r="AA341" s="681"/>
      <c r="AB341" s="681"/>
      <c r="AF341" s="120"/>
      <c r="AG341" s="121"/>
      <c r="AH341" s="121"/>
      <c r="AI341" s="121"/>
      <c r="AJ341" s="121"/>
      <c r="AK341" s="121"/>
      <c r="AL341" s="121"/>
      <c r="AM341" s="121"/>
    </row>
    <row r="342" spans="27:39" s="101" customFormat="1">
      <c r="AA342" s="681"/>
      <c r="AB342" s="681"/>
      <c r="AF342" s="120"/>
      <c r="AG342" s="121"/>
      <c r="AH342" s="121"/>
      <c r="AI342" s="121"/>
      <c r="AJ342" s="121"/>
      <c r="AK342" s="121"/>
      <c r="AL342" s="121"/>
      <c r="AM342" s="121"/>
    </row>
    <row r="343" spans="27:39" s="101" customFormat="1">
      <c r="AA343" s="681"/>
      <c r="AB343" s="681"/>
      <c r="AF343" s="120"/>
      <c r="AG343" s="121"/>
      <c r="AH343" s="121"/>
      <c r="AI343" s="121"/>
      <c r="AJ343" s="121"/>
      <c r="AK343" s="121"/>
      <c r="AL343" s="121"/>
      <c r="AM343" s="121"/>
    </row>
    <row r="344" spans="27:39" s="101" customFormat="1">
      <c r="AA344" s="681"/>
      <c r="AB344" s="681"/>
      <c r="AF344" s="120"/>
      <c r="AG344" s="121"/>
      <c r="AH344" s="121"/>
      <c r="AI344" s="121"/>
      <c r="AJ344" s="121"/>
      <c r="AK344" s="121"/>
      <c r="AL344" s="121"/>
      <c r="AM344" s="121"/>
    </row>
    <row r="345" spans="27:39" s="101" customFormat="1">
      <c r="AA345" s="681"/>
      <c r="AB345" s="681"/>
      <c r="AF345" s="120"/>
      <c r="AG345" s="121"/>
      <c r="AH345" s="121"/>
      <c r="AI345" s="121"/>
      <c r="AJ345" s="121"/>
      <c r="AK345" s="121"/>
      <c r="AL345" s="121"/>
      <c r="AM345" s="121"/>
    </row>
    <row r="346" spans="27:39" s="101" customFormat="1">
      <c r="AA346" s="681"/>
      <c r="AB346" s="681"/>
      <c r="AF346" s="120"/>
      <c r="AG346" s="121"/>
      <c r="AH346" s="121"/>
      <c r="AI346" s="121"/>
      <c r="AJ346" s="121"/>
      <c r="AK346" s="121"/>
      <c r="AL346" s="121"/>
      <c r="AM346" s="121"/>
    </row>
    <row r="347" spans="27:39" s="101" customFormat="1">
      <c r="AA347" s="681"/>
      <c r="AB347" s="681"/>
      <c r="AF347" s="120"/>
      <c r="AG347" s="121"/>
      <c r="AH347" s="121"/>
      <c r="AI347" s="121"/>
      <c r="AJ347" s="121"/>
      <c r="AK347" s="121"/>
      <c r="AL347" s="121"/>
      <c r="AM347" s="121"/>
    </row>
    <row r="348" spans="27:39" s="101" customFormat="1">
      <c r="AA348" s="681"/>
      <c r="AB348" s="681"/>
      <c r="AF348" s="120"/>
      <c r="AG348" s="121"/>
      <c r="AH348" s="121"/>
      <c r="AI348" s="121"/>
      <c r="AJ348" s="121"/>
      <c r="AK348" s="121"/>
      <c r="AL348" s="121"/>
      <c r="AM348" s="121"/>
    </row>
    <row r="349" spans="27:39" s="101" customFormat="1">
      <c r="AA349" s="681"/>
      <c r="AB349" s="681"/>
      <c r="AF349" s="120"/>
      <c r="AG349" s="121"/>
      <c r="AH349" s="121"/>
      <c r="AI349" s="121"/>
      <c r="AJ349" s="121"/>
      <c r="AK349" s="121"/>
      <c r="AL349" s="121"/>
      <c r="AM349" s="121"/>
    </row>
    <row r="350" spans="27:39" s="101" customFormat="1">
      <c r="AA350" s="681"/>
      <c r="AB350" s="681"/>
      <c r="AF350" s="120"/>
      <c r="AG350" s="121"/>
      <c r="AH350" s="121"/>
      <c r="AI350" s="121"/>
      <c r="AJ350" s="121"/>
      <c r="AK350" s="121"/>
      <c r="AL350" s="121"/>
      <c r="AM350" s="121"/>
    </row>
    <row r="351" spans="27:39" s="101" customFormat="1">
      <c r="AA351" s="681"/>
      <c r="AB351" s="681"/>
      <c r="AF351" s="120"/>
      <c r="AG351" s="121"/>
      <c r="AH351" s="121"/>
      <c r="AI351" s="121"/>
      <c r="AJ351" s="121"/>
      <c r="AK351" s="121"/>
      <c r="AL351" s="121"/>
      <c r="AM351" s="121"/>
    </row>
    <row r="352" spans="27:39" s="101" customFormat="1">
      <c r="AA352" s="681"/>
      <c r="AB352" s="681"/>
      <c r="AF352" s="120"/>
      <c r="AG352" s="121"/>
      <c r="AH352" s="121"/>
      <c r="AI352" s="121"/>
      <c r="AJ352" s="121"/>
      <c r="AK352" s="121"/>
      <c r="AL352" s="121"/>
      <c r="AM352" s="121"/>
    </row>
    <row r="353" spans="27:39" s="101" customFormat="1">
      <c r="AA353" s="681"/>
      <c r="AB353" s="681"/>
      <c r="AF353" s="120"/>
      <c r="AG353" s="121"/>
      <c r="AH353" s="121"/>
      <c r="AI353" s="121"/>
      <c r="AJ353" s="121"/>
      <c r="AK353" s="121"/>
      <c r="AL353" s="121"/>
      <c r="AM353" s="121"/>
    </row>
    <row r="354" spans="27:39" s="101" customFormat="1">
      <c r="AA354" s="681"/>
      <c r="AB354" s="681"/>
      <c r="AF354" s="120"/>
      <c r="AG354" s="121"/>
      <c r="AH354" s="121"/>
      <c r="AI354" s="121"/>
      <c r="AJ354" s="121"/>
      <c r="AK354" s="121"/>
      <c r="AL354" s="121"/>
      <c r="AM354" s="121"/>
    </row>
    <row r="355" spans="27:39" s="101" customFormat="1">
      <c r="AA355" s="681"/>
      <c r="AB355" s="681"/>
      <c r="AF355" s="120"/>
      <c r="AG355" s="121"/>
      <c r="AH355" s="121"/>
      <c r="AI355" s="121"/>
      <c r="AJ355" s="121"/>
      <c r="AK355" s="121"/>
      <c r="AL355" s="121"/>
      <c r="AM355" s="121"/>
    </row>
    <row r="356" spans="27:39" s="101" customFormat="1">
      <c r="AA356" s="681"/>
      <c r="AB356" s="681"/>
      <c r="AF356" s="120"/>
      <c r="AG356" s="121"/>
      <c r="AH356" s="121"/>
      <c r="AI356" s="121"/>
      <c r="AJ356" s="121"/>
      <c r="AK356" s="121"/>
      <c r="AL356" s="121"/>
      <c r="AM356" s="121"/>
    </row>
    <row r="357" spans="27:39" s="101" customFormat="1">
      <c r="AA357" s="681"/>
      <c r="AB357" s="681"/>
      <c r="AF357" s="120"/>
      <c r="AG357" s="121"/>
      <c r="AH357" s="121"/>
      <c r="AI357" s="121"/>
      <c r="AJ357" s="121"/>
      <c r="AK357" s="121"/>
      <c r="AL357" s="121"/>
      <c r="AM357" s="121"/>
    </row>
    <row r="358" spans="27:39" s="101" customFormat="1">
      <c r="AA358" s="681"/>
      <c r="AB358" s="681"/>
      <c r="AF358" s="120"/>
      <c r="AG358" s="121"/>
      <c r="AH358" s="121"/>
      <c r="AI358" s="121"/>
      <c r="AJ358" s="121"/>
      <c r="AK358" s="121"/>
      <c r="AL358" s="121"/>
      <c r="AM358" s="121"/>
    </row>
    <row r="359" spans="27:39" s="101" customFormat="1">
      <c r="AA359" s="681"/>
      <c r="AB359" s="681"/>
      <c r="AF359" s="120"/>
      <c r="AG359" s="121"/>
      <c r="AH359" s="121"/>
      <c r="AI359" s="121"/>
      <c r="AJ359" s="121"/>
      <c r="AK359" s="121"/>
      <c r="AL359" s="121"/>
      <c r="AM359" s="121"/>
    </row>
    <row r="360" spans="27:39" s="101" customFormat="1">
      <c r="AA360" s="681"/>
      <c r="AB360" s="681"/>
      <c r="AF360" s="120"/>
      <c r="AG360" s="121"/>
      <c r="AH360" s="121"/>
      <c r="AI360" s="121"/>
      <c r="AJ360" s="121"/>
      <c r="AK360" s="121"/>
      <c r="AL360" s="121"/>
      <c r="AM360" s="121"/>
    </row>
    <row r="361" spans="27:39" s="101" customFormat="1">
      <c r="AA361" s="681"/>
      <c r="AB361" s="681"/>
      <c r="AF361" s="120"/>
      <c r="AG361" s="121"/>
      <c r="AH361" s="121"/>
      <c r="AI361" s="121"/>
      <c r="AJ361" s="121"/>
      <c r="AK361" s="121"/>
      <c r="AL361" s="121"/>
      <c r="AM361" s="121"/>
    </row>
    <row r="362" spans="27:39" s="101" customFormat="1">
      <c r="AA362" s="681"/>
      <c r="AB362" s="681"/>
      <c r="AF362" s="120"/>
      <c r="AG362" s="121"/>
      <c r="AH362" s="121"/>
      <c r="AI362" s="121"/>
      <c r="AJ362" s="121"/>
      <c r="AK362" s="121"/>
      <c r="AL362" s="121"/>
      <c r="AM362" s="121"/>
    </row>
    <row r="363" spans="27:39" s="101" customFormat="1">
      <c r="AA363" s="681"/>
      <c r="AB363" s="681"/>
      <c r="AF363" s="120"/>
      <c r="AG363" s="121"/>
      <c r="AH363" s="121"/>
      <c r="AI363" s="121"/>
      <c r="AJ363" s="121"/>
      <c r="AK363" s="121"/>
      <c r="AL363" s="121"/>
      <c r="AM363" s="121"/>
    </row>
    <row r="364" spans="27:39" s="101" customFormat="1">
      <c r="AA364" s="681"/>
      <c r="AB364" s="681"/>
      <c r="AF364" s="120"/>
      <c r="AG364" s="121"/>
      <c r="AH364" s="121"/>
      <c r="AI364" s="121"/>
      <c r="AJ364" s="121"/>
      <c r="AK364" s="121"/>
      <c r="AL364" s="121"/>
      <c r="AM364" s="121"/>
    </row>
    <row r="365" spans="27:39" s="101" customFormat="1">
      <c r="AA365" s="681"/>
      <c r="AB365" s="681"/>
      <c r="AF365" s="120"/>
      <c r="AG365" s="121"/>
      <c r="AH365" s="121"/>
      <c r="AI365" s="121"/>
      <c r="AJ365" s="121"/>
      <c r="AK365" s="121"/>
      <c r="AL365" s="121"/>
      <c r="AM365" s="121"/>
    </row>
    <row r="366" spans="27:39" s="101" customFormat="1">
      <c r="AA366" s="681"/>
      <c r="AB366" s="681"/>
      <c r="AF366" s="120"/>
      <c r="AG366" s="121"/>
      <c r="AH366" s="121"/>
      <c r="AI366" s="121"/>
      <c r="AJ366" s="121"/>
      <c r="AK366" s="121"/>
      <c r="AL366" s="121"/>
      <c r="AM366" s="121"/>
    </row>
    <row r="367" spans="27:39" s="101" customFormat="1">
      <c r="AA367" s="681"/>
      <c r="AB367" s="681"/>
      <c r="AF367" s="120"/>
      <c r="AG367" s="121"/>
      <c r="AH367" s="121"/>
      <c r="AI367" s="121"/>
      <c r="AJ367" s="121"/>
      <c r="AK367" s="121"/>
      <c r="AL367" s="121"/>
      <c r="AM367" s="121"/>
    </row>
    <row r="368" spans="27:39" s="101" customFormat="1">
      <c r="AA368" s="681"/>
      <c r="AB368" s="681"/>
      <c r="AF368" s="120"/>
      <c r="AG368" s="121"/>
      <c r="AH368" s="121"/>
      <c r="AI368" s="121"/>
      <c r="AJ368" s="121"/>
      <c r="AK368" s="121"/>
      <c r="AL368" s="121"/>
      <c r="AM368" s="121"/>
    </row>
    <row r="369" spans="27:39" s="101" customFormat="1">
      <c r="AA369" s="681"/>
      <c r="AB369" s="681"/>
      <c r="AF369" s="120"/>
      <c r="AG369" s="121"/>
      <c r="AH369" s="121"/>
      <c r="AI369" s="121"/>
      <c r="AJ369" s="121"/>
      <c r="AK369" s="121"/>
      <c r="AL369" s="121"/>
      <c r="AM369" s="121"/>
    </row>
    <row r="370" spans="27:39" s="101" customFormat="1">
      <c r="AA370" s="681"/>
      <c r="AB370" s="681"/>
      <c r="AF370" s="120"/>
      <c r="AG370" s="121"/>
      <c r="AH370" s="121"/>
      <c r="AI370" s="121"/>
      <c r="AJ370" s="121"/>
      <c r="AK370" s="121"/>
      <c r="AL370" s="121"/>
      <c r="AM370" s="121"/>
    </row>
    <row r="371" spans="27:39" s="101" customFormat="1">
      <c r="AA371" s="681"/>
      <c r="AB371" s="681"/>
      <c r="AF371" s="120"/>
      <c r="AG371" s="121"/>
      <c r="AH371" s="121"/>
      <c r="AI371" s="121"/>
      <c r="AJ371" s="121"/>
      <c r="AK371" s="121"/>
      <c r="AL371" s="121"/>
      <c r="AM371" s="121"/>
    </row>
    <row r="372" spans="27:39" s="101" customFormat="1">
      <c r="AA372" s="681"/>
      <c r="AB372" s="681"/>
      <c r="AF372" s="120"/>
      <c r="AG372" s="121"/>
      <c r="AH372" s="121"/>
      <c r="AI372" s="121"/>
      <c r="AJ372" s="121"/>
      <c r="AK372" s="121"/>
      <c r="AL372" s="121"/>
      <c r="AM372" s="121"/>
    </row>
    <row r="373" spans="27:39" s="101" customFormat="1">
      <c r="AA373" s="681"/>
      <c r="AB373" s="681"/>
      <c r="AF373" s="120"/>
      <c r="AG373" s="121"/>
      <c r="AH373" s="121"/>
      <c r="AI373" s="121"/>
      <c r="AJ373" s="121"/>
      <c r="AK373" s="121"/>
      <c r="AL373" s="121"/>
      <c r="AM373" s="121"/>
    </row>
    <row r="374" spans="27:39" s="101" customFormat="1">
      <c r="AA374" s="681"/>
      <c r="AB374" s="681"/>
      <c r="AF374" s="120"/>
      <c r="AG374" s="121"/>
      <c r="AH374" s="121"/>
      <c r="AI374" s="121"/>
      <c r="AJ374" s="121"/>
      <c r="AK374" s="121"/>
      <c r="AL374" s="121"/>
      <c r="AM374" s="121"/>
    </row>
    <row r="375" spans="27:39" s="101" customFormat="1">
      <c r="AA375" s="681"/>
      <c r="AB375" s="681"/>
      <c r="AF375" s="120"/>
      <c r="AG375" s="121"/>
      <c r="AH375" s="121"/>
      <c r="AI375" s="121"/>
      <c r="AJ375" s="121"/>
      <c r="AK375" s="121"/>
      <c r="AL375" s="121"/>
      <c r="AM375" s="121"/>
    </row>
    <row r="376" spans="27:39" s="101" customFormat="1">
      <c r="AA376" s="681"/>
      <c r="AB376" s="681"/>
      <c r="AF376" s="120"/>
      <c r="AG376" s="121"/>
      <c r="AH376" s="121"/>
      <c r="AI376" s="121"/>
      <c r="AJ376" s="121"/>
      <c r="AK376" s="121"/>
      <c r="AL376" s="121"/>
      <c r="AM376" s="121"/>
    </row>
    <row r="377" spans="27:39" s="101" customFormat="1">
      <c r="AA377" s="681"/>
      <c r="AB377" s="681"/>
      <c r="AF377" s="120"/>
      <c r="AG377" s="121"/>
      <c r="AH377" s="121"/>
      <c r="AI377" s="121"/>
      <c r="AJ377" s="121"/>
      <c r="AK377" s="121"/>
      <c r="AL377" s="121"/>
      <c r="AM377" s="121"/>
    </row>
    <row r="378" spans="27:39" s="101" customFormat="1">
      <c r="AA378" s="681"/>
      <c r="AB378" s="681"/>
      <c r="AF378" s="120"/>
      <c r="AG378" s="121"/>
      <c r="AH378" s="121"/>
      <c r="AI378" s="121"/>
      <c r="AJ378" s="121"/>
      <c r="AK378" s="121"/>
      <c r="AL378" s="121"/>
      <c r="AM378" s="121"/>
    </row>
    <row r="379" spans="27:39" s="101" customFormat="1">
      <c r="AA379" s="681"/>
      <c r="AB379" s="681"/>
      <c r="AF379" s="120"/>
      <c r="AG379" s="121"/>
      <c r="AH379" s="121"/>
      <c r="AI379" s="121"/>
      <c r="AJ379" s="121"/>
      <c r="AK379" s="121"/>
      <c r="AL379" s="121"/>
      <c r="AM379" s="121"/>
    </row>
    <row r="380" spans="27:39" s="101" customFormat="1">
      <c r="AA380" s="681"/>
      <c r="AB380" s="681"/>
      <c r="AF380" s="120"/>
      <c r="AG380" s="121"/>
      <c r="AH380" s="121"/>
      <c r="AI380" s="121"/>
      <c r="AJ380" s="121"/>
      <c r="AK380" s="121"/>
      <c r="AL380" s="121"/>
      <c r="AM380" s="121"/>
    </row>
    <row r="381" spans="27:39" s="101" customFormat="1">
      <c r="AA381" s="681"/>
      <c r="AB381" s="681"/>
      <c r="AF381" s="120"/>
      <c r="AG381" s="121"/>
      <c r="AH381" s="121"/>
      <c r="AI381" s="121"/>
      <c r="AJ381" s="121"/>
      <c r="AK381" s="121"/>
      <c r="AL381" s="121"/>
      <c r="AM381" s="121"/>
    </row>
    <row r="382" spans="27:39" s="101" customFormat="1">
      <c r="AA382" s="681"/>
      <c r="AB382" s="681"/>
      <c r="AF382" s="120"/>
      <c r="AG382" s="121"/>
      <c r="AH382" s="121"/>
      <c r="AI382" s="121"/>
      <c r="AJ382" s="121"/>
      <c r="AK382" s="121"/>
      <c r="AL382" s="121"/>
      <c r="AM382" s="121"/>
    </row>
    <row r="383" spans="27:39" s="101" customFormat="1">
      <c r="AA383" s="681"/>
      <c r="AB383" s="681"/>
      <c r="AF383" s="120"/>
      <c r="AG383" s="121"/>
      <c r="AH383" s="121"/>
      <c r="AI383" s="121"/>
      <c r="AJ383" s="121"/>
      <c r="AK383" s="121"/>
      <c r="AL383" s="121"/>
      <c r="AM383" s="121"/>
    </row>
    <row r="384" spans="27:39" s="101" customFormat="1">
      <c r="AA384" s="681"/>
      <c r="AB384" s="681"/>
      <c r="AF384" s="120"/>
      <c r="AG384" s="121"/>
      <c r="AH384" s="121"/>
      <c r="AI384" s="121"/>
      <c r="AJ384" s="121"/>
      <c r="AK384" s="121"/>
      <c r="AL384" s="121"/>
      <c r="AM384" s="121"/>
    </row>
    <row r="385" spans="27:39" s="101" customFormat="1">
      <c r="AA385" s="681"/>
      <c r="AB385" s="681"/>
      <c r="AF385" s="120"/>
      <c r="AG385" s="121"/>
      <c r="AH385" s="121"/>
      <c r="AI385" s="121"/>
      <c r="AJ385" s="121"/>
      <c r="AK385" s="121"/>
      <c r="AL385" s="121"/>
      <c r="AM385" s="121"/>
    </row>
    <row r="386" spans="27:39" s="101" customFormat="1">
      <c r="AA386" s="681"/>
      <c r="AB386" s="681"/>
      <c r="AF386" s="120"/>
      <c r="AG386" s="121"/>
      <c r="AH386" s="121"/>
      <c r="AI386" s="121"/>
      <c r="AJ386" s="121"/>
      <c r="AK386" s="121"/>
      <c r="AL386" s="121"/>
      <c r="AM386" s="121"/>
    </row>
    <row r="387" spans="27:39" s="101" customFormat="1">
      <c r="AA387" s="681"/>
      <c r="AB387" s="681"/>
      <c r="AF387" s="120"/>
      <c r="AG387" s="121"/>
      <c r="AH387" s="121"/>
      <c r="AI387" s="121"/>
      <c r="AJ387" s="121"/>
      <c r="AK387" s="121"/>
      <c r="AL387" s="121"/>
      <c r="AM387" s="121"/>
    </row>
    <row r="388" spans="27:39" s="101" customFormat="1">
      <c r="AA388" s="681"/>
      <c r="AB388" s="681"/>
      <c r="AF388" s="120"/>
      <c r="AG388" s="121"/>
      <c r="AH388" s="121"/>
      <c r="AI388" s="121"/>
      <c r="AJ388" s="121"/>
      <c r="AK388" s="121"/>
      <c r="AL388" s="121"/>
      <c r="AM388" s="121"/>
    </row>
    <row r="389" spans="27:39" s="101" customFormat="1">
      <c r="AA389" s="681"/>
      <c r="AB389" s="681"/>
      <c r="AF389" s="120"/>
      <c r="AG389" s="121"/>
      <c r="AH389" s="121"/>
      <c r="AI389" s="121"/>
      <c r="AJ389" s="121"/>
      <c r="AK389" s="121"/>
      <c r="AL389" s="121"/>
      <c r="AM389" s="121"/>
    </row>
    <row r="390" spans="27:39" s="101" customFormat="1">
      <c r="AA390" s="681"/>
      <c r="AB390" s="681"/>
      <c r="AF390" s="120"/>
      <c r="AG390" s="121"/>
      <c r="AH390" s="121"/>
      <c r="AI390" s="121"/>
      <c r="AJ390" s="121"/>
      <c r="AK390" s="121"/>
      <c r="AL390" s="121"/>
      <c r="AM390" s="121"/>
    </row>
    <row r="391" spans="27:39" s="101" customFormat="1">
      <c r="AA391" s="681"/>
      <c r="AB391" s="681"/>
      <c r="AF391" s="120"/>
      <c r="AG391" s="121"/>
      <c r="AH391" s="121"/>
      <c r="AI391" s="121"/>
      <c r="AJ391" s="121"/>
      <c r="AK391" s="121"/>
      <c r="AL391" s="121"/>
      <c r="AM391" s="121"/>
    </row>
    <row r="392" spans="27:39" s="101" customFormat="1">
      <c r="AA392" s="681"/>
      <c r="AB392" s="681"/>
      <c r="AF392" s="120"/>
      <c r="AG392" s="121"/>
      <c r="AH392" s="121"/>
      <c r="AI392" s="121"/>
      <c r="AJ392" s="121"/>
      <c r="AK392" s="121"/>
      <c r="AL392" s="121"/>
      <c r="AM392" s="121"/>
    </row>
    <row r="393" spans="27:39" s="101" customFormat="1">
      <c r="AA393" s="681"/>
      <c r="AB393" s="681"/>
      <c r="AF393" s="120"/>
      <c r="AG393" s="121"/>
      <c r="AH393" s="121"/>
      <c r="AI393" s="121"/>
      <c r="AJ393" s="121"/>
      <c r="AK393" s="121"/>
      <c r="AL393" s="121"/>
      <c r="AM393" s="121"/>
    </row>
    <row r="394" spans="27:39" s="101" customFormat="1">
      <c r="AA394" s="681"/>
      <c r="AB394" s="681"/>
      <c r="AF394" s="120"/>
      <c r="AG394" s="121"/>
      <c r="AH394" s="121"/>
      <c r="AI394" s="121"/>
      <c r="AJ394" s="121"/>
      <c r="AK394" s="121"/>
      <c r="AL394" s="121"/>
      <c r="AM394" s="121"/>
    </row>
    <row r="395" spans="27:39" s="101" customFormat="1">
      <c r="AA395" s="681"/>
      <c r="AB395" s="681"/>
      <c r="AF395" s="120"/>
      <c r="AG395" s="121"/>
      <c r="AH395" s="121"/>
      <c r="AI395" s="121"/>
      <c r="AJ395" s="121"/>
      <c r="AK395" s="121"/>
      <c r="AL395" s="121"/>
      <c r="AM395" s="121"/>
    </row>
    <row r="396" spans="27:39" s="101" customFormat="1">
      <c r="AA396" s="681"/>
      <c r="AB396" s="681"/>
      <c r="AF396" s="120"/>
      <c r="AG396" s="121"/>
      <c r="AH396" s="121"/>
      <c r="AI396" s="121"/>
      <c r="AJ396" s="121"/>
      <c r="AK396" s="121"/>
      <c r="AL396" s="121"/>
      <c r="AM396" s="121"/>
    </row>
    <row r="397" spans="27:39" s="101" customFormat="1">
      <c r="AA397" s="681"/>
      <c r="AB397" s="681"/>
      <c r="AF397" s="120"/>
      <c r="AG397" s="121"/>
      <c r="AH397" s="121"/>
      <c r="AI397" s="121"/>
      <c r="AJ397" s="121"/>
      <c r="AK397" s="121"/>
      <c r="AL397" s="121"/>
      <c r="AM397" s="121"/>
    </row>
    <row r="398" spans="27:39" s="101" customFormat="1">
      <c r="AA398" s="681"/>
      <c r="AB398" s="681"/>
      <c r="AF398" s="120"/>
      <c r="AG398" s="121"/>
      <c r="AH398" s="121"/>
      <c r="AI398" s="121"/>
      <c r="AJ398" s="121"/>
      <c r="AK398" s="121"/>
      <c r="AL398" s="121"/>
      <c r="AM398" s="121"/>
    </row>
    <row r="399" spans="27:39" s="101" customFormat="1">
      <c r="AA399" s="681"/>
      <c r="AB399" s="681"/>
      <c r="AF399" s="120"/>
      <c r="AG399" s="121"/>
      <c r="AH399" s="121"/>
      <c r="AI399" s="121"/>
      <c r="AJ399" s="121"/>
      <c r="AK399" s="121"/>
      <c r="AL399" s="121"/>
      <c r="AM399" s="121"/>
    </row>
    <row r="400" spans="27:39" s="101" customFormat="1">
      <c r="AA400" s="681"/>
      <c r="AB400" s="681"/>
      <c r="AF400" s="120"/>
      <c r="AG400" s="121"/>
      <c r="AH400" s="121"/>
      <c r="AI400" s="121"/>
      <c r="AJ400" s="121"/>
      <c r="AK400" s="121"/>
      <c r="AL400" s="121"/>
      <c r="AM400" s="121"/>
    </row>
    <row r="401" spans="27:39" s="101" customFormat="1">
      <c r="AA401" s="681"/>
      <c r="AB401" s="681"/>
      <c r="AF401" s="120"/>
      <c r="AG401" s="121"/>
      <c r="AH401" s="121"/>
      <c r="AI401" s="121"/>
      <c r="AJ401" s="121"/>
      <c r="AK401" s="121"/>
      <c r="AL401" s="121"/>
      <c r="AM401" s="121"/>
    </row>
    <row r="402" spans="27:39" s="101" customFormat="1">
      <c r="AA402" s="681"/>
      <c r="AB402" s="681"/>
      <c r="AF402" s="120"/>
      <c r="AG402" s="121"/>
      <c r="AH402" s="121"/>
      <c r="AI402" s="121"/>
      <c r="AJ402" s="121"/>
      <c r="AK402" s="121"/>
      <c r="AL402" s="121"/>
      <c r="AM402" s="121"/>
    </row>
    <row r="403" spans="27:39" s="101" customFormat="1">
      <c r="AA403" s="681"/>
      <c r="AB403" s="681"/>
      <c r="AF403" s="120"/>
      <c r="AG403" s="121"/>
      <c r="AH403" s="121"/>
      <c r="AI403" s="121"/>
      <c r="AJ403" s="121"/>
      <c r="AK403" s="121"/>
      <c r="AL403" s="121"/>
      <c r="AM403" s="121"/>
    </row>
    <row r="404" spans="27:39" s="101" customFormat="1">
      <c r="AA404" s="681"/>
      <c r="AB404" s="681"/>
      <c r="AF404" s="120"/>
      <c r="AG404" s="121"/>
      <c r="AH404" s="121"/>
      <c r="AI404" s="121"/>
      <c r="AJ404" s="121"/>
      <c r="AK404" s="121"/>
      <c r="AL404" s="121"/>
      <c r="AM404" s="121"/>
    </row>
    <row r="405" spans="27:39" s="101" customFormat="1">
      <c r="AA405" s="681"/>
      <c r="AB405" s="681"/>
      <c r="AF405" s="120"/>
      <c r="AG405" s="121"/>
      <c r="AH405" s="121"/>
      <c r="AI405" s="121"/>
      <c r="AJ405" s="121"/>
      <c r="AK405" s="121"/>
      <c r="AL405" s="121"/>
      <c r="AM405" s="121"/>
    </row>
    <row r="406" spans="27:39" s="101" customFormat="1">
      <c r="AA406" s="681"/>
      <c r="AB406" s="681"/>
      <c r="AF406" s="120"/>
      <c r="AG406" s="121"/>
      <c r="AH406" s="121"/>
      <c r="AI406" s="121"/>
      <c r="AJ406" s="121"/>
      <c r="AK406" s="121"/>
      <c r="AL406" s="121"/>
      <c r="AM406" s="121"/>
    </row>
    <row r="407" spans="27:39" s="101" customFormat="1">
      <c r="AA407" s="681"/>
      <c r="AB407" s="681"/>
      <c r="AF407" s="120"/>
      <c r="AG407" s="121"/>
      <c r="AH407" s="121"/>
      <c r="AI407" s="121"/>
      <c r="AJ407" s="121"/>
      <c r="AK407" s="121"/>
      <c r="AL407" s="121"/>
      <c r="AM407" s="121"/>
    </row>
    <row r="408" spans="27:39" s="101" customFormat="1">
      <c r="AA408" s="681"/>
      <c r="AB408" s="681"/>
      <c r="AF408" s="120"/>
      <c r="AG408" s="121"/>
      <c r="AH408" s="121"/>
      <c r="AI408" s="121"/>
      <c r="AJ408" s="121"/>
      <c r="AK408" s="121"/>
      <c r="AL408" s="121"/>
      <c r="AM408" s="121"/>
    </row>
    <row r="409" spans="27:39" s="101" customFormat="1">
      <c r="AA409" s="681"/>
      <c r="AB409" s="681"/>
      <c r="AF409" s="120"/>
      <c r="AG409" s="121"/>
      <c r="AH409" s="121"/>
      <c r="AI409" s="121"/>
      <c r="AJ409" s="121"/>
      <c r="AK409" s="121"/>
      <c r="AL409" s="121"/>
      <c r="AM409" s="121"/>
    </row>
    <row r="410" spans="27:39" s="101" customFormat="1">
      <c r="AA410" s="681"/>
      <c r="AB410" s="681"/>
      <c r="AF410" s="120"/>
      <c r="AG410" s="121"/>
      <c r="AH410" s="121"/>
      <c r="AI410" s="121"/>
      <c r="AJ410" s="121"/>
      <c r="AK410" s="121"/>
      <c r="AL410" s="121"/>
      <c r="AM410" s="121"/>
    </row>
    <row r="411" spans="27:39" s="101" customFormat="1">
      <c r="AA411" s="681"/>
      <c r="AB411" s="681"/>
      <c r="AF411" s="120"/>
      <c r="AG411" s="121"/>
      <c r="AH411" s="121"/>
      <c r="AI411" s="121"/>
      <c r="AJ411" s="121"/>
      <c r="AK411" s="121"/>
      <c r="AL411" s="121"/>
      <c r="AM411" s="121"/>
    </row>
    <row r="412" spans="27:39" s="101" customFormat="1">
      <c r="AA412" s="681"/>
      <c r="AB412" s="681"/>
      <c r="AF412" s="120"/>
      <c r="AG412" s="121"/>
      <c r="AH412" s="121"/>
      <c r="AI412" s="121"/>
      <c r="AJ412" s="121"/>
      <c r="AK412" s="121"/>
      <c r="AL412" s="121"/>
      <c r="AM412" s="121"/>
    </row>
    <row r="413" spans="27:39" s="101" customFormat="1">
      <c r="AA413" s="681"/>
      <c r="AB413" s="681"/>
      <c r="AF413" s="120"/>
      <c r="AG413" s="121"/>
      <c r="AH413" s="121"/>
      <c r="AI413" s="121"/>
      <c r="AJ413" s="121"/>
      <c r="AK413" s="121"/>
      <c r="AL413" s="121"/>
      <c r="AM413" s="121"/>
    </row>
    <row r="414" spans="27:39" s="101" customFormat="1">
      <c r="AA414" s="681"/>
      <c r="AB414" s="681"/>
      <c r="AF414" s="120"/>
      <c r="AG414" s="121"/>
      <c r="AH414" s="121"/>
      <c r="AI414" s="121"/>
      <c r="AJ414" s="121"/>
      <c r="AK414" s="121"/>
      <c r="AL414" s="121"/>
      <c r="AM414" s="121"/>
    </row>
    <row r="415" spans="27:39" s="101" customFormat="1">
      <c r="AA415" s="681"/>
      <c r="AB415" s="681"/>
      <c r="AF415" s="120"/>
      <c r="AG415" s="121"/>
      <c r="AH415" s="121"/>
      <c r="AI415" s="121"/>
      <c r="AJ415" s="121"/>
      <c r="AK415" s="121"/>
      <c r="AL415" s="121"/>
      <c r="AM415" s="121"/>
    </row>
    <row r="416" spans="27:39" s="101" customFormat="1">
      <c r="AA416" s="681"/>
      <c r="AB416" s="681"/>
      <c r="AF416" s="120"/>
      <c r="AG416" s="121"/>
      <c r="AH416" s="121"/>
      <c r="AI416" s="121"/>
      <c r="AJ416" s="121"/>
      <c r="AK416" s="121"/>
      <c r="AL416" s="121"/>
      <c r="AM416" s="121"/>
    </row>
    <row r="417" spans="27:39" s="101" customFormat="1">
      <c r="AA417" s="681"/>
      <c r="AB417" s="681"/>
      <c r="AF417" s="120"/>
      <c r="AG417" s="121"/>
      <c r="AH417" s="121"/>
      <c r="AI417" s="121"/>
      <c r="AJ417" s="121"/>
      <c r="AK417" s="121"/>
      <c r="AL417" s="121"/>
      <c r="AM417" s="121"/>
    </row>
    <row r="418" spans="27:39" s="101" customFormat="1">
      <c r="AA418" s="681"/>
      <c r="AB418" s="681"/>
      <c r="AF418" s="120"/>
      <c r="AG418" s="121"/>
      <c r="AH418" s="121"/>
      <c r="AI418" s="121"/>
      <c r="AJ418" s="121"/>
      <c r="AK418" s="121"/>
      <c r="AL418" s="121"/>
      <c r="AM418" s="121"/>
    </row>
    <row r="419" spans="27:39" s="101" customFormat="1">
      <c r="AA419" s="681"/>
      <c r="AB419" s="681"/>
      <c r="AF419" s="120"/>
      <c r="AG419" s="121"/>
      <c r="AH419" s="121"/>
      <c r="AI419" s="121"/>
      <c r="AJ419" s="121"/>
      <c r="AK419" s="121"/>
      <c r="AL419" s="121"/>
      <c r="AM419" s="121"/>
    </row>
    <row r="420" spans="27:39" s="101" customFormat="1">
      <c r="AA420" s="681"/>
      <c r="AB420" s="681"/>
      <c r="AF420" s="120"/>
      <c r="AG420" s="121"/>
      <c r="AH420" s="121"/>
      <c r="AI420" s="121"/>
      <c r="AJ420" s="121"/>
      <c r="AK420" s="121"/>
      <c r="AL420" s="121"/>
      <c r="AM420" s="121"/>
    </row>
    <row r="421" spans="27:39" s="101" customFormat="1">
      <c r="AA421" s="681"/>
      <c r="AB421" s="681"/>
      <c r="AF421" s="120"/>
      <c r="AG421" s="121"/>
      <c r="AH421" s="121"/>
      <c r="AI421" s="121"/>
      <c r="AJ421" s="121"/>
      <c r="AK421" s="121"/>
      <c r="AL421" s="121"/>
      <c r="AM421" s="121"/>
    </row>
    <row r="422" spans="27:39" s="101" customFormat="1">
      <c r="AA422" s="681"/>
      <c r="AB422" s="681"/>
      <c r="AF422" s="120"/>
      <c r="AG422" s="121"/>
      <c r="AH422" s="121"/>
      <c r="AI422" s="121"/>
      <c r="AJ422" s="121"/>
      <c r="AK422" s="121"/>
      <c r="AL422" s="121"/>
      <c r="AM422" s="121"/>
    </row>
    <row r="423" spans="27:39" s="101" customFormat="1">
      <c r="AA423" s="681"/>
      <c r="AB423" s="681"/>
      <c r="AF423" s="120"/>
      <c r="AG423" s="121"/>
      <c r="AH423" s="121"/>
      <c r="AI423" s="121"/>
      <c r="AJ423" s="121"/>
      <c r="AK423" s="121"/>
      <c r="AL423" s="121"/>
      <c r="AM423" s="121"/>
    </row>
    <row r="424" spans="27:39" s="101" customFormat="1">
      <c r="AA424" s="681"/>
      <c r="AB424" s="681"/>
      <c r="AF424" s="120"/>
      <c r="AG424" s="121"/>
      <c r="AH424" s="121"/>
      <c r="AI424" s="121"/>
      <c r="AJ424" s="121"/>
      <c r="AK424" s="121"/>
      <c r="AL424" s="121"/>
      <c r="AM424" s="121"/>
    </row>
    <row r="425" spans="27:39" s="101" customFormat="1">
      <c r="AA425" s="681"/>
      <c r="AB425" s="681"/>
      <c r="AF425" s="120"/>
      <c r="AG425" s="121"/>
      <c r="AH425" s="121"/>
      <c r="AI425" s="121"/>
      <c r="AJ425" s="121"/>
      <c r="AK425" s="121"/>
      <c r="AL425" s="121"/>
      <c r="AM425" s="121"/>
    </row>
    <row r="426" spans="27:39" s="101" customFormat="1">
      <c r="AA426" s="681"/>
      <c r="AB426" s="681"/>
      <c r="AF426" s="120"/>
      <c r="AG426" s="121"/>
      <c r="AH426" s="121"/>
      <c r="AI426" s="121"/>
      <c r="AJ426" s="121"/>
      <c r="AK426" s="121"/>
      <c r="AL426" s="121"/>
      <c r="AM426" s="121"/>
    </row>
    <row r="427" spans="27:39" s="101" customFormat="1">
      <c r="AA427" s="681"/>
      <c r="AB427" s="681"/>
      <c r="AF427" s="120"/>
      <c r="AG427" s="121"/>
      <c r="AH427" s="121"/>
      <c r="AI427" s="121"/>
      <c r="AJ427" s="121"/>
      <c r="AK427" s="121"/>
      <c r="AL427" s="121"/>
      <c r="AM427" s="121"/>
    </row>
    <row r="428" spans="27:39" s="101" customFormat="1">
      <c r="AA428" s="681"/>
      <c r="AB428" s="681"/>
      <c r="AF428" s="120"/>
      <c r="AG428" s="121"/>
      <c r="AH428" s="121"/>
      <c r="AI428" s="121"/>
      <c r="AJ428" s="121"/>
      <c r="AK428" s="121"/>
      <c r="AL428" s="121"/>
      <c r="AM428" s="121"/>
    </row>
    <row r="429" spans="27:39" s="101" customFormat="1">
      <c r="AA429" s="681"/>
      <c r="AB429" s="681"/>
      <c r="AF429" s="120"/>
      <c r="AG429" s="121"/>
      <c r="AH429" s="121"/>
      <c r="AI429" s="121"/>
      <c r="AJ429" s="121"/>
      <c r="AK429" s="121"/>
      <c r="AL429" s="121"/>
      <c r="AM429" s="121"/>
    </row>
    <row r="430" spans="27:39" s="101" customFormat="1">
      <c r="AA430" s="681"/>
      <c r="AB430" s="681"/>
      <c r="AF430" s="120"/>
      <c r="AG430" s="121"/>
      <c r="AH430" s="121"/>
      <c r="AI430" s="121"/>
      <c r="AJ430" s="121"/>
      <c r="AK430" s="121"/>
      <c r="AL430" s="121"/>
      <c r="AM430" s="121"/>
    </row>
    <row r="431" spans="27:39" s="101" customFormat="1">
      <c r="AA431" s="681"/>
      <c r="AB431" s="681"/>
      <c r="AF431" s="120"/>
      <c r="AG431" s="121"/>
      <c r="AH431" s="121"/>
      <c r="AI431" s="121"/>
      <c r="AJ431" s="121"/>
      <c r="AK431" s="121"/>
      <c r="AL431" s="121"/>
      <c r="AM431" s="121"/>
    </row>
    <row r="432" spans="27:39" s="101" customFormat="1">
      <c r="AA432" s="681"/>
      <c r="AB432" s="681"/>
      <c r="AF432" s="120"/>
      <c r="AG432" s="121"/>
      <c r="AH432" s="121"/>
      <c r="AI432" s="121"/>
      <c r="AJ432" s="121"/>
      <c r="AK432" s="121"/>
      <c r="AL432" s="121"/>
      <c r="AM432" s="121"/>
    </row>
    <row r="433" spans="27:39" s="101" customFormat="1">
      <c r="AA433" s="681"/>
      <c r="AB433" s="681"/>
      <c r="AF433" s="120"/>
      <c r="AG433" s="121"/>
      <c r="AH433" s="121"/>
      <c r="AI433" s="121"/>
      <c r="AJ433" s="121"/>
      <c r="AK433" s="121"/>
      <c r="AL433" s="121"/>
      <c r="AM433" s="121"/>
    </row>
    <row r="434" spans="27:39" s="101" customFormat="1">
      <c r="AA434" s="681"/>
      <c r="AB434" s="681"/>
      <c r="AF434" s="120"/>
      <c r="AG434" s="121"/>
      <c r="AH434" s="121"/>
      <c r="AI434" s="121"/>
      <c r="AJ434" s="121"/>
      <c r="AK434" s="121"/>
      <c r="AL434" s="121"/>
      <c r="AM434" s="121"/>
    </row>
    <row r="435" spans="27:39" s="101" customFormat="1">
      <c r="AA435" s="681"/>
      <c r="AB435" s="681"/>
      <c r="AF435" s="120"/>
      <c r="AG435" s="121"/>
      <c r="AH435" s="121"/>
      <c r="AI435" s="121"/>
      <c r="AJ435" s="121"/>
      <c r="AK435" s="121"/>
      <c r="AL435" s="121"/>
      <c r="AM435" s="121"/>
    </row>
    <row r="436" spans="27:39" s="101" customFormat="1">
      <c r="AA436" s="681"/>
      <c r="AB436" s="681"/>
      <c r="AF436" s="120"/>
      <c r="AG436" s="121"/>
      <c r="AH436" s="121"/>
      <c r="AI436" s="121"/>
      <c r="AJ436" s="121"/>
      <c r="AK436" s="121"/>
      <c r="AL436" s="121"/>
      <c r="AM436" s="121"/>
    </row>
    <row r="437" spans="27:39" s="101" customFormat="1">
      <c r="AA437" s="681"/>
      <c r="AB437" s="681"/>
      <c r="AF437" s="120"/>
      <c r="AG437" s="121"/>
      <c r="AH437" s="121"/>
      <c r="AI437" s="121"/>
      <c r="AJ437" s="121"/>
      <c r="AK437" s="121"/>
      <c r="AL437" s="121"/>
      <c r="AM437" s="121"/>
    </row>
    <row r="438" spans="27:39" s="101" customFormat="1">
      <c r="AA438" s="681"/>
      <c r="AB438" s="681"/>
      <c r="AF438" s="120"/>
      <c r="AG438" s="121"/>
      <c r="AH438" s="121"/>
      <c r="AI438" s="121"/>
      <c r="AJ438" s="121"/>
      <c r="AK438" s="121"/>
      <c r="AL438" s="121"/>
      <c r="AM438" s="121"/>
    </row>
    <row r="439" spans="27:39" s="101" customFormat="1">
      <c r="AA439" s="681"/>
      <c r="AB439" s="681"/>
      <c r="AF439" s="120"/>
      <c r="AG439" s="121"/>
      <c r="AH439" s="121"/>
      <c r="AI439" s="121"/>
      <c r="AJ439" s="121"/>
      <c r="AK439" s="121"/>
      <c r="AL439" s="121"/>
      <c r="AM439" s="121"/>
    </row>
    <row r="440" spans="27:39" s="101" customFormat="1">
      <c r="AA440" s="681"/>
      <c r="AB440" s="681"/>
      <c r="AF440" s="120"/>
      <c r="AG440" s="121"/>
      <c r="AH440" s="121"/>
      <c r="AI440" s="121"/>
      <c r="AJ440" s="121"/>
      <c r="AK440" s="121"/>
      <c r="AL440" s="121"/>
      <c r="AM440" s="121"/>
    </row>
    <row r="441" spans="27:39" s="101" customFormat="1">
      <c r="AA441" s="681"/>
      <c r="AB441" s="681"/>
      <c r="AF441" s="120"/>
      <c r="AG441" s="121"/>
      <c r="AH441" s="121"/>
      <c r="AI441" s="121"/>
      <c r="AJ441" s="121"/>
      <c r="AK441" s="121"/>
      <c r="AL441" s="121"/>
      <c r="AM441" s="121"/>
    </row>
    <row r="442" spans="27:39" s="101" customFormat="1">
      <c r="AA442" s="681"/>
      <c r="AB442" s="681"/>
      <c r="AF442" s="120"/>
      <c r="AG442" s="121"/>
      <c r="AH442" s="121"/>
      <c r="AI442" s="121"/>
      <c r="AJ442" s="121"/>
      <c r="AK442" s="121"/>
      <c r="AL442" s="121"/>
      <c r="AM442" s="121"/>
    </row>
    <row r="443" spans="27:39" s="101" customFormat="1">
      <c r="AA443" s="681"/>
      <c r="AB443" s="681"/>
      <c r="AF443" s="120"/>
      <c r="AG443" s="121"/>
      <c r="AH443" s="121"/>
      <c r="AI443" s="121"/>
      <c r="AJ443" s="121"/>
      <c r="AK443" s="121"/>
      <c r="AL443" s="121"/>
      <c r="AM443" s="121"/>
    </row>
    <row r="444" spans="27:39" s="101" customFormat="1">
      <c r="AA444" s="681"/>
      <c r="AB444" s="681"/>
      <c r="AF444" s="120"/>
      <c r="AG444" s="121"/>
      <c r="AH444" s="121"/>
      <c r="AI444" s="121"/>
      <c r="AJ444" s="121"/>
      <c r="AK444" s="121"/>
      <c r="AL444" s="121"/>
      <c r="AM444" s="121"/>
    </row>
    <row r="445" spans="27:39" s="101" customFormat="1">
      <c r="AA445" s="681"/>
      <c r="AB445" s="681"/>
      <c r="AF445" s="120"/>
      <c r="AG445" s="121"/>
      <c r="AH445" s="121"/>
      <c r="AI445" s="121"/>
      <c r="AJ445" s="121"/>
      <c r="AK445" s="121"/>
      <c r="AL445" s="121"/>
      <c r="AM445" s="121"/>
    </row>
    <row r="446" spans="27:39" s="101" customFormat="1">
      <c r="AA446" s="681"/>
      <c r="AB446" s="681"/>
      <c r="AF446" s="120"/>
      <c r="AG446" s="121"/>
      <c r="AH446" s="121"/>
      <c r="AI446" s="121"/>
      <c r="AJ446" s="121"/>
      <c r="AK446" s="121"/>
      <c r="AL446" s="121"/>
      <c r="AM446" s="121"/>
    </row>
    <row r="447" spans="27:39" s="101" customFormat="1">
      <c r="AA447" s="681"/>
      <c r="AB447" s="681"/>
      <c r="AF447" s="120"/>
      <c r="AG447" s="121"/>
      <c r="AH447" s="121"/>
      <c r="AI447" s="121"/>
      <c r="AJ447" s="121"/>
      <c r="AK447" s="121"/>
      <c r="AL447" s="121"/>
      <c r="AM447" s="121"/>
    </row>
    <row r="448" spans="27:39" s="101" customFormat="1">
      <c r="AA448" s="681"/>
      <c r="AB448" s="681"/>
      <c r="AF448" s="120"/>
      <c r="AG448" s="121"/>
      <c r="AH448" s="121"/>
      <c r="AI448" s="121"/>
      <c r="AJ448" s="121"/>
      <c r="AK448" s="121"/>
      <c r="AL448" s="121"/>
      <c r="AM448" s="121"/>
    </row>
    <row r="449" spans="27:39" s="101" customFormat="1">
      <c r="AA449" s="681"/>
      <c r="AB449" s="681"/>
      <c r="AF449" s="120"/>
      <c r="AG449" s="121"/>
      <c r="AH449" s="121"/>
      <c r="AI449" s="121"/>
      <c r="AJ449" s="121"/>
      <c r="AK449" s="121"/>
      <c r="AL449" s="121"/>
      <c r="AM449" s="121"/>
    </row>
    <row r="450" spans="27:39" s="101" customFormat="1">
      <c r="AA450" s="681"/>
      <c r="AB450" s="681"/>
      <c r="AF450" s="120"/>
      <c r="AG450" s="121"/>
      <c r="AH450" s="121"/>
      <c r="AI450" s="121"/>
      <c r="AJ450" s="121"/>
      <c r="AK450" s="121"/>
      <c r="AL450" s="121"/>
      <c r="AM450" s="121"/>
    </row>
    <row r="451" spans="27:39" s="101" customFormat="1">
      <c r="AA451" s="681"/>
      <c r="AB451" s="681"/>
      <c r="AF451" s="120"/>
      <c r="AG451" s="121"/>
      <c r="AH451" s="121"/>
      <c r="AI451" s="121"/>
      <c r="AJ451" s="121"/>
      <c r="AK451" s="121"/>
      <c r="AL451" s="121"/>
      <c r="AM451" s="121"/>
    </row>
    <row r="452" spans="27:39" s="101" customFormat="1">
      <c r="AA452" s="681"/>
      <c r="AB452" s="681"/>
      <c r="AF452" s="120"/>
      <c r="AG452" s="121"/>
      <c r="AH452" s="121"/>
      <c r="AI452" s="121"/>
      <c r="AJ452" s="121"/>
      <c r="AK452" s="121"/>
      <c r="AL452" s="121"/>
      <c r="AM452" s="121"/>
    </row>
    <row r="453" spans="27:39" s="101" customFormat="1">
      <c r="AA453" s="681"/>
      <c r="AB453" s="681"/>
      <c r="AF453" s="120"/>
      <c r="AG453" s="121"/>
      <c r="AH453" s="121"/>
      <c r="AI453" s="121"/>
      <c r="AJ453" s="121"/>
      <c r="AK453" s="121"/>
      <c r="AL453" s="121"/>
      <c r="AM453" s="121"/>
    </row>
    <row r="454" spans="27:39" s="101" customFormat="1">
      <c r="AA454" s="681"/>
      <c r="AB454" s="681"/>
      <c r="AF454" s="120"/>
      <c r="AG454" s="121"/>
      <c r="AH454" s="121"/>
      <c r="AI454" s="121"/>
      <c r="AJ454" s="121"/>
      <c r="AK454" s="121"/>
      <c r="AL454" s="121"/>
      <c r="AM454" s="121"/>
    </row>
    <row r="455" spans="27:39" s="101" customFormat="1">
      <c r="AA455" s="681"/>
      <c r="AB455" s="681"/>
      <c r="AF455" s="120"/>
      <c r="AG455" s="121"/>
      <c r="AH455" s="121"/>
      <c r="AI455" s="121"/>
      <c r="AJ455" s="121"/>
      <c r="AK455" s="121"/>
      <c r="AL455" s="121"/>
      <c r="AM455" s="121"/>
    </row>
    <row r="456" spans="27:39" s="101" customFormat="1">
      <c r="AA456" s="681"/>
      <c r="AB456" s="681"/>
      <c r="AF456" s="120"/>
      <c r="AG456" s="121"/>
      <c r="AH456" s="121"/>
      <c r="AI456" s="121"/>
      <c r="AJ456" s="121"/>
      <c r="AK456" s="121"/>
      <c r="AL456" s="121"/>
      <c r="AM456" s="121"/>
    </row>
    <row r="457" spans="27:39" s="101" customFormat="1">
      <c r="AA457" s="681"/>
      <c r="AB457" s="681"/>
      <c r="AF457" s="120"/>
      <c r="AG457" s="121"/>
      <c r="AH457" s="121"/>
      <c r="AI457" s="121"/>
      <c r="AJ457" s="121"/>
      <c r="AK457" s="121"/>
      <c r="AL457" s="121"/>
      <c r="AM457" s="121"/>
    </row>
    <row r="458" spans="27:39" s="101" customFormat="1">
      <c r="AA458" s="681"/>
      <c r="AB458" s="681"/>
      <c r="AF458" s="120"/>
      <c r="AG458" s="121"/>
      <c r="AH458" s="121"/>
      <c r="AI458" s="121"/>
      <c r="AJ458" s="121"/>
      <c r="AK458" s="121"/>
      <c r="AL458" s="121"/>
      <c r="AM458" s="121"/>
    </row>
    <row r="459" spans="27:39" s="101" customFormat="1">
      <c r="AA459" s="681"/>
      <c r="AB459" s="681"/>
      <c r="AF459" s="120"/>
      <c r="AG459" s="121"/>
      <c r="AH459" s="121"/>
      <c r="AI459" s="121"/>
      <c r="AJ459" s="121"/>
      <c r="AK459" s="121"/>
      <c r="AL459" s="121"/>
      <c r="AM459" s="121"/>
    </row>
    <row r="460" spans="27:39" s="101" customFormat="1">
      <c r="AA460" s="681"/>
      <c r="AB460" s="681"/>
      <c r="AF460" s="120"/>
      <c r="AG460" s="121"/>
      <c r="AH460" s="121"/>
      <c r="AI460" s="121"/>
      <c r="AJ460" s="121"/>
      <c r="AK460" s="121"/>
      <c r="AL460" s="121"/>
      <c r="AM460" s="121"/>
    </row>
    <row r="461" spans="27:39" s="101" customFormat="1">
      <c r="AA461" s="681"/>
      <c r="AB461" s="681"/>
      <c r="AF461" s="120"/>
      <c r="AG461" s="121"/>
      <c r="AH461" s="121"/>
      <c r="AI461" s="121"/>
      <c r="AJ461" s="121"/>
      <c r="AK461" s="121"/>
      <c r="AL461" s="121"/>
      <c r="AM461" s="121"/>
    </row>
    <row r="462" spans="27:39" s="101" customFormat="1">
      <c r="AA462" s="681"/>
      <c r="AB462" s="681"/>
      <c r="AF462" s="120"/>
      <c r="AG462" s="121"/>
      <c r="AH462" s="121"/>
      <c r="AI462" s="121"/>
      <c r="AJ462" s="121"/>
      <c r="AK462" s="121"/>
      <c r="AL462" s="121"/>
      <c r="AM462" s="121"/>
    </row>
    <row r="463" spans="27:39" s="101" customFormat="1">
      <c r="AA463" s="681"/>
      <c r="AB463" s="681"/>
      <c r="AF463" s="120"/>
      <c r="AG463" s="121"/>
      <c r="AH463" s="121"/>
      <c r="AI463" s="121"/>
      <c r="AJ463" s="121"/>
      <c r="AK463" s="121"/>
      <c r="AL463" s="121"/>
      <c r="AM463" s="121"/>
    </row>
    <row r="464" spans="27:39" s="101" customFormat="1">
      <c r="AA464" s="681"/>
      <c r="AB464" s="681"/>
      <c r="AF464" s="120"/>
      <c r="AG464" s="121"/>
      <c r="AH464" s="121"/>
      <c r="AI464" s="121"/>
      <c r="AJ464" s="121"/>
      <c r="AK464" s="121"/>
      <c r="AL464" s="121"/>
      <c r="AM464" s="121"/>
    </row>
    <row r="465" spans="27:39" s="101" customFormat="1">
      <c r="AA465" s="681"/>
      <c r="AB465" s="681"/>
      <c r="AF465" s="120"/>
      <c r="AG465" s="121"/>
      <c r="AH465" s="121"/>
      <c r="AI465" s="121"/>
      <c r="AJ465" s="121"/>
      <c r="AK465" s="121"/>
      <c r="AL465" s="121"/>
      <c r="AM465" s="121"/>
    </row>
    <row r="466" spans="27:39" s="101" customFormat="1">
      <c r="AA466" s="681"/>
      <c r="AB466" s="681"/>
      <c r="AF466" s="120"/>
      <c r="AG466" s="121"/>
      <c r="AH466" s="121"/>
      <c r="AI466" s="121"/>
      <c r="AJ466" s="121"/>
      <c r="AK466" s="121"/>
      <c r="AL466" s="121"/>
      <c r="AM466" s="121"/>
    </row>
    <row r="467" spans="27:39" s="101" customFormat="1">
      <c r="AA467" s="681"/>
      <c r="AB467" s="681"/>
      <c r="AF467" s="120"/>
      <c r="AG467" s="121"/>
      <c r="AH467" s="121"/>
      <c r="AI467" s="121"/>
      <c r="AJ467" s="121"/>
      <c r="AK467" s="121"/>
      <c r="AL467" s="121"/>
      <c r="AM467" s="121"/>
    </row>
    <row r="468" spans="27:39" s="101" customFormat="1">
      <c r="AA468" s="681"/>
      <c r="AB468" s="681"/>
      <c r="AF468" s="120"/>
      <c r="AG468" s="121"/>
      <c r="AH468" s="121"/>
      <c r="AI468" s="121"/>
      <c r="AJ468" s="121"/>
      <c r="AK468" s="121"/>
      <c r="AL468" s="121"/>
      <c r="AM468" s="121"/>
    </row>
    <row r="469" spans="27:39" s="101" customFormat="1">
      <c r="AA469" s="681"/>
      <c r="AB469" s="681"/>
      <c r="AF469" s="120"/>
      <c r="AG469" s="121"/>
      <c r="AH469" s="121"/>
      <c r="AI469" s="121"/>
      <c r="AJ469" s="121"/>
      <c r="AK469" s="121"/>
      <c r="AL469" s="121"/>
      <c r="AM469" s="121"/>
    </row>
    <row r="470" spans="27:39" s="101" customFormat="1">
      <c r="AA470" s="681"/>
      <c r="AB470" s="681"/>
      <c r="AF470" s="120"/>
      <c r="AG470" s="121"/>
      <c r="AH470" s="121"/>
      <c r="AI470" s="121"/>
      <c r="AJ470" s="121"/>
      <c r="AK470" s="121"/>
      <c r="AL470" s="121"/>
      <c r="AM470" s="121"/>
    </row>
    <row r="471" spans="27:39" s="101" customFormat="1">
      <c r="AA471" s="681"/>
      <c r="AB471" s="681"/>
      <c r="AF471" s="120"/>
      <c r="AG471" s="121"/>
      <c r="AH471" s="121"/>
      <c r="AI471" s="121"/>
      <c r="AJ471" s="121"/>
      <c r="AK471" s="121"/>
      <c r="AL471" s="121"/>
      <c r="AM471" s="121"/>
    </row>
    <row r="472" spans="27:39" s="101" customFormat="1">
      <c r="AA472" s="681"/>
      <c r="AB472" s="681"/>
      <c r="AF472" s="120"/>
      <c r="AG472" s="121"/>
      <c r="AH472" s="121"/>
      <c r="AI472" s="121"/>
      <c r="AJ472" s="121"/>
      <c r="AK472" s="121"/>
      <c r="AL472" s="121"/>
      <c r="AM472" s="121"/>
    </row>
    <row r="473" spans="27:39" s="101" customFormat="1">
      <c r="AA473" s="681"/>
      <c r="AB473" s="681"/>
      <c r="AF473" s="120"/>
      <c r="AG473" s="121"/>
      <c r="AH473" s="121"/>
      <c r="AI473" s="121"/>
      <c r="AJ473" s="121"/>
      <c r="AK473" s="121"/>
      <c r="AL473" s="121"/>
      <c r="AM473" s="121"/>
    </row>
    <row r="474" spans="27:39" s="101" customFormat="1">
      <c r="AA474" s="681"/>
      <c r="AB474" s="681"/>
      <c r="AF474" s="120"/>
      <c r="AG474" s="121"/>
      <c r="AH474" s="121"/>
      <c r="AI474" s="121"/>
      <c r="AJ474" s="121"/>
      <c r="AK474" s="121"/>
      <c r="AL474" s="121"/>
      <c r="AM474" s="121"/>
    </row>
    <row r="475" spans="27:39" s="101" customFormat="1">
      <c r="AA475" s="681"/>
      <c r="AB475" s="681"/>
      <c r="AF475" s="120"/>
      <c r="AG475" s="121"/>
      <c r="AH475" s="121"/>
      <c r="AI475" s="121"/>
      <c r="AJ475" s="121"/>
      <c r="AK475" s="121"/>
      <c r="AL475" s="121"/>
      <c r="AM475" s="121"/>
    </row>
    <row r="476" spans="27:39" s="101" customFormat="1">
      <c r="AA476" s="681"/>
      <c r="AB476" s="681"/>
      <c r="AF476" s="120"/>
      <c r="AG476" s="121"/>
      <c r="AH476" s="121"/>
      <c r="AI476" s="121"/>
      <c r="AJ476" s="121"/>
      <c r="AK476" s="121"/>
      <c r="AL476" s="121"/>
      <c r="AM476" s="121"/>
    </row>
    <row r="477" spans="27:39" s="101" customFormat="1">
      <c r="AA477" s="681"/>
      <c r="AB477" s="681"/>
      <c r="AF477" s="120"/>
      <c r="AG477" s="121"/>
      <c r="AH477" s="121"/>
      <c r="AI477" s="121"/>
      <c r="AJ477" s="121"/>
      <c r="AK477" s="121"/>
      <c r="AL477" s="121"/>
      <c r="AM477" s="121"/>
    </row>
    <row r="478" spans="27:39" s="101" customFormat="1">
      <c r="AA478" s="681"/>
      <c r="AB478" s="681"/>
      <c r="AF478" s="120"/>
      <c r="AG478" s="121"/>
      <c r="AH478" s="121"/>
      <c r="AI478" s="121"/>
      <c r="AJ478" s="121"/>
      <c r="AK478" s="121"/>
      <c r="AL478" s="121"/>
      <c r="AM478" s="121"/>
    </row>
    <row r="479" spans="27:39" s="101" customFormat="1">
      <c r="AA479" s="681"/>
      <c r="AB479" s="681"/>
      <c r="AF479" s="120"/>
      <c r="AG479" s="121"/>
      <c r="AH479" s="121"/>
      <c r="AI479" s="121"/>
      <c r="AJ479" s="121"/>
      <c r="AK479" s="121"/>
      <c r="AL479" s="121"/>
      <c r="AM479" s="121"/>
    </row>
    <row r="480" spans="27:39" s="101" customFormat="1">
      <c r="AA480" s="681"/>
      <c r="AB480" s="681"/>
      <c r="AF480" s="120"/>
      <c r="AG480" s="121"/>
      <c r="AH480" s="121"/>
      <c r="AI480" s="121"/>
      <c r="AJ480" s="121"/>
      <c r="AK480" s="121"/>
      <c r="AL480" s="121"/>
      <c r="AM480" s="121"/>
    </row>
    <row r="481" spans="27:39" s="101" customFormat="1">
      <c r="AA481" s="681"/>
      <c r="AB481" s="681"/>
      <c r="AF481" s="120"/>
      <c r="AG481" s="121"/>
      <c r="AH481" s="121"/>
      <c r="AI481" s="121"/>
      <c r="AJ481" s="121"/>
      <c r="AK481" s="121"/>
      <c r="AL481" s="121"/>
      <c r="AM481" s="121"/>
    </row>
    <row r="482" spans="27:39" s="101" customFormat="1">
      <c r="AA482" s="681"/>
      <c r="AB482" s="681"/>
      <c r="AF482" s="120"/>
      <c r="AG482" s="121"/>
      <c r="AH482" s="121"/>
      <c r="AI482" s="121"/>
      <c r="AJ482" s="121"/>
      <c r="AK482" s="121"/>
      <c r="AL482" s="121"/>
      <c r="AM482" s="121"/>
    </row>
    <row r="483" spans="27:39" s="101" customFormat="1">
      <c r="AA483" s="681"/>
      <c r="AB483" s="681"/>
      <c r="AF483" s="120"/>
      <c r="AG483" s="121"/>
      <c r="AH483" s="121"/>
      <c r="AI483" s="121"/>
      <c r="AJ483" s="121"/>
      <c r="AK483" s="121"/>
      <c r="AL483" s="121"/>
      <c r="AM483" s="121"/>
    </row>
    <row r="484" spans="27:39" s="101" customFormat="1">
      <c r="AA484" s="681"/>
      <c r="AB484" s="681"/>
      <c r="AF484" s="120"/>
      <c r="AG484" s="121"/>
      <c r="AH484" s="121"/>
      <c r="AI484" s="121"/>
      <c r="AJ484" s="121"/>
      <c r="AK484" s="121"/>
      <c r="AL484" s="121"/>
      <c r="AM484" s="121"/>
    </row>
    <row r="485" spans="27:39" s="101" customFormat="1">
      <c r="AA485" s="681"/>
      <c r="AB485" s="681"/>
      <c r="AF485" s="120"/>
      <c r="AG485" s="121"/>
      <c r="AH485" s="121"/>
      <c r="AI485" s="121"/>
      <c r="AJ485" s="121"/>
      <c r="AK485" s="121"/>
      <c r="AL485" s="121"/>
      <c r="AM485" s="121"/>
    </row>
    <row r="486" spans="27:39" s="101" customFormat="1">
      <c r="AA486" s="681"/>
      <c r="AB486" s="681"/>
      <c r="AF486" s="120"/>
      <c r="AG486" s="121"/>
      <c r="AH486" s="121"/>
      <c r="AI486" s="121"/>
      <c r="AJ486" s="121"/>
      <c r="AK486" s="121"/>
      <c r="AL486" s="121"/>
      <c r="AM486" s="121"/>
    </row>
    <row r="487" spans="27:39" s="101" customFormat="1">
      <c r="AA487" s="681"/>
      <c r="AB487" s="681"/>
      <c r="AF487" s="120"/>
      <c r="AG487" s="121"/>
      <c r="AH487" s="121"/>
      <c r="AI487" s="121"/>
      <c r="AJ487" s="121"/>
      <c r="AK487" s="121"/>
      <c r="AL487" s="121"/>
      <c r="AM487" s="121"/>
    </row>
    <row r="488" spans="27:39" s="101" customFormat="1">
      <c r="AA488" s="681"/>
      <c r="AB488" s="681"/>
      <c r="AF488" s="120"/>
      <c r="AG488" s="121"/>
      <c r="AH488" s="121"/>
      <c r="AI488" s="121"/>
      <c r="AJ488" s="121"/>
      <c r="AK488" s="121"/>
      <c r="AL488" s="121"/>
      <c r="AM488" s="121"/>
    </row>
    <row r="489" spans="27:39" s="101" customFormat="1">
      <c r="AA489" s="681"/>
      <c r="AB489" s="681"/>
      <c r="AF489" s="120"/>
      <c r="AG489" s="121"/>
      <c r="AH489" s="121"/>
      <c r="AI489" s="121"/>
      <c r="AJ489" s="121"/>
      <c r="AK489" s="121"/>
      <c r="AL489" s="121"/>
      <c r="AM489" s="121"/>
    </row>
    <row r="490" spans="27:39" s="101" customFormat="1">
      <c r="AA490" s="681"/>
      <c r="AB490" s="681"/>
      <c r="AF490" s="120"/>
      <c r="AG490" s="121"/>
      <c r="AH490" s="121"/>
      <c r="AI490" s="121"/>
      <c r="AJ490" s="121"/>
      <c r="AK490" s="121"/>
      <c r="AL490" s="121"/>
      <c r="AM490" s="121"/>
    </row>
    <row r="491" spans="27:39" s="101" customFormat="1">
      <c r="AA491" s="681"/>
      <c r="AB491" s="681"/>
      <c r="AF491" s="120"/>
      <c r="AG491" s="121"/>
      <c r="AH491" s="121"/>
      <c r="AI491" s="121"/>
      <c r="AJ491" s="121"/>
      <c r="AK491" s="121"/>
      <c r="AL491" s="121"/>
      <c r="AM491" s="121"/>
    </row>
    <row r="492" spans="27:39" s="101" customFormat="1">
      <c r="AA492" s="681"/>
      <c r="AB492" s="681"/>
      <c r="AF492" s="120"/>
      <c r="AG492" s="121"/>
      <c r="AH492" s="121"/>
      <c r="AI492" s="121"/>
      <c r="AJ492" s="121"/>
      <c r="AK492" s="121"/>
      <c r="AL492" s="121"/>
      <c r="AM492" s="121"/>
    </row>
    <row r="493" spans="27:39" s="101" customFormat="1">
      <c r="AA493" s="681"/>
      <c r="AB493" s="681"/>
      <c r="AF493" s="120"/>
      <c r="AG493" s="121"/>
      <c r="AH493" s="121"/>
      <c r="AI493" s="121"/>
      <c r="AJ493" s="121"/>
      <c r="AK493" s="121"/>
      <c r="AL493" s="121"/>
      <c r="AM493" s="121"/>
    </row>
    <row r="494" spans="27:39" s="101" customFormat="1">
      <c r="AA494" s="681"/>
      <c r="AB494" s="681"/>
      <c r="AF494" s="120"/>
      <c r="AG494" s="121"/>
      <c r="AH494" s="121"/>
      <c r="AI494" s="121"/>
      <c r="AJ494" s="121"/>
      <c r="AK494" s="121"/>
      <c r="AL494" s="121"/>
      <c r="AM494" s="121"/>
    </row>
    <row r="495" spans="27:39" s="101" customFormat="1">
      <c r="AA495" s="681"/>
      <c r="AB495" s="681"/>
      <c r="AF495" s="120"/>
      <c r="AG495" s="121"/>
      <c r="AH495" s="121"/>
      <c r="AI495" s="121"/>
      <c r="AJ495" s="121"/>
      <c r="AK495" s="121"/>
      <c r="AL495" s="121"/>
      <c r="AM495" s="121"/>
    </row>
    <row r="496" spans="27:39" s="101" customFormat="1">
      <c r="AA496" s="681"/>
      <c r="AB496" s="681"/>
      <c r="AF496" s="120"/>
      <c r="AG496" s="121"/>
      <c r="AH496" s="121"/>
      <c r="AI496" s="121"/>
      <c r="AJ496" s="121"/>
      <c r="AK496" s="121"/>
      <c r="AL496" s="121"/>
      <c r="AM496" s="121"/>
    </row>
    <row r="497" spans="27:39" s="101" customFormat="1">
      <c r="AA497" s="681"/>
      <c r="AB497" s="681"/>
      <c r="AF497" s="120"/>
      <c r="AG497" s="121"/>
      <c r="AH497" s="121"/>
      <c r="AI497" s="121"/>
      <c r="AJ497" s="121"/>
      <c r="AK497" s="121"/>
      <c r="AL497" s="121"/>
      <c r="AM497" s="121"/>
    </row>
    <row r="498" spans="27:39" s="101" customFormat="1">
      <c r="AA498" s="681"/>
      <c r="AB498" s="681"/>
      <c r="AF498" s="120"/>
      <c r="AG498" s="121"/>
      <c r="AH498" s="121"/>
      <c r="AI498" s="121"/>
      <c r="AJ498" s="121"/>
      <c r="AK498" s="121"/>
      <c r="AL498" s="121"/>
      <c r="AM498" s="121"/>
    </row>
    <row r="499" spans="27:39" s="101" customFormat="1">
      <c r="AA499" s="681"/>
      <c r="AB499" s="681"/>
      <c r="AF499" s="120"/>
      <c r="AG499" s="121"/>
      <c r="AH499" s="121"/>
      <c r="AI499" s="121"/>
      <c r="AJ499" s="121"/>
      <c r="AK499" s="121"/>
      <c r="AL499" s="121"/>
      <c r="AM499" s="121"/>
    </row>
    <row r="500" spans="27:39" s="101" customFormat="1">
      <c r="AA500" s="681"/>
      <c r="AB500" s="681"/>
      <c r="AF500" s="120"/>
      <c r="AG500" s="121"/>
      <c r="AH500" s="121"/>
      <c r="AI500" s="121"/>
      <c r="AJ500" s="121"/>
      <c r="AK500" s="121"/>
      <c r="AL500" s="121"/>
      <c r="AM500" s="121"/>
    </row>
    <row r="501" spans="27:39" s="101" customFormat="1">
      <c r="AA501" s="681"/>
      <c r="AB501" s="681"/>
      <c r="AF501" s="120"/>
      <c r="AG501" s="121"/>
      <c r="AH501" s="121"/>
      <c r="AI501" s="121"/>
      <c r="AJ501" s="121"/>
      <c r="AK501" s="121"/>
      <c r="AL501" s="121"/>
      <c r="AM501" s="121"/>
    </row>
    <row r="502" spans="27:39" s="101" customFormat="1">
      <c r="AA502" s="681"/>
      <c r="AB502" s="681"/>
      <c r="AF502" s="120"/>
      <c r="AG502" s="121"/>
      <c r="AH502" s="121"/>
      <c r="AI502" s="121"/>
      <c r="AJ502" s="121"/>
      <c r="AK502" s="121"/>
      <c r="AL502" s="121"/>
      <c r="AM502" s="121"/>
    </row>
    <row r="503" spans="27:39" s="101" customFormat="1">
      <c r="AA503" s="681"/>
      <c r="AB503" s="681"/>
      <c r="AF503" s="120"/>
      <c r="AG503" s="121"/>
      <c r="AH503" s="121"/>
      <c r="AI503" s="121"/>
      <c r="AJ503" s="121"/>
      <c r="AK503" s="121"/>
      <c r="AL503" s="121"/>
      <c r="AM503" s="121"/>
    </row>
    <row r="504" spans="27:39" s="101" customFormat="1">
      <c r="AA504" s="681"/>
      <c r="AB504" s="681"/>
      <c r="AF504" s="120"/>
      <c r="AG504" s="121"/>
      <c r="AH504" s="121"/>
      <c r="AI504" s="121"/>
      <c r="AJ504" s="121"/>
      <c r="AK504" s="121"/>
      <c r="AL504" s="121"/>
      <c r="AM504" s="121"/>
    </row>
    <row r="505" spans="27:39" s="101" customFormat="1">
      <c r="AA505" s="681"/>
      <c r="AB505" s="681"/>
      <c r="AF505" s="120"/>
      <c r="AG505" s="121"/>
      <c r="AH505" s="121"/>
      <c r="AI505" s="121"/>
      <c r="AJ505" s="121"/>
      <c r="AK505" s="121"/>
      <c r="AL505" s="121"/>
      <c r="AM505" s="121"/>
    </row>
    <row r="506" spans="27:39" s="101" customFormat="1">
      <c r="AA506" s="681"/>
      <c r="AB506" s="681"/>
      <c r="AF506" s="120"/>
      <c r="AG506" s="121"/>
      <c r="AH506" s="121"/>
      <c r="AI506" s="121"/>
      <c r="AJ506" s="121"/>
      <c r="AK506" s="121"/>
      <c r="AL506" s="121"/>
      <c r="AM506" s="121"/>
    </row>
    <row r="507" spans="27:39" s="101" customFormat="1">
      <c r="AA507" s="681"/>
      <c r="AB507" s="681"/>
      <c r="AF507" s="120"/>
      <c r="AG507" s="121"/>
      <c r="AH507" s="121"/>
      <c r="AI507" s="121"/>
      <c r="AJ507" s="121"/>
      <c r="AK507" s="121"/>
      <c r="AL507" s="121"/>
      <c r="AM507" s="121"/>
    </row>
    <row r="508" spans="27:39" s="101" customFormat="1">
      <c r="AA508" s="681"/>
      <c r="AB508" s="681"/>
      <c r="AF508" s="120"/>
      <c r="AG508" s="121"/>
      <c r="AH508" s="121"/>
      <c r="AI508" s="121"/>
      <c r="AJ508" s="121"/>
      <c r="AK508" s="121"/>
      <c r="AL508" s="121"/>
      <c r="AM508" s="121"/>
    </row>
    <row r="509" spans="27:39" s="101" customFormat="1">
      <c r="AA509" s="681"/>
      <c r="AB509" s="681"/>
      <c r="AF509" s="120"/>
      <c r="AG509" s="121"/>
      <c r="AH509" s="121"/>
      <c r="AI509" s="121"/>
      <c r="AJ509" s="121"/>
      <c r="AK509" s="121"/>
      <c r="AL509" s="121"/>
      <c r="AM509" s="121"/>
    </row>
    <row r="510" spans="27:39" s="101" customFormat="1">
      <c r="AA510" s="681"/>
      <c r="AB510" s="681"/>
      <c r="AF510" s="120"/>
      <c r="AG510" s="121"/>
      <c r="AH510" s="121"/>
      <c r="AI510" s="121"/>
      <c r="AJ510" s="121"/>
      <c r="AK510" s="121"/>
      <c r="AL510" s="121"/>
      <c r="AM510" s="121"/>
    </row>
    <row r="511" spans="27:39" s="101" customFormat="1">
      <c r="AA511" s="681"/>
      <c r="AB511" s="681"/>
      <c r="AF511" s="120"/>
      <c r="AG511" s="121"/>
      <c r="AH511" s="121"/>
      <c r="AI511" s="121"/>
      <c r="AJ511" s="121"/>
      <c r="AK511" s="121"/>
      <c r="AL511" s="121"/>
      <c r="AM511" s="121"/>
    </row>
    <row r="512" spans="27:39" s="101" customFormat="1">
      <c r="AA512" s="681"/>
      <c r="AB512" s="681"/>
      <c r="AF512" s="120"/>
      <c r="AG512" s="121"/>
      <c r="AH512" s="121"/>
      <c r="AI512" s="121"/>
      <c r="AJ512" s="121"/>
      <c r="AK512" s="121"/>
      <c r="AL512" s="121"/>
      <c r="AM512" s="121"/>
    </row>
    <row r="513" spans="27:39" s="101" customFormat="1">
      <c r="AA513" s="681"/>
      <c r="AB513" s="681"/>
      <c r="AF513" s="120"/>
      <c r="AG513" s="121"/>
      <c r="AH513" s="121"/>
      <c r="AI513" s="121"/>
      <c r="AJ513" s="121"/>
      <c r="AK513" s="121"/>
      <c r="AL513" s="121"/>
      <c r="AM513" s="121"/>
    </row>
    <row r="514" spans="27:39" s="101" customFormat="1">
      <c r="AA514" s="681"/>
      <c r="AB514" s="681"/>
      <c r="AF514" s="120"/>
      <c r="AG514" s="121"/>
      <c r="AH514" s="121"/>
      <c r="AI514" s="121"/>
      <c r="AJ514" s="121"/>
      <c r="AK514" s="121"/>
      <c r="AL514" s="121"/>
      <c r="AM514" s="121"/>
    </row>
    <row r="515" spans="27:39" s="101" customFormat="1">
      <c r="AA515" s="681"/>
      <c r="AB515" s="681"/>
      <c r="AF515" s="120"/>
      <c r="AG515" s="121"/>
      <c r="AH515" s="121"/>
      <c r="AI515" s="121"/>
      <c r="AJ515" s="121"/>
      <c r="AK515" s="121"/>
      <c r="AL515" s="121"/>
      <c r="AM515" s="121"/>
    </row>
    <row r="516" spans="27:39" s="101" customFormat="1">
      <c r="AA516" s="681"/>
      <c r="AB516" s="681"/>
      <c r="AF516" s="120"/>
      <c r="AG516" s="121"/>
      <c r="AH516" s="121"/>
      <c r="AI516" s="121"/>
      <c r="AJ516" s="121"/>
      <c r="AK516" s="121"/>
      <c r="AL516" s="121"/>
      <c r="AM516" s="121"/>
    </row>
    <row r="517" spans="27:39" s="101" customFormat="1">
      <c r="AA517" s="681"/>
      <c r="AB517" s="681"/>
      <c r="AF517" s="120"/>
      <c r="AG517" s="121"/>
      <c r="AH517" s="121"/>
      <c r="AI517" s="121"/>
      <c r="AJ517" s="121"/>
      <c r="AK517" s="121"/>
      <c r="AL517" s="121"/>
      <c r="AM517" s="121"/>
    </row>
    <row r="518" spans="27:39" s="101" customFormat="1">
      <c r="AA518" s="681"/>
      <c r="AB518" s="681"/>
      <c r="AF518" s="120"/>
      <c r="AG518" s="121"/>
      <c r="AH518" s="121"/>
      <c r="AI518" s="121"/>
      <c r="AJ518" s="121"/>
      <c r="AK518" s="121"/>
      <c r="AL518" s="121"/>
      <c r="AM518" s="121"/>
    </row>
    <row r="519" spans="27:39" s="101" customFormat="1">
      <c r="AA519" s="681"/>
      <c r="AB519" s="681"/>
      <c r="AF519" s="120"/>
      <c r="AG519" s="121"/>
      <c r="AH519" s="121"/>
      <c r="AI519" s="121"/>
      <c r="AJ519" s="121"/>
      <c r="AK519" s="121"/>
      <c r="AL519" s="121"/>
      <c r="AM519" s="121"/>
    </row>
    <row r="520" spans="27:39" s="101" customFormat="1">
      <c r="AA520" s="681"/>
      <c r="AB520" s="681"/>
      <c r="AF520" s="120"/>
      <c r="AG520" s="121"/>
      <c r="AH520" s="121"/>
      <c r="AI520" s="121"/>
      <c r="AJ520" s="121"/>
      <c r="AK520" s="121"/>
      <c r="AL520" s="121"/>
      <c r="AM520" s="121"/>
    </row>
    <row r="521" spans="27:39" s="101" customFormat="1">
      <c r="AA521" s="681"/>
      <c r="AB521" s="681"/>
      <c r="AF521" s="120"/>
      <c r="AG521" s="121"/>
      <c r="AH521" s="121"/>
      <c r="AI521" s="121"/>
      <c r="AJ521" s="121"/>
      <c r="AK521" s="121"/>
      <c r="AL521" s="121"/>
      <c r="AM521" s="121"/>
    </row>
    <row r="522" spans="27:39" s="101" customFormat="1">
      <c r="AA522" s="681"/>
      <c r="AB522" s="681"/>
      <c r="AF522" s="120"/>
      <c r="AG522" s="121"/>
      <c r="AH522" s="121"/>
      <c r="AI522" s="121"/>
      <c r="AJ522" s="121"/>
      <c r="AK522" s="121"/>
      <c r="AL522" s="121"/>
      <c r="AM522" s="121"/>
    </row>
    <row r="523" spans="27:39" s="101" customFormat="1">
      <c r="AA523" s="681"/>
      <c r="AB523" s="681"/>
      <c r="AF523" s="120"/>
      <c r="AG523" s="121"/>
      <c r="AH523" s="121"/>
      <c r="AI523" s="121"/>
      <c r="AJ523" s="121"/>
      <c r="AK523" s="121"/>
      <c r="AL523" s="121"/>
      <c r="AM523" s="121"/>
    </row>
    <row r="524" spans="27:39" s="101" customFormat="1">
      <c r="AA524" s="681"/>
      <c r="AB524" s="681"/>
      <c r="AF524" s="120"/>
      <c r="AG524" s="121"/>
      <c r="AH524" s="121"/>
      <c r="AI524" s="121"/>
      <c r="AJ524" s="121"/>
      <c r="AK524" s="121"/>
      <c r="AL524" s="121"/>
      <c r="AM524" s="121"/>
    </row>
    <row r="525" spans="27:39" s="101" customFormat="1">
      <c r="AA525" s="681"/>
      <c r="AB525" s="681"/>
      <c r="AF525" s="120"/>
      <c r="AG525" s="121"/>
      <c r="AH525" s="121"/>
      <c r="AI525" s="121"/>
      <c r="AJ525" s="121"/>
      <c r="AK525" s="121"/>
      <c r="AL525" s="121"/>
      <c r="AM525" s="121"/>
    </row>
    <row r="526" spans="27:39" s="101" customFormat="1">
      <c r="AA526" s="681"/>
      <c r="AB526" s="681"/>
      <c r="AF526" s="120"/>
      <c r="AG526" s="121"/>
      <c r="AH526" s="121"/>
      <c r="AI526" s="121"/>
      <c r="AJ526" s="121"/>
      <c r="AK526" s="121"/>
      <c r="AL526" s="121"/>
      <c r="AM526" s="121"/>
    </row>
    <row r="527" spans="27:39" s="101" customFormat="1">
      <c r="AA527" s="681"/>
      <c r="AB527" s="681"/>
      <c r="AF527" s="120"/>
      <c r="AG527" s="121"/>
      <c r="AH527" s="121"/>
      <c r="AI527" s="121"/>
      <c r="AJ527" s="121"/>
      <c r="AK527" s="121"/>
      <c r="AL527" s="121"/>
      <c r="AM527" s="121"/>
    </row>
    <row r="528" spans="27:39" s="101" customFormat="1">
      <c r="AA528" s="681"/>
      <c r="AB528" s="681"/>
      <c r="AF528" s="120"/>
      <c r="AG528" s="121"/>
      <c r="AH528" s="121"/>
      <c r="AI528" s="121"/>
      <c r="AJ528" s="121"/>
      <c r="AK528" s="121"/>
      <c r="AL528" s="121"/>
      <c r="AM528" s="121"/>
    </row>
    <row r="529" spans="27:39" s="101" customFormat="1">
      <c r="AA529" s="681"/>
      <c r="AB529" s="681"/>
      <c r="AF529" s="120"/>
      <c r="AG529" s="121"/>
      <c r="AH529" s="121"/>
      <c r="AI529" s="121"/>
      <c r="AJ529" s="121"/>
      <c r="AK529" s="121"/>
      <c r="AL529" s="121"/>
      <c r="AM529" s="121"/>
    </row>
    <row r="530" spans="27:39" s="101" customFormat="1">
      <c r="AA530" s="681"/>
      <c r="AB530" s="681"/>
      <c r="AF530" s="120"/>
      <c r="AG530" s="121"/>
      <c r="AH530" s="121"/>
      <c r="AI530" s="121"/>
      <c r="AJ530" s="121"/>
      <c r="AK530" s="121"/>
      <c r="AL530" s="121"/>
      <c r="AM530" s="121"/>
    </row>
    <row r="531" spans="27:39" s="101" customFormat="1">
      <c r="AA531" s="681"/>
      <c r="AB531" s="681"/>
      <c r="AF531" s="120"/>
      <c r="AG531" s="121"/>
      <c r="AH531" s="121"/>
      <c r="AI531" s="121"/>
      <c r="AJ531" s="121"/>
      <c r="AK531" s="121"/>
      <c r="AL531" s="121"/>
      <c r="AM531" s="121"/>
    </row>
    <row r="532" spans="27:39" s="101" customFormat="1">
      <c r="AA532" s="681"/>
      <c r="AB532" s="681"/>
      <c r="AF532" s="120"/>
      <c r="AG532" s="121"/>
      <c r="AH532" s="121"/>
      <c r="AI532" s="121"/>
      <c r="AJ532" s="121"/>
      <c r="AK532" s="121"/>
      <c r="AL532" s="121"/>
      <c r="AM532" s="121"/>
    </row>
    <row r="533" spans="27:39" s="101" customFormat="1">
      <c r="AA533" s="681"/>
      <c r="AB533" s="681"/>
      <c r="AF533" s="120"/>
      <c r="AG533" s="121"/>
      <c r="AH533" s="121"/>
      <c r="AI533" s="121"/>
      <c r="AJ533" s="121"/>
      <c r="AK533" s="121"/>
      <c r="AL533" s="121"/>
      <c r="AM533" s="121"/>
    </row>
    <row r="534" spans="27:39" s="101" customFormat="1">
      <c r="AA534" s="681"/>
      <c r="AB534" s="681"/>
      <c r="AF534" s="120"/>
      <c r="AG534" s="121"/>
      <c r="AH534" s="121"/>
      <c r="AI534" s="121"/>
      <c r="AJ534" s="121"/>
      <c r="AK534" s="121"/>
      <c r="AL534" s="121"/>
      <c r="AM534" s="121"/>
    </row>
    <row r="535" spans="27:39" s="101" customFormat="1">
      <c r="AA535" s="681"/>
      <c r="AB535" s="681"/>
      <c r="AF535" s="120"/>
      <c r="AG535" s="121"/>
      <c r="AH535" s="121"/>
      <c r="AI535" s="121"/>
      <c r="AJ535" s="121"/>
      <c r="AK535" s="121"/>
      <c r="AL535" s="121"/>
      <c r="AM535" s="121"/>
    </row>
    <row r="536" spans="27:39" s="101" customFormat="1">
      <c r="AA536" s="681"/>
      <c r="AB536" s="681"/>
      <c r="AF536" s="120"/>
      <c r="AG536" s="121"/>
      <c r="AH536" s="121"/>
      <c r="AI536" s="121"/>
      <c r="AJ536" s="121"/>
      <c r="AK536" s="121"/>
      <c r="AL536" s="121"/>
      <c r="AM536" s="121"/>
    </row>
    <row r="537" spans="27:39" s="101" customFormat="1">
      <c r="AA537" s="681"/>
      <c r="AB537" s="681"/>
      <c r="AF537" s="120"/>
      <c r="AG537" s="121"/>
      <c r="AH537" s="121"/>
      <c r="AI537" s="121"/>
      <c r="AJ537" s="121"/>
      <c r="AK537" s="121"/>
      <c r="AL537" s="121"/>
      <c r="AM537" s="121"/>
    </row>
    <row r="538" spans="27:39" s="101" customFormat="1">
      <c r="AA538" s="681"/>
      <c r="AB538" s="681"/>
      <c r="AF538" s="120"/>
      <c r="AG538" s="121"/>
      <c r="AH538" s="121"/>
      <c r="AI538" s="121"/>
      <c r="AJ538" s="121"/>
      <c r="AK538" s="121"/>
      <c r="AL538" s="121"/>
      <c r="AM538" s="121"/>
    </row>
    <row r="539" spans="27:39" s="101" customFormat="1">
      <c r="AA539" s="681"/>
      <c r="AB539" s="681"/>
      <c r="AF539" s="120"/>
      <c r="AG539" s="121"/>
      <c r="AH539" s="121"/>
      <c r="AI539" s="121"/>
      <c r="AJ539" s="121"/>
      <c r="AK539" s="121"/>
      <c r="AL539" s="121"/>
      <c r="AM539" s="121"/>
    </row>
    <row r="540" spans="27:39" s="101" customFormat="1">
      <c r="AA540" s="681"/>
      <c r="AB540" s="681"/>
      <c r="AF540" s="120"/>
      <c r="AG540" s="121"/>
      <c r="AH540" s="121"/>
      <c r="AI540" s="121"/>
      <c r="AJ540" s="121"/>
      <c r="AK540" s="121"/>
      <c r="AL540" s="121"/>
      <c r="AM540" s="121"/>
    </row>
    <row r="541" spans="27:39" s="101" customFormat="1">
      <c r="AA541" s="681"/>
      <c r="AB541" s="681"/>
      <c r="AF541" s="120"/>
      <c r="AG541" s="121"/>
      <c r="AH541" s="121"/>
      <c r="AI541" s="121"/>
      <c r="AJ541" s="121"/>
      <c r="AK541" s="121"/>
      <c r="AL541" s="121"/>
      <c r="AM541" s="121"/>
    </row>
    <row r="542" spans="27:39" s="101" customFormat="1">
      <c r="AA542" s="681"/>
      <c r="AB542" s="681"/>
      <c r="AF542" s="120"/>
      <c r="AG542" s="121"/>
      <c r="AH542" s="121"/>
      <c r="AI542" s="121"/>
      <c r="AJ542" s="121"/>
      <c r="AK542" s="121"/>
      <c r="AL542" s="121"/>
      <c r="AM542" s="121"/>
    </row>
    <row r="543" spans="27:39" s="101" customFormat="1">
      <c r="AA543" s="681"/>
      <c r="AB543" s="681"/>
      <c r="AF543" s="120"/>
      <c r="AG543" s="121"/>
      <c r="AH543" s="121"/>
      <c r="AI543" s="121"/>
      <c r="AJ543" s="121"/>
      <c r="AK543" s="121"/>
      <c r="AL543" s="121"/>
      <c r="AM543" s="121"/>
    </row>
    <row r="544" spans="27:39" s="101" customFormat="1">
      <c r="AA544" s="681"/>
      <c r="AB544" s="681"/>
      <c r="AF544" s="120"/>
      <c r="AG544" s="121"/>
      <c r="AH544" s="121"/>
      <c r="AI544" s="121"/>
      <c r="AJ544" s="121"/>
      <c r="AK544" s="121"/>
      <c r="AL544" s="121"/>
      <c r="AM544" s="121"/>
    </row>
    <row r="545" spans="27:39" s="101" customFormat="1">
      <c r="AA545" s="681"/>
      <c r="AB545" s="681"/>
      <c r="AF545" s="120"/>
      <c r="AG545" s="121"/>
      <c r="AH545" s="121"/>
      <c r="AI545" s="121"/>
      <c r="AJ545" s="121"/>
      <c r="AK545" s="121"/>
      <c r="AL545" s="121"/>
      <c r="AM545" s="121"/>
    </row>
    <row r="546" spans="27:39" s="101" customFormat="1">
      <c r="AA546" s="681"/>
      <c r="AB546" s="681"/>
      <c r="AF546" s="120"/>
      <c r="AG546" s="121"/>
      <c r="AH546" s="121"/>
      <c r="AI546" s="121"/>
      <c r="AJ546" s="121"/>
      <c r="AK546" s="121"/>
      <c r="AL546" s="121"/>
      <c r="AM546" s="121"/>
    </row>
    <row r="547" spans="27:39" s="101" customFormat="1">
      <c r="AA547" s="681"/>
      <c r="AB547" s="681"/>
      <c r="AF547" s="120"/>
      <c r="AG547" s="121"/>
      <c r="AH547" s="121"/>
      <c r="AI547" s="121"/>
      <c r="AJ547" s="121"/>
      <c r="AK547" s="121"/>
      <c r="AL547" s="121"/>
      <c r="AM547" s="121"/>
    </row>
    <row r="548" spans="27:39" s="101" customFormat="1">
      <c r="AA548" s="681"/>
      <c r="AB548" s="681"/>
      <c r="AF548" s="120"/>
      <c r="AG548" s="121"/>
      <c r="AH548" s="121"/>
      <c r="AI548" s="121"/>
      <c r="AJ548" s="121"/>
      <c r="AK548" s="121"/>
      <c r="AL548" s="121"/>
      <c r="AM548" s="121"/>
    </row>
    <row r="549" spans="27:39" s="101" customFormat="1">
      <c r="AA549" s="681"/>
      <c r="AB549" s="681"/>
      <c r="AF549" s="120"/>
      <c r="AG549" s="121"/>
      <c r="AH549" s="121"/>
      <c r="AI549" s="121"/>
      <c r="AJ549" s="121"/>
      <c r="AK549" s="121"/>
      <c r="AL549" s="121"/>
      <c r="AM549" s="121"/>
    </row>
    <row r="550" spans="27:39" s="101" customFormat="1">
      <c r="AA550" s="681"/>
      <c r="AB550" s="681"/>
      <c r="AF550" s="120"/>
      <c r="AG550" s="121"/>
      <c r="AH550" s="121"/>
      <c r="AI550" s="121"/>
      <c r="AJ550" s="121"/>
      <c r="AK550" s="121"/>
      <c r="AL550" s="121"/>
      <c r="AM550" s="121"/>
    </row>
    <row r="551" spans="27:39" s="101" customFormat="1">
      <c r="AA551" s="681"/>
      <c r="AB551" s="681"/>
      <c r="AF551" s="120"/>
      <c r="AG551" s="121"/>
      <c r="AH551" s="121"/>
      <c r="AI551" s="121"/>
      <c r="AJ551" s="121"/>
      <c r="AK551" s="121"/>
      <c r="AL551" s="121"/>
      <c r="AM551" s="121"/>
    </row>
    <row r="552" spans="27:39" s="101" customFormat="1">
      <c r="AA552" s="681"/>
      <c r="AB552" s="681"/>
      <c r="AF552" s="120"/>
      <c r="AG552" s="121"/>
      <c r="AH552" s="121"/>
      <c r="AI552" s="121"/>
      <c r="AJ552" s="121"/>
      <c r="AK552" s="121"/>
      <c r="AL552" s="121"/>
      <c r="AM552" s="121"/>
    </row>
    <row r="553" spans="27:39" s="101" customFormat="1">
      <c r="AA553" s="681"/>
      <c r="AB553" s="681"/>
      <c r="AF553" s="120"/>
      <c r="AG553" s="121"/>
      <c r="AH553" s="121"/>
      <c r="AI553" s="121"/>
      <c r="AJ553" s="121"/>
      <c r="AK553" s="121"/>
      <c r="AL553" s="121"/>
      <c r="AM553" s="121"/>
    </row>
    <row r="554" spans="27:39" s="101" customFormat="1">
      <c r="AA554" s="681"/>
      <c r="AB554" s="681"/>
      <c r="AF554" s="120"/>
      <c r="AG554" s="121"/>
      <c r="AH554" s="121"/>
      <c r="AI554" s="121"/>
      <c r="AJ554" s="121"/>
      <c r="AK554" s="121"/>
      <c r="AL554" s="121"/>
      <c r="AM554" s="121"/>
    </row>
    <row r="555" spans="27:39" s="101" customFormat="1">
      <c r="AA555" s="681"/>
      <c r="AB555" s="681"/>
      <c r="AF555" s="120"/>
      <c r="AG555" s="121"/>
      <c r="AH555" s="121"/>
      <c r="AI555" s="121"/>
      <c r="AJ555" s="121"/>
      <c r="AK555" s="121"/>
      <c r="AL555" s="121"/>
      <c r="AM555" s="121"/>
    </row>
    <row r="556" spans="27:39" s="101" customFormat="1">
      <c r="AA556" s="681"/>
      <c r="AB556" s="681"/>
      <c r="AF556" s="120"/>
      <c r="AG556" s="121"/>
      <c r="AH556" s="121"/>
      <c r="AI556" s="121"/>
      <c r="AJ556" s="121"/>
      <c r="AK556" s="121"/>
      <c r="AL556" s="121"/>
      <c r="AM556" s="121"/>
    </row>
    <row r="557" spans="27:39" s="101" customFormat="1">
      <c r="AA557" s="681"/>
      <c r="AB557" s="681"/>
      <c r="AF557" s="120"/>
      <c r="AG557" s="121"/>
      <c r="AH557" s="121"/>
      <c r="AI557" s="121"/>
      <c r="AJ557" s="121"/>
      <c r="AK557" s="121"/>
      <c r="AL557" s="121"/>
      <c r="AM557" s="121"/>
    </row>
    <row r="558" spans="27:39" s="101" customFormat="1">
      <c r="AA558" s="681"/>
      <c r="AB558" s="681"/>
      <c r="AF558" s="120"/>
      <c r="AG558" s="121"/>
      <c r="AH558" s="121"/>
      <c r="AI558" s="121"/>
      <c r="AJ558" s="121"/>
      <c r="AK558" s="121"/>
      <c r="AL558" s="121"/>
      <c r="AM558" s="121"/>
    </row>
    <row r="559" spans="27:39" s="101" customFormat="1">
      <c r="AA559" s="681"/>
      <c r="AB559" s="681"/>
      <c r="AF559" s="120"/>
      <c r="AG559" s="121"/>
      <c r="AH559" s="121"/>
      <c r="AI559" s="121"/>
      <c r="AJ559" s="121"/>
      <c r="AK559" s="121"/>
      <c r="AL559" s="121"/>
      <c r="AM559" s="121"/>
    </row>
    <row r="560" spans="27:39" s="101" customFormat="1">
      <c r="AA560" s="681"/>
      <c r="AB560" s="681"/>
      <c r="AF560" s="120"/>
      <c r="AG560" s="121"/>
      <c r="AH560" s="121"/>
      <c r="AI560" s="121"/>
      <c r="AJ560" s="121"/>
      <c r="AK560" s="121"/>
      <c r="AL560" s="121"/>
      <c r="AM560" s="121"/>
    </row>
    <row r="561" spans="27:39" s="101" customFormat="1">
      <c r="AA561" s="681"/>
      <c r="AB561" s="681"/>
      <c r="AF561" s="120"/>
      <c r="AG561" s="121"/>
      <c r="AH561" s="121"/>
      <c r="AI561" s="121"/>
      <c r="AJ561" s="121"/>
      <c r="AK561" s="121"/>
      <c r="AL561" s="121"/>
      <c r="AM561" s="121"/>
    </row>
    <row r="562" spans="27:39" s="101" customFormat="1">
      <c r="AA562" s="681"/>
      <c r="AB562" s="681"/>
      <c r="AF562" s="120"/>
      <c r="AG562" s="121"/>
      <c r="AH562" s="121"/>
      <c r="AI562" s="121"/>
      <c r="AJ562" s="121"/>
      <c r="AK562" s="121"/>
      <c r="AL562" s="121"/>
      <c r="AM562" s="121"/>
    </row>
    <row r="563" spans="27:39" s="101" customFormat="1">
      <c r="AA563" s="681"/>
      <c r="AB563" s="681"/>
      <c r="AF563" s="120"/>
      <c r="AG563" s="121"/>
      <c r="AH563" s="121"/>
      <c r="AI563" s="121"/>
      <c r="AJ563" s="121"/>
      <c r="AK563" s="121"/>
      <c r="AL563" s="121"/>
      <c r="AM563" s="121"/>
    </row>
    <row r="564" spans="27:39" s="101" customFormat="1">
      <c r="AA564" s="681"/>
      <c r="AB564" s="681"/>
      <c r="AF564" s="120"/>
      <c r="AG564" s="121"/>
      <c r="AH564" s="121"/>
      <c r="AI564" s="121"/>
      <c r="AJ564" s="121"/>
      <c r="AK564" s="121"/>
      <c r="AL564" s="121"/>
      <c r="AM564" s="121"/>
    </row>
    <row r="565" spans="27:39" s="101" customFormat="1">
      <c r="AA565" s="681"/>
      <c r="AB565" s="681"/>
      <c r="AF565" s="120"/>
      <c r="AG565" s="121"/>
      <c r="AH565" s="121"/>
      <c r="AI565" s="121"/>
      <c r="AJ565" s="121"/>
      <c r="AK565" s="121"/>
      <c r="AL565" s="121"/>
      <c r="AM565" s="121"/>
    </row>
    <row r="566" spans="27:39" s="101" customFormat="1">
      <c r="AA566" s="681"/>
      <c r="AB566" s="681"/>
      <c r="AF566" s="120"/>
      <c r="AG566" s="121"/>
      <c r="AH566" s="121"/>
      <c r="AI566" s="121"/>
      <c r="AJ566" s="121"/>
      <c r="AK566" s="121"/>
      <c r="AL566" s="121"/>
      <c r="AM566" s="121"/>
    </row>
    <row r="567" spans="27:39" s="101" customFormat="1">
      <c r="AA567" s="681"/>
      <c r="AB567" s="681"/>
      <c r="AF567" s="120"/>
      <c r="AG567" s="121"/>
      <c r="AH567" s="121"/>
      <c r="AI567" s="121"/>
      <c r="AJ567" s="121"/>
      <c r="AK567" s="121"/>
      <c r="AL567" s="121"/>
      <c r="AM567" s="121"/>
    </row>
    <row r="568" spans="27:39" s="101" customFormat="1">
      <c r="AA568" s="681"/>
      <c r="AB568" s="681"/>
      <c r="AF568" s="120"/>
      <c r="AG568" s="121"/>
      <c r="AH568" s="121"/>
      <c r="AI568" s="121"/>
      <c r="AJ568" s="121"/>
      <c r="AK568" s="121"/>
      <c r="AL568" s="121"/>
      <c r="AM568" s="121"/>
    </row>
    <row r="569" spans="27:39" s="101" customFormat="1">
      <c r="AA569" s="681"/>
      <c r="AB569" s="681"/>
      <c r="AF569" s="120"/>
      <c r="AG569" s="121"/>
      <c r="AH569" s="121"/>
      <c r="AI569" s="121"/>
      <c r="AJ569" s="121"/>
      <c r="AK569" s="121"/>
      <c r="AL569" s="121"/>
      <c r="AM569" s="121"/>
    </row>
    <row r="570" spans="27:39" s="101" customFormat="1">
      <c r="AA570" s="681"/>
      <c r="AB570" s="681"/>
      <c r="AF570" s="120"/>
      <c r="AG570" s="121"/>
      <c r="AH570" s="121"/>
      <c r="AI570" s="121"/>
      <c r="AJ570" s="121"/>
      <c r="AK570" s="121"/>
      <c r="AL570" s="121"/>
      <c r="AM570" s="121"/>
    </row>
    <row r="571" spans="27:39" s="101" customFormat="1">
      <c r="AA571" s="681"/>
      <c r="AB571" s="681"/>
      <c r="AF571" s="120"/>
      <c r="AG571" s="121"/>
      <c r="AH571" s="121"/>
      <c r="AI571" s="121"/>
      <c r="AJ571" s="121"/>
      <c r="AK571" s="121"/>
      <c r="AL571" s="121"/>
      <c r="AM571" s="121"/>
    </row>
    <row r="572" spans="27:39" s="101" customFormat="1">
      <c r="AA572" s="681"/>
      <c r="AB572" s="681"/>
      <c r="AF572" s="120"/>
      <c r="AG572" s="121"/>
      <c r="AH572" s="121"/>
      <c r="AI572" s="121"/>
      <c r="AJ572" s="121"/>
      <c r="AK572" s="121"/>
      <c r="AL572" s="121"/>
      <c r="AM572" s="121"/>
    </row>
    <row r="573" spans="27:39" s="101" customFormat="1">
      <c r="AA573" s="681"/>
      <c r="AB573" s="681"/>
      <c r="AF573" s="120"/>
      <c r="AG573" s="121"/>
      <c r="AH573" s="121"/>
      <c r="AI573" s="121"/>
      <c r="AJ573" s="121"/>
      <c r="AK573" s="121"/>
      <c r="AL573" s="121"/>
      <c r="AM573" s="121"/>
    </row>
    <row r="574" spans="27:39" s="101" customFormat="1">
      <c r="AA574" s="681"/>
      <c r="AB574" s="681"/>
      <c r="AF574" s="120"/>
      <c r="AG574" s="121"/>
      <c r="AH574" s="121"/>
      <c r="AI574" s="121"/>
      <c r="AJ574" s="121"/>
      <c r="AK574" s="121"/>
      <c r="AL574" s="121"/>
      <c r="AM574" s="121"/>
    </row>
    <row r="575" spans="27:39" s="101" customFormat="1">
      <c r="AA575" s="681"/>
      <c r="AB575" s="681"/>
      <c r="AF575" s="120"/>
      <c r="AG575" s="121"/>
      <c r="AH575" s="121"/>
      <c r="AI575" s="121"/>
      <c r="AJ575" s="121"/>
      <c r="AK575" s="121"/>
      <c r="AL575" s="121"/>
      <c r="AM575" s="121"/>
    </row>
    <row r="576" spans="27:39" s="101" customFormat="1">
      <c r="AA576" s="681"/>
      <c r="AB576" s="681"/>
      <c r="AF576" s="120"/>
      <c r="AG576" s="121"/>
      <c r="AH576" s="121"/>
      <c r="AI576" s="121"/>
      <c r="AJ576" s="121"/>
      <c r="AK576" s="121"/>
      <c r="AL576" s="121"/>
      <c r="AM576" s="121"/>
    </row>
    <row r="577" spans="27:39" s="101" customFormat="1">
      <c r="AA577" s="681"/>
      <c r="AB577" s="681"/>
      <c r="AF577" s="120"/>
      <c r="AG577" s="121"/>
      <c r="AH577" s="121"/>
      <c r="AI577" s="121"/>
      <c r="AJ577" s="121"/>
      <c r="AK577" s="121"/>
      <c r="AL577" s="121"/>
      <c r="AM577" s="121"/>
    </row>
    <row r="578" spans="27:39" s="101" customFormat="1">
      <c r="AA578" s="681"/>
      <c r="AB578" s="681"/>
      <c r="AF578" s="120"/>
      <c r="AG578" s="121"/>
      <c r="AH578" s="121"/>
      <c r="AI578" s="121"/>
      <c r="AJ578" s="121"/>
      <c r="AK578" s="121"/>
      <c r="AL578" s="121"/>
      <c r="AM578" s="121"/>
    </row>
    <row r="579" spans="27:39" s="101" customFormat="1">
      <c r="AA579" s="681"/>
      <c r="AB579" s="681"/>
      <c r="AF579" s="120"/>
      <c r="AG579" s="121"/>
      <c r="AH579" s="121"/>
      <c r="AI579" s="121"/>
      <c r="AJ579" s="121"/>
      <c r="AK579" s="121"/>
      <c r="AL579" s="121"/>
      <c r="AM579" s="121"/>
    </row>
    <row r="580" spans="27:39" s="101" customFormat="1">
      <c r="AA580" s="681"/>
      <c r="AB580" s="681"/>
      <c r="AF580" s="120"/>
      <c r="AG580" s="121"/>
      <c r="AH580" s="121"/>
      <c r="AI580" s="121"/>
      <c r="AJ580" s="121"/>
      <c r="AK580" s="121"/>
      <c r="AL580" s="121"/>
      <c r="AM580" s="121"/>
    </row>
    <row r="581" spans="27:39" s="101" customFormat="1">
      <c r="AA581" s="681"/>
      <c r="AB581" s="681"/>
      <c r="AF581" s="120"/>
      <c r="AG581" s="121"/>
      <c r="AH581" s="121"/>
      <c r="AI581" s="121"/>
      <c r="AJ581" s="121"/>
      <c r="AK581" s="121"/>
      <c r="AL581" s="121"/>
      <c r="AM581" s="121"/>
    </row>
    <row r="582" spans="27:39" s="101" customFormat="1">
      <c r="AA582" s="681"/>
      <c r="AB582" s="681"/>
      <c r="AF582" s="120"/>
      <c r="AG582" s="121"/>
      <c r="AH582" s="121"/>
      <c r="AI582" s="121"/>
      <c r="AJ582" s="121"/>
      <c r="AK582" s="121"/>
      <c r="AL582" s="121"/>
      <c r="AM582" s="121"/>
    </row>
    <row r="583" spans="27:39" s="101" customFormat="1">
      <c r="AA583" s="681"/>
      <c r="AB583" s="681"/>
      <c r="AF583" s="120"/>
      <c r="AG583" s="121"/>
      <c r="AH583" s="121"/>
      <c r="AI583" s="121"/>
      <c r="AJ583" s="121"/>
      <c r="AK583" s="121"/>
      <c r="AL583" s="121"/>
      <c r="AM583" s="121"/>
    </row>
    <row r="584" spans="27:39" s="101" customFormat="1">
      <c r="AA584" s="681"/>
      <c r="AB584" s="681"/>
      <c r="AF584" s="120"/>
      <c r="AG584" s="121"/>
      <c r="AH584" s="121"/>
      <c r="AI584" s="121"/>
      <c r="AJ584" s="121"/>
      <c r="AK584" s="121"/>
      <c r="AL584" s="121"/>
      <c r="AM584" s="121"/>
    </row>
    <row r="585" spans="27:39" s="101" customFormat="1">
      <c r="AA585" s="681"/>
      <c r="AB585" s="681"/>
      <c r="AF585" s="120"/>
      <c r="AG585" s="121"/>
      <c r="AH585" s="121"/>
      <c r="AI585" s="121"/>
      <c r="AJ585" s="121"/>
      <c r="AK585" s="121"/>
      <c r="AL585" s="121"/>
      <c r="AM585" s="121"/>
    </row>
    <row r="586" spans="27:39" s="101" customFormat="1">
      <c r="AA586" s="681"/>
      <c r="AB586" s="681"/>
      <c r="AF586" s="120"/>
      <c r="AG586" s="121"/>
      <c r="AH586" s="121"/>
      <c r="AI586" s="121"/>
      <c r="AJ586" s="121"/>
      <c r="AK586" s="121"/>
      <c r="AL586" s="121"/>
      <c r="AM586" s="121"/>
    </row>
    <row r="587" spans="27:39" s="101" customFormat="1">
      <c r="AA587" s="681"/>
      <c r="AB587" s="681"/>
      <c r="AF587" s="120"/>
      <c r="AG587" s="121"/>
      <c r="AH587" s="121"/>
      <c r="AI587" s="121"/>
      <c r="AJ587" s="121"/>
      <c r="AK587" s="121"/>
      <c r="AL587" s="121"/>
      <c r="AM587" s="121"/>
    </row>
    <row r="588" spans="27:39" s="101" customFormat="1">
      <c r="AA588" s="681"/>
      <c r="AB588" s="681"/>
      <c r="AF588" s="120"/>
      <c r="AG588" s="121"/>
      <c r="AH588" s="121"/>
      <c r="AI588" s="121"/>
      <c r="AJ588" s="121"/>
      <c r="AK588" s="121"/>
      <c r="AL588" s="121"/>
      <c r="AM588" s="121"/>
    </row>
    <row r="589" spans="27:39" s="101" customFormat="1">
      <c r="AA589" s="681"/>
      <c r="AB589" s="681"/>
      <c r="AF589" s="120"/>
      <c r="AG589" s="121"/>
      <c r="AH589" s="121"/>
      <c r="AI589" s="121"/>
      <c r="AJ589" s="121"/>
      <c r="AK589" s="121"/>
      <c r="AL589" s="121"/>
      <c r="AM589" s="121"/>
    </row>
    <row r="590" spans="27:39" s="101" customFormat="1">
      <c r="AA590" s="681"/>
      <c r="AB590" s="681"/>
      <c r="AF590" s="120"/>
      <c r="AG590" s="121"/>
      <c r="AH590" s="121"/>
      <c r="AI590" s="121"/>
      <c r="AJ590" s="121"/>
      <c r="AK590" s="121"/>
      <c r="AL590" s="121"/>
      <c r="AM590" s="121"/>
    </row>
    <row r="591" spans="27:39" s="101" customFormat="1">
      <c r="AA591" s="681"/>
      <c r="AB591" s="681"/>
      <c r="AF591" s="120"/>
      <c r="AG591" s="121"/>
      <c r="AH591" s="121"/>
      <c r="AI591" s="121"/>
      <c r="AJ591" s="121"/>
      <c r="AK591" s="121"/>
      <c r="AL591" s="121"/>
      <c r="AM591" s="121"/>
    </row>
    <row r="592" spans="27:39" s="101" customFormat="1">
      <c r="AA592" s="681"/>
      <c r="AB592" s="681"/>
      <c r="AF592" s="120"/>
      <c r="AG592" s="121"/>
      <c r="AH592" s="121"/>
      <c r="AI592" s="121"/>
      <c r="AJ592" s="121"/>
      <c r="AK592" s="121"/>
      <c r="AL592" s="121"/>
      <c r="AM592" s="121"/>
    </row>
    <row r="593" spans="27:39" s="101" customFormat="1">
      <c r="AA593" s="681"/>
      <c r="AB593" s="681"/>
      <c r="AF593" s="120"/>
      <c r="AG593" s="121"/>
      <c r="AH593" s="121"/>
      <c r="AI593" s="121"/>
      <c r="AJ593" s="121"/>
      <c r="AK593" s="121"/>
      <c r="AL593" s="121"/>
      <c r="AM593" s="121"/>
    </row>
    <row r="594" spans="27:39" s="101" customFormat="1">
      <c r="AA594" s="681"/>
      <c r="AB594" s="681"/>
      <c r="AF594" s="120"/>
      <c r="AG594" s="121"/>
      <c r="AH594" s="121"/>
      <c r="AI594" s="121"/>
      <c r="AJ594" s="121"/>
      <c r="AK594" s="121"/>
      <c r="AL594" s="121"/>
      <c r="AM594" s="121"/>
    </row>
    <row r="595" spans="27:39" s="101" customFormat="1">
      <c r="AA595" s="681"/>
      <c r="AB595" s="681"/>
      <c r="AF595" s="120"/>
      <c r="AG595" s="121"/>
      <c r="AH595" s="121"/>
      <c r="AI595" s="121"/>
      <c r="AJ595" s="121"/>
      <c r="AK595" s="121"/>
      <c r="AL595" s="121"/>
      <c r="AM595" s="121"/>
    </row>
    <row r="596" spans="27:39" s="101" customFormat="1">
      <c r="AA596" s="681"/>
      <c r="AB596" s="681"/>
      <c r="AF596" s="120"/>
      <c r="AG596" s="121"/>
      <c r="AH596" s="121"/>
      <c r="AI596" s="121"/>
      <c r="AJ596" s="121"/>
      <c r="AK596" s="121"/>
      <c r="AL596" s="121"/>
      <c r="AM596" s="121"/>
    </row>
    <row r="597" spans="27:39" s="101" customFormat="1">
      <c r="AA597" s="681"/>
      <c r="AB597" s="681"/>
      <c r="AF597" s="120"/>
      <c r="AG597" s="121"/>
      <c r="AH597" s="121"/>
      <c r="AI597" s="121"/>
      <c r="AJ597" s="121"/>
      <c r="AK597" s="121"/>
      <c r="AL597" s="121"/>
      <c r="AM597" s="121"/>
    </row>
    <row r="598" spans="27:39" s="101" customFormat="1">
      <c r="AA598" s="681"/>
      <c r="AB598" s="681"/>
      <c r="AF598" s="120"/>
      <c r="AG598" s="121"/>
      <c r="AH598" s="121"/>
      <c r="AI598" s="121"/>
      <c r="AJ598" s="121"/>
      <c r="AK598" s="121"/>
      <c r="AL598" s="121"/>
      <c r="AM598" s="121"/>
    </row>
    <row r="599" spans="27:39" s="101" customFormat="1">
      <c r="AA599" s="681"/>
      <c r="AB599" s="681"/>
      <c r="AF599" s="120"/>
      <c r="AG599" s="121"/>
      <c r="AH599" s="121"/>
      <c r="AI599" s="121"/>
      <c r="AJ599" s="121"/>
      <c r="AK599" s="121"/>
      <c r="AL599" s="121"/>
      <c r="AM599" s="121"/>
    </row>
    <row r="600" spans="27:39" s="101" customFormat="1">
      <c r="AA600" s="681"/>
      <c r="AB600" s="681"/>
      <c r="AF600" s="120"/>
      <c r="AG600" s="121"/>
      <c r="AH600" s="121"/>
      <c r="AI600" s="121"/>
      <c r="AJ600" s="121"/>
      <c r="AK600" s="121"/>
      <c r="AL600" s="121"/>
      <c r="AM600" s="121"/>
    </row>
    <row r="601" spans="27:39" s="101" customFormat="1">
      <c r="AA601" s="681"/>
      <c r="AB601" s="681"/>
      <c r="AF601" s="120"/>
      <c r="AG601" s="121"/>
      <c r="AH601" s="121"/>
      <c r="AI601" s="121"/>
      <c r="AJ601" s="121"/>
      <c r="AK601" s="121"/>
      <c r="AL601" s="121"/>
      <c r="AM601" s="121"/>
    </row>
    <row r="602" spans="27:39" s="101" customFormat="1">
      <c r="AA602" s="681"/>
      <c r="AB602" s="681"/>
      <c r="AF602" s="120"/>
      <c r="AG602" s="121"/>
      <c r="AH602" s="121"/>
      <c r="AI602" s="121"/>
      <c r="AJ602" s="121"/>
      <c r="AK602" s="121"/>
      <c r="AL602" s="121"/>
      <c r="AM602" s="121"/>
    </row>
    <row r="603" spans="27:39" s="101" customFormat="1">
      <c r="AA603" s="681"/>
      <c r="AB603" s="681"/>
      <c r="AF603" s="120"/>
      <c r="AG603" s="121"/>
      <c r="AH603" s="121"/>
      <c r="AI603" s="121"/>
      <c r="AJ603" s="121"/>
      <c r="AK603" s="121"/>
      <c r="AL603" s="121"/>
      <c r="AM603" s="121"/>
    </row>
    <row r="604" spans="27:39" s="101" customFormat="1">
      <c r="AA604" s="681"/>
      <c r="AB604" s="681"/>
      <c r="AF604" s="120"/>
      <c r="AG604" s="121"/>
      <c r="AH604" s="121"/>
      <c r="AI604" s="121"/>
      <c r="AJ604" s="121"/>
      <c r="AK604" s="121"/>
      <c r="AL604" s="121"/>
      <c r="AM604" s="121"/>
    </row>
    <row r="605" spans="27:39" s="101" customFormat="1">
      <c r="AA605" s="681"/>
      <c r="AB605" s="681"/>
      <c r="AF605" s="120"/>
      <c r="AG605" s="121"/>
      <c r="AH605" s="121"/>
      <c r="AI605" s="121"/>
      <c r="AJ605" s="121"/>
      <c r="AK605" s="121"/>
      <c r="AL605" s="121"/>
      <c r="AM605" s="121"/>
    </row>
    <row r="606" spans="27:39" s="101" customFormat="1">
      <c r="AA606" s="681"/>
      <c r="AB606" s="681"/>
      <c r="AF606" s="120"/>
      <c r="AG606" s="121"/>
      <c r="AH606" s="121"/>
      <c r="AI606" s="121"/>
      <c r="AJ606" s="121"/>
      <c r="AK606" s="121"/>
      <c r="AL606" s="121"/>
      <c r="AM606" s="121"/>
    </row>
    <row r="607" spans="27:39" s="101" customFormat="1">
      <c r="AA607" s="681"/>
      <c r="AB607" s="681"/>
      <c r="AF607" s="120"/>
      <c r="AG607" s="121"/>
      <c r="AH607" s="121"/>
      <c r="AI607" s="121"/>
      <c r="AJ607" s="121"/>
      <c r="AK607" s="121"/>
      <c r="AL607" s="121"/>
      <c r="AM607" s="121"/>
    </row>
    <row r="608" spans="27:39" s="101" customFormat="1">
      <c r="AA608" s="681"/>
      <c r="AB608" s="681"/>
      <c r="AF608" s="120"/>
      <c r="AG608" s="121"/>
      <c r="AH608" s="121"/>
      <c r="AI608" s="121"/>
      <c r="AJ608" s="121"/>
      <c r="AK608" s="121"/>
      <c r="AL608" s="121"/>
      <c r="AM608" s="121"/>
    </row>
    <row r="609" spans="27:39" s="101" customFormat="1">
      <c r="AA609" s="681"/>
      <c r="AB609" s="681"/>
      <c r="AF609" s="120"/>
      <c r="AG609" s="121"/>
      <c r="AH609" s="121"/>
      <c r="AI609" s="121"/>
      <c r="AJ609" s="121"/>
      <c r="AK609" s="121"/>
      <c r="AL609" s="121"/>
      <c r="AM609" s="121"/>
    </row>
    <row r="610" spans="27:39" s="101" customFormat="1">
      <c r="AA610" s="681"/>
      <c r="AB610" s="681"/>
      <c r="AF610" s="120"/>
      <c r="AG610" s="121"/>
      <c r="AH610" s="121"/>
      <c r="AI610" s="121"/>
      <c r="AJ610" s="121"/>
      <c r="AK610" s="121"/>
      <c r="AL610" s="121"/>
      <c r="AM610" s="121"/>
    </row>
    <row r="611" spans="27:39" s="101" customFormat="1">
      <c r="AA611" s="681"/>
      <c r="AB611" s="681"/>
      <c r="AF611" s="120"/>
      <c r="AG611" s="121"/>
      <c r="AH611" s="121"/>
      <c r="AI611" s="121"/>
      <c r="AJ611" s="121"/>
      <c r="AK611" s="121"/>
      <c r="AL611" s="121"/>
      <c r="AM611" s="121"/>
    </row>
    <row r="612" spans="27:39" s="101" customFormat="1">
      <c r="AA612" s="681"/>
      <c r="AB612" s="681"/>
      <c r="AF612" s="120"/>
      <c r="AG612" s="121"/>
      <c r="AH612" s="121"/>
      <c r="AI612" s="121"/>
      <c r="AJ612" s="121"/>
      <c r="AK612" s="121"/>
      <c r="AL612" s="121"/>
      <c r="AM612" s="121"/>
    </row>
    <row r="613" spans="27:39" s="101" customFormat="1">
      <c r="AA613" s="681"/>
      <c r="AB613" s="681"/>
      <c r="AF613" s="120"/>
      <c r="AG613" s="121"/>
      <c r="AH613" s="121"/>
      <c r="AI613" s="121"/>
      <c r="AJ613" s="121"/>
      <c r="AK613" s="121"/>
      <c r="AL613" s="121"/>
      <c r="AM613" s="121"/>
    </row>
    <row r="614" spans="27:39" s="101" customFormat="1">
      <c r="AA614" s="681"/>
      <c r="AB614" s="681"/>
      <c r="AF614" s="120"/>
      <c r="AG614" s="121"/>
      <c r="AH614" s="121"/>
      <c r="AI614" s="121"/>
      <c r="AJ614" s="121"/>
      <c r="AK614" s="121"/>
      <c r="AL614" s="121"/>
      <c r="AM614" s="121"/>
    </row>
    <row r="615" spans="27:39" s="101" customFormat="1">
      <c r="AA615" s="681"/>
      <c r="AB615" s="681"/>
      <c r="AF615" s="120"/>
      <c r="AG615" s="121"/>
      <c r="AH615" s="121"/>
      <c r="AI615" s="121"/>
      <c r="AJ615" s="121"/>
      <c r="AK615" s="121"/>
      <c r="AL615" s="121"/>
      <c r="AM615" s="121"/>
    </row>
    <row r="616" spans="27:39" s="101" customFormat="1">
      <c r="AA616" s="681"/>
      <c r="AB616" s="681"/>
      <c r="AF616" s="120"/>
      <c r="AG616" s="121"/>
      <c r="AH616" s="121"/>
      <c r="AI616" s="121"/>
      <c r="AJ616" s="121"/>
      <c r="AK616" s="121"/>
      <c r="AL616" s="121"/>
      <c r="AM616" s="121"/>
    </row>
    <row r="617" spans="27:39" s="101" customFormat="1">
      <c r="AA617" s="681"/>
      <c r="AB617" s="681"/>
      <c r="AF617" s="120"/>
      <c r="AG617" s="121"/>
      <c r="AH617" s="121"/>
      <c r="AI617" s="121"/>
      <c r="AJ617" s="121"/>
      <c r="AK617" s="121"/>
      <c r="AL617" s="121"/>
      <c r="AM617" s="121"/>
    </row>
    <row r="618" spans="27:39" s="101" customFormat="1">
      <c r="AA618" s="681"/>
      <c r="AB618" s="681"/>
      <c r="AF618" s="120"/>
      <c r="AG618" s="121"/>
      <c r="AH618" s="121"/>
      <c r="AI618" s="121"/>
      <c r="AJ618" s="121"/>
      <c r="AK618" s="121"/>
      <c r="AL618" s="121"/>
      <c r="AM618" s="121"/>
    </row>
    <row r="619" spans="27:39" s="101" customFormat="1">
      <c r="AA619" s="681"/>
      <c r="AB619" s="681"/>
      <c r="AF619" s="120"/>
      <c r="AG619" s="121"/>
      <c r="AH619" s="121"/>
      <c r="AI619" s="121"/>
      <c r="AJ619" s="121"/>
      <c r="AK619" s="121"/>
      <c r="AL619" s="121"/>
      <c r="AM619" s="121"/>
    </row>
    <row r="620" spans="27:39" s="101" customFormat="1">
      <c r="AA620" s="681"/>
      <c r="AB620" s="681"/>
      <c r="AF620" s="120"/>
      <c r="AG620" s="121"/>
      <c r="AH620" s="121"/>
      <c r="AI620" s="121"/>
      <c r="AJ620" s="121"/>
      <c r="AK620" s="121"/>
      <c r="AL620" s="121"/>
      <c r="AM620" s="121"/>
    </row>
    <row r="621" spans="27:39" s="101" customFormat="1">
      <c r="AA621" s="681"/>
      <c r="AB621" s="681"/>
      <c r="AF621" s="120"/>
      <c r="AG621" s="121"/>
      <c r="AH621" s="121"/>
      <c r="AI621" s="121"/>
      <c r="AJ621" s="121"/>
      <c r="AK621" s="121"/>
      <c r="AL621" s="121"/>
      <c r="AM621" s="121"/>
    </row>
    <row r="622" spans="27:39" s="101" customFormat="1">
      <c r="AA622" s="681"/>
      <c r="AB622" s="681"/>
      <c r="AF622" s="120"/>
      <c r="AG622" s="121"/>
      <c r="AH622" s="121"/>
      <c r="AI622" s="121"/>
      <c r="AJ622" s="121"/>
      <c r="AK622" s="121"/>
      <c r="AL622" s="121"/>
      <c r="AM622" s="121"/>
    </row>
    <row r="623" spans="27:39" s="101" customFormat="1">
      <c r="AA623" s="681"/>
      <c r="AB623" s="681"/>
      <c r="AF623" s="120"/>
      <c r="AG623" s="121"/>
      <c r="AH623" s="121"/>
      <c r="AI623" s="121"/>
      <c r="AJ623" s="121"/>
      <c r="AK623" s="121"/>
      <c r="AL623" s="121"/>
      <c r="AM623" s="121"/>
    </row>
    <row r="624" spans="27:39" s="101" customFormat="1">
      <c r="AA624" s="681"/>
      <c r="AB624" s="681"/>
      <c r="AF624" s="120"/>
      <c r="AG624" s="121"/>
      <c r="AH624" s="121"/>
      <c r="AI624" s="121"/>
      <c r="AJ624" s="121"/>
      <c r="AK624" s="121"/>
      <c r="AL624" s="121"/>
      <c r="AM624" s="121"/>
    </row>
    <row r="625" spans="27:39" s="101" customFormat="1">
      <c r="AA625" s="681"/>
      <c r="AB625" s="681"/>
      <c r="AF625" s="120"/>
      <c r="AG625" s="121"/>
      <c r="AH625" s="121"/>
      <c r="AI625" s="121"/>
      <c r="AJ625" s="121"/>
      <c r="AK625" s="121"/>
      <c r="AL625" s="121"/>
      <c r="AM625" s="121"/>
    </row>
    <row r="626" spans="27:39" s="101" customFormat="1">
      <c r="AA626" s="681"/>
      <c r="AB626" s="681"/>
      <c r="AF626" s="120"/>
      <c r="AG626" s="121"/>
      <c r="AH626" s="121"/>
      <c r="AI626" s="121"/>
      <c r="AJ626" s="121"/>
      <c r="AK626" s="121"/>
      <c r="AL626" s="121"/>
      <c r="AM626" s="121"/>
    </row>
    <row r="627" spans="27:39" s="101" customFormat="1">
      <c r="AA627" s="681"/>
      <c r="AB627" s="681"/>
      <c r="AF627" s="120"/>
      <c r="AG627" s="121"/>
      <c r="AH627" s="121"/>
      <c r="AI627" s="121"/>
      <c r="AJ627" s="121"/>
      <c r="AK627" s="121"/>
      <c r="AL627" s="121"/>
      <c r="AM627" s="121"/>
    </row>
    <row r="628" spans="27:39" s="101" customFormat="1">
      <c r="AA628" s="681"/>
      <c r="AB628" s="681"/>
      <c r="AF628" s="120"/>
      <c r="AG628" s="121"/>
      <c r="AH628" s="121"/>
      <c r="AI628" s="121"/>
      <c r="AJ628" s="121"/>
      <c r="AK628" s="121"/>
      <c r="AL628" s="121"/>
      <c r="AM628" s="121"/>
    </row>
    <row r="629" spans="27:39" s="101" customFormat="1">
      <c r="AA629" s="681"/>
      <c r="AB629" s="681"/>
      <c r="AF629" s="120"/>
      <c r="AG629" s="121"/>
      <c r="AH629" s="121"/>
      <c r="AI629" s="121"/>
      <c r="AJ629" s="121"/>
      <c r="AK629" s="121"/>
      <c r="AL629" s="121"/>
      <c r="AM629" s="121"/>
    </row>
    <row r="630" spans="27:39" s="101" customFormat="1">
      <c r="AA630" s="681"/>
      <c r="AB630" s="681"/>
      <c r="AF630" s="120"/>
      <c r="AG630" s="121"/>
      <c r="AH630" s="121"/>
      <c r="AI630" s="121"/>
      <c r="AJ630" s="121"/>
      <c r="AK630" s="121"/>
      <c r="AL630" s="121"/>
      <c r="AM630" s="121"/>
    </row>
    <row r="631" spans="27:39" s="101" customFormat="1">
      <c r="AA631" s="681"/>
      <c r="AB631" s="681"/>
      <c r="AF631" s="120"/>
      <c r="AG631" s="121"/>
      <c r="AH631" s="121"/>
      <c r="AI631" s="121"/>
      <c r="AJ631" s="121"/>
      <c r="AK631" s="121"/>
      <c r="AL631" s="121"/>
      <c r="AM631" s="121"/>
    </row>
    <row r="632" spans="27:39" s="101" customFormat="1">
      <c r="AA632" s="681"/>
      <c r="AB632" s="681"/>
      <c r="AF632" s="120"/>
      <c r="AG632" s="121"/>
      <c r="AH632" s="121"/>
      <c r="AI632" s="121"/>
      <c r="AJ632" s="121"/>
      <c r="AK632" s="121"/>
      <c r="AL632" s="121"/>
      <c r="AM632" s="121"/>
    </row>
    <row r="633" spans="27:39" s="101" customFormat="1">
      <c r="AA633" s="681"/>
      <c r="AB633" s="681"/>
      <c r="AF633" s="120"/>
      <c r="AG633" s="121"/>
      <c r="AH633" s="121"/>
      <c r="AI633" s="121"/>
      <c r="AJ633" s="121"/>
      <c r="AK633" s="121"/>
      <c r="AL633" s="121"/>
      <c r="AM633" s="121"/>
    </row>
    <row r="634" spans="27:39" s="101" customFormat="1">
      <c r="AA634" s="681"/>
      <c r="AB634" s="681"/>
      <c r="AF634" s="120"/>
      <c r="AG634" s="121"/>
      <c r="AH634" s="121"/>
      <c r="AI634" s="121"/>
      <c r="AJ634" s="121"/>
      <c r="AK634" s="121"/>
      <c r="AL634" s="121"/>
      <c r="AM634" s="121"/>
    </row>
    <row r="635" spans="27:39" s="101" customFormat="1">
      <c r="AA635" s="681"/>
      <c r="AB635" s="681"/>
      <c r="AF635" s="120"/>
      <c r="AG635" s="121"/>
      <c r="AH635" s="121"/>
      <c r="AI635" s="121"/>
      <c r="AJ635" s="121"/>
      <c r="AK635" s="121"/>
      <c r="AL635" s="121"/>
      <c r="AM635" s="121"/>
    </row>
    <row r="636" spans="27:39" s="101" customFormat="1">
      <c r="AA636" s="681"/>
      <c r="AB636" s="681"/>
      <c r="AF636" s="120"/>
      <c r="AG636" s="121"/>
      <c r="AH636" s="121"/>
      <c r="AI636" s="121"/>
      <c r="AJ636" s="121"/>
      <c r="AK636" s="121"/>
      <c r="AL636" s="121"/>
      <c r="AM636" s="121"/>
    </row>
    <row r="637" spans="27:39" s="101" customFormat="1">
      <c r="AA637" s="681"/>
      <c r="AB637" s="681"/>
      <c r="AF637" s="120"/>
      <c r="AG637" s="121"/>
      <c r="AH637" s="121"/>
      <c r="AI637" s="121"/>
      <c r="AJ637" s="121"/>
      <c r="AK637" s="121"/>
      <c r="AL637" s="121"/>
      <c r="AM637" s="121"/>
    </row>
    <row r="638" spans="27:39" s="101" customFormat="1">
      <c r="AA638" s="681"/>
      <c r="AB638" s="681"/>
      <c r="AF638" s="120"/>
      <c r="AG638" s="121"/>
      <c r="AH638" s="121"/>
      <c r="AI638" s="121"/>
      <c r="AJ638" s="121"/>
      <c r="AK638" s="121"/>
      <c r="AL638" s="121"/>
      <c r="AM638" s="121"/>
    </row>
    <row r="639" spans="27:39" s="101" customFormat="1">
      <c r="AA639" s="681"/>
      <c r="AB639" s="681"/>
      <c r="AF639" s="120"/>
      <c r="AG639" s="121"/>
      <c r="AH639" s="121"/>
      <c r="AI639" s="121"/>
      <c r="AJ639" s="121"/>
      <c r="AK639" s="121"/>
      <c r="AL639" s="121"/>
      <c r="AM639" s="121"/>
    </row>
    <row r="640" spans="27:39" s="101" customFormat="1">
      <c r="AA640" s="681"/>
      <c r="AB640" s="681"/>
      <c r="AF640" s="120"/>
      <c r="AG640" s="121"/>
      <c r="AH640" s="121"/>
      <c r="AI640" s="121"/>
      <c r="AJ640" s="121"/>
      <c r="AK640" s="121"/>
      <c r="AL640" s="121"/>
      <c r="AM640" s="121"/>
    </row>
    <row r="641" spans="27:39" s="101" customFormat="1">
      <c r="AA641" s="681"/>
      <c r="AB641" s="681"/>
      <c r="AF641" s="120"/>
      <c r="AG641" s="121"/>
      <c r="AH641" s="121"/>
      <c r="AI641" s="121"/>
      <c r="AJ641" s="121"/>
      <c r="AK641" s="121"/>
      <c r="AL641" s="121"/>
      <c r="AM641" s="121"/>
    </row>
    <row r="642" spans="27:39" s="101" customFormat="1">
      <c r="AA642" s="681"/>
      <c r="AB642" s="681"/>
      <c r="AF642" s="120"/>
      <c r="AG642" s="121"/>
      <c r="AH642" s="121"/>
      <c r="AI642" s="121"/>
      <c r="AJ642" s="121"/>
      <c r="AK642" s="121"/>
      <c r="AL642" s="121"/>
      <c r="AM642" s="121"/>
    </row>
    <row r="643" spans="27:39" s="101" customFormat="1">
      <c r="AA643" s="681"/>
      <c r="AB643" s="681"/>
      <c r="AF643" s="120"/>
      <c r="AG643" s="121"/>
      <c r="AH643" s="121"/>
      <c r="AI643" s="121"/>
      <c r="AJ643" s="121"/>
      <c r="AK643" s="121"/>
      <c r="AL643" s="121"/>
      <c r="AM643" s="121"/>
    </row>
    <row r="644" spans="27:39" s="101" customFormat="1">
      <c r="AA644" s="681"/>
      <c r="AB644" s="681"/>
      <c r="AF644" s="120"/>
      <c r="AG644" s="121"/>
      <c r="AH644" s="121"/>
      <c r="AI644" s="121"/>
      <c r="AJ644" s="121"/>
      <c r="AK644" s="121"/>
      <c r="AL644" s="121"/>
      <c r="AM644" s="121"/>
    </row>
    <row r="645" spans="27:39" s="101" customFormat="1">
      <c r="AA645" s="681"/>
      <c r="AB645" s="681"/>
      <c r="AF645" s="120"/>
      <c r="AG645" s="121"/>
      <c r="AH645" s="121"/>
      <c r="AI645" s="121"/>
      <c r="AJ645" s="121"/>
      <c r="AK645" s="121"/>
      <c r="AL645" s="121"/>
      <c r="AM645" s="121"/>
    </row>
    <row r="646" spans="27:39" s="101" customFormat="1">
      <c r="AA646" s="681"/>
      <c r="AB646" s="681"/>
      <c r="AF646" s="120"/>
      <c r="AG646" s="121"/>
      <c r="AH646" s="121"/>
      <c r="AI646" s="121"/>
      <c r="AJ646" s="121"/>
      <c r="AK646" s="121"/>
      <c r="AL646" s="121"/>
      <c r="AM646" s="121"/>
    </row>
    <row r="647" spans="27:39" s="101" customFormat="1">
      <c r="AA647" s="681"/>
      <c r="AB647" s="681"/>
      <c r="AF647" s="120"/>
      <c r="AG647" s="121"/>
      <c r="AH647" s="121"/>
      <c r="AI647" s="121"/>
      <c r="AJ647" s="121"/>
      <c r="AK647" s="121"/>
      <c r="AL647" s="121"/>
      <c r="AM647" s="121"/>
    </row>
    <row r="648" spans="27:39" s="101" customFormat="1">
      <c r="AA648" s="681"/>
      <c r="AB648" s="681"/>
      <c r="AF648" s="120"/>
      <c r="AG648" s="121"/>
      <c r="AH648" s="121"/>
      <c r="AI648" s="121"/>
      <c r="AJ648" s="121"/>
      <c r="AK648" s="121"/>
      <c r="AL648" s="121"/>
      <c r="AM648" s="121"/>
    </row>
    <row r="649" spans="27:39" s="101" customFormat="1">
      <c r="AA649" s="681"/>
      <c r="AB649" s="681"/>
      <c r="AF649" s="120"/>
      <c r="AG649" s="121"/>
      <c r="AH649" s="121"/>
      <c r="AI649" s="121"/>
      <c r="AJ649" s="121"/>
      <c r="AK649" s="121"/>
      <c r="AL649" s="121"/>
      <c r="AM649" s="121"/>
    </row>
    <row r="650" spans="27:39" s="101" customFormat="1">
      <c r="AA650" s="681"/>
      <c r="AB650" s="681"/>
      <c r="AF650" s="120"/>
      <c r="AG650" s="121"/>
      <c r="AH650" s="121"/>
      <c r="AI650" s="121"/>
      <c r="AJ650" s="121"/>
      <c r="AK650" s="121"/>
      <c r="AL650" s="121"/>
      <c r="AM650" s="121"/>
    </row>
    <row r="651" spans="27:39" s="101" customFormat="1">
      <c r="AA651" s="681"/>
      <c r="AB651" s="681"/>
      <c r="AF651" s="120"/>
      <c r="AG651" s="121"/>
      <c r="AH651" s="121"/>
      <c r="AI651" s="121"/>
      <c r="AJ651" s="121"/>
      <c r="AK651" s="121"/>
      <c r="AL651" s="121"/>
      <c r="AM651" s="121"/>
    </row>
    <row r="652" spans="27:39" s="101" customFormat="1">
      <c r="AA652" s="681"/>
      <c r="AB652" s="681"/>
      <c r="AF652" s="120"/>
      <c r="AG652" s="121"/>
      <c r="AH652" s="121"/>
      <c r="AI652" s="121"/>
      <c r="AJ652" s="121"/>
      <c r="AK652" s="121"/>
      <c r="AL652" s="121"/>
      <c r="AM652" s="121"/>
    </row>
    <row r="653" spans="27:39" s="101" customFormat="1">
      <c r="AA653" s="681"/>
      <c r="AB653" s="681"/>
      <c r="AF653" s="120"/>
      <c r="AG653" s="121"/>
      <c r="AH653" s="121"/>
      <c r="AI653" s="121"/>
      <c r="AJ653" s="121"/>
      <c r="AK653" s="121"/>
      <c r="AL653" s="121"/>
      <c r="AM653" s="121"/>
    </row>
    <row r="654" spans="27:39" s="101" customFormat="1">
      <c r="AA654" s="681"/>
      <c r="AB654" s="681"/>
      <c r="AF654" s="120"/>
      <c r="AG654" s="121"/>
      <c r="AH654" s="121"/>
      <c r="AI654" s="121"/>
      <c r="AJ654" s="121"/>
      <c r="AK654" s="121"/>
      <c r="AL654" s="121"/>
      <c r="AM654" s="121"/>
    </row>
    <row r="655" spans="27:39" s="101" customFormat="1">
      <c r="AA655" s="681"/>
      <c r="AB655" s="681"/>
      <c r="AF655" s="120"/>
      <c r="AG655" s="121"/>
      <c r="AH655" s="121"/>
      <c r="AI655" s="121"/>
      <c r="AJ655" s="121"/>
      <c r="AK655" s="121"/>
      <c r="AL655" s="121"/>
      <c r="AM655" s="121"/>
    </row>
    <row r="656" spans="27:39" s="101" customFormat="1">
      <c r="AA656" s="681"/>
      <c r="AB656" s="681"/>
      <c r="AF656" s="120"/>
      <c r="AG656" s="121"/>
      <c r="AH656" s="121"/>
      <c r="AI656" s="121"/>
      <c r="AJ656" s="121"/>
      <c r="AK656" s="121"/>
      <c r="AL656" s="121"/>
      <c r="AM656" s="121"/>
    </row>
    <row r="657" spans="27:39" s="101" customFormat="1">
      <c r="AA657" s="681"/>
      <c r="AB657" s="681"/>
      <c r="AF657" s="120"/>
      <c r="AG657" s="121"/>
      <c r="AH657" s="121"/>
      <c r="AI657" s="121"/>
      <c r="AJ657" s="121"/>
      <c r="AK657" s="121"/>
      <c r="AL657" s="121"/>
      <c r="AM657" s="121"/>
    </row>
    <row r="658" spans="27:39" s="101" customFormat="1">
      <c r="AA658" s="681"/>
      <c r="AB658" s="681"/>
      <c r="AF658" s="120"/>
      <c r="AG658" s="121"/>
      <c r="AH658" s="121"/>
      <c r="AI658" s="121"/>
      <c r="AJ658" s="121"/>
      <c r="AK658" s="121"/>
      <c r="AL658" s="121"/>
      <c r="AM658" s="121"/>
    </row>
    <row r="659" spans="27:39" s="101" customFormat="1">
      <c r="AA659" s="681"/>
      <c r="AB659" s="681"/>
      <c r="AF659" s="120"/>
      <c r="AG659" s="121"/>
      <c r="AH659" s="121"/>
      <c r="AI659" s="121"/>
      <c r="AJ659" s="121"/>
      <c r="AK659" s="121"/>
      <c r="AL659" s="121"/>
      <c r="AM659" s="121"/>
    </row>
    <row r="660" spans="27:39" s="101" customFormat="1">
      <c r="AA660" s="681"/>
      <c r="AB660" s="681"/>
      <c r="AF660" s="120"/>
      <c r="AG660" s="121"/>
      <c r="AH660" s="121"/>
      <c r="AI660" s="121"/>
      <c r="AJ660" s="121"/>
      <c r="AK660" s="121"/>
      <c r="AL660" s="121"/>
      <c r="AM660" s="121"/>
    </row>
    <row r="661" spans="27:39" s="101" customFormat="1">
      <c r="AA661" s="681"/>
      <c r="AB661" s="681"/>
      <c r="AF661" s="120"/>
      <c r="AG661" s="121"/>
      <c r="AH661" s="121"/>
      <c r="AI661" s="121"/>
      <c r="AJ661" s="121"/>
      <c r="AK661" s="121"/>
      <c r="AL661" s="121"/>
      <c r="AM661" s="121"/>
    </row>
    <row r="662" spans="27:39" s="101" customFormat="1">
      <c r="AA662" s="681"/>
      <c r="AB662" s="681"/>
      <c r="AF662" s="120"/>
      <c r="AG662" s="121"/>
      <c r="AH662" s="121"/>
      <c r="AI662" s="121"/>
      <c r="AJ662" s="121"/>
      <c r="AK662" s="121"/>
      <c r="AL662" s="121"/>
      <c r="AM662" s="121"/>
    </row>
    <row r="663" spans="27:39" s="101" customFormat="1">
      <c r="AA663" s="681"/>
      <c r="AB663" s="681"/>
      <c r="AF663" s="120"/>
      <c r="AG663" s="121"/>
      <c r="AH663" s="121"/>
      <c r="AI663" s="121"/>
      <c r="AJ663" s="121"/>
      <c r="AK663" s="121"/>
      <c r="AL663" s="121"/>
      <c r="AM663" s="121"/>
    </row>
    <row r="664" spans="27:39" s="101" customFormat="1">
      <c r="AA664" s="681"/>
      <c r="AB664" s="681"/>
      <c r="AF664" s="120"/>
      <c r="AG664" s="121"/>
      <c r="AH664" s="121"/>
      <c r="AI664" s="121"/>
      <c r="AJ664" s="121"/>
      <c r="AK664" s="121"/>
      <c r="AL664" s="121"/>
      <c r="AM664" s="121"/>
    </row>
    <row r="665" spans="27:39" s="101" customFormat="1">
      <c r="AA665" s="681"/>
      <c r="AB665" s="681"/>
      <c r="AF665" s="120"/>
      <c r="AG665" s="121"/>
      <c r="AH665" s="121"/>
      <c r="AI665" s="121"/>
      <c r="AJ665" s="121"/>
      <c r="AK665" s="121"/>
      <c r="AL665" s="121"/>
      <c r="AM665" s="121"/>
    </row>
    <row r="666" spans="27:39" s="101" customFormat="1">
      <c r="AA666" s="681"/>
      <c r="AB666" s="681"/>
      <c r="AF666" s="120"/>
      <c r="AG666" s="121"/>
      <c r="AH666" s="121"/>
      <c r="AI666" s="121"/>
      <c r="AJ666" s="121"/>
      <c r="AK666" s="121"/>
      <c r="AL666" s="121"/>
      <c r="AM666" s="121"/>
    </row>
    <row r="667" spans="27:39" s="101" customFormat="1">
      <c r="AA667" s="681"/>
      <c r="AB667" s="681"/>
      <c r="AF667" s="120"/>
      <c r="AG667" s="121"/>
      <c r="AH667" s="121"/>
      <c r="AI667" s="121"/>
      <c r="AJ667" s="121"/>
      <c r="AK667" s="121"/>
      <c r="AL667" s="121"/>
      <c r="AM667" s="121"/>
    </row>
    <row r="668" spans="27:39" s="101" customFormat="1">
      <c r="AA668" s="681"/>
      <c r="AB668" s="681"/>
      <c r="AF668" s="120"/>
      <c r="AG668" s="121"/>
      <c r="AH668" s="121"/>
      <c r="AI668" s="121"/>
      <c r="AJ668" s="121"/>
      <c r="AK668" s="121"/>
      <c r="AL668" s="121"/>
      <c r="AM668" s="121"/>
    </row>
    <row r="669" spans="27:39" s="101" customFormat="1">
      <c r="AA669" s="681"/>
      <c r="AB669" s="681"/>
      <c r="AF669" s="120"/>
      <c r="AG669" s="121"/>
      <c r="AH669" s="121"/>
      <c r="AI669" s="121"/>
      <c r="AJ669" s="121"/>
      <c r="AK669" s="121"/>
      <c r="AL669" s="121"/>
      <c r="AM669" s="121"/>
    </row>
    <row r="670" spans="27:39" s="101" customFormat="1">
      <c r="AA670" s="681"/>
      <c r="AB670" s="681"/>
      <c r="AF670" s="120"/>
      <c r="AG670" s="121"/>
      <c r="AH670" s="121"/>
      <c r="AI670" s="121"/>
      <c r="AJ670" s="121"/>
      <c r="AK670" s="121"/>
      <c r="AL670" s="121"/>
      <c r="AM670" s="121"/>
    </row>
    <row r="671" spans="27:39" s="101" customFormat="1">
      <c r="AA671" s="681"/>
      <c r="AB671" s="681"/>
      <c r="AF671" s="120"/>
      <c r="AG671" s="121"/>
      <c r="AH671" s="121"/>
      <c r="AI671" s="121"/>
      <c r="AJ671" s="121"/>
      <c r="AK671" s="121"/>
      <c r="AL671" s="121"/>
      <c r="AM671" s="121"/>
    </row>
    <row r="672" spans="27:39" s="101" customFormat="1">
      <c r="AA672" s="681"/>
      <c r="AB672" s="681"/>
      <c r="AF672" s="120"/>
      <c r="AG672" s="121"/>
      <c r="AH672" s="121"/>
      <c r="AI672" s="121"/>
      <c r="AJ672" s="121"/>
      <c r="AK672" s="121"/>
      <c r="AL672" s="121"/>
      <c r="AM672" s="121"/>
    </row>
    <row r="673" spans="27:39" s="101" customFormat="1">
      <c r="AA673" s="681"/>
      <c r="AB673" s="681"/>
      <c r="AF673" s="120"/>
      <c r="AG673" s="121"/>
      <c r="AH673" s="121"/>
      <c r="AI673" s="121"/>
      <c r="AJ673" s="121"/>
      <c r="AK673" s="121"/>
      <c r="AL673" s="121"/>
      <c r="AM673" s="121"/>
    </row>
    <row r="674" spans="27:39" s="101" customFormat="1">
      <c r="AA674" s="681"/>
      <c r="AB674" s="681"/>
      <c r="AF674" s="120"/>
      <c r="AG674" s="121"/>
      <c r="AH674" s="121"/>
      <c r="AI674" s="121"/>
      <c r="AJ674" s="121"/>
      <c r="AK674" s="121"/>
      <c r="AL674" s="121"/>
      <c r="AM674" s="121"/>
    </row>
    <row r="675" spans="27:39" s="101" customFormat="1">
      <c r="AA675" s="681"/>
      <c r="AB675" s="681"/>
      <c r="AF675" s="120"/>
      <c r="AG675" s="121"/>
      <c r="AH675" s="121"/>
      <c r="AI675" s="121"/>
      <c r="AJ675" s="121"/>
      <c r="AK675" s="121"/>
      <c r="AL675" s="121"/>
      <c r="AM675" s="121"/>
    </row>
    <row r="676" spans="27:39" s="101" customFormat="1">
      <c r="AA676" s="681"/>
      <c r="AB676" s="681"/>
      <c r="AF676" s="120"/>
      <c r="AG676" s="121"/>
      <c r="AH676" s="121"/>
      <c r="AI676" s="121"/>
      <c r="AJ676" s="121"/>
      <c r="AK676" s="121"/>
      <c r="AL676" s="121"/>
      <c r="AM676" s="121"/>
    </row>
    <row r="677" spans="27:39" s="101" customFormat="1">
      <c r="AA677" s="681"/>
      <c r="AB677" s="681"/>
      <c r="AF677" s="120"/>
      <c r="AG677" s="121"/>
      <c r="AH677" s="121"/>
      <c r="AI677" s="121"/>
      <c r="AJ677" s="121"/>
      <c r="AK677" s="121"/>
      <c r="AL677" s="121"/>
      <c r="AM677" s="121"/>
    </row>
    <row r="678" spans="27:39" s="101" customFormat="1">
      <c r="AA678" s="681"/>
      <c r="AB678" s="681"/>
      <c r="AF678" s="120"/>
      <c r="AG678" s="121"/>
      <c r="AH678" s="121"/>
      <c r="AI678" s="121"/>
      <c r="AJ678" s="121"/>
      <c r="AK678" s="121"/>
      <c r="AL678" s="121"/>
      <c r="AM678" s="121"/>
    </row>
    <row r="679" spans="27:39" s="101" customFormat="1">
      <c r="AA679" s="681"/>
      <c r="AB679" s="681"/>
      <c r="AF679" s="120"/>
      <c r="AG679" s="121"/>
      <c r="AH679" s="121"/>
      <c r="AI679" s="121"/>
      <c r="AJ679" s="121"/>
      <c r="AK679" s="121"/>
      <c r="AL679" s="121"/>
      <c r="AM679" s="121"/>
    </row>
    <row r="680" spans="27:39" s="101" customFormat="1">
      <c r="AA680" s="681"/>
      <c r="AB680" s="681"/>
      <c r="AF680" s="120"/>
      <c r="AG680" s="121"/>
      <c r="AH680" s="121"/>
      <c r="AI680" s="121"/>
      <c r="AJ680" s="121"/>
      <c r="AK680" s="121"/>
      <c r="AL680" s="121"/>
      <c r="AM680" s="121"/>
    </row>
    <row r="681" spans="27:39" s="101" customFormat="1">
      <c r="AA681" s="681"/>
      <c r="AB681" s="681"/>
      <c r="AF681" s="120"/>
      <c r="AG681" s="121"/>
      <c r="AH681" s="121"/>
      <c r="AI681" s="121"/>
      <c r="AJ681" s="121"/>
      <c r="AK681" s="121"/>
      <c r="AL681" s="121"/>
      <c r="AM681" s="121"/>
    </row>
    <row r="682" spans="27:39" s="101" customFormat="1">
      <c r="AA682" s="681"/>
      <c r="AB682" s="681"/>
      <c r="AF682" s="120"/>
      <c r="AG682" s="121"/>
      <c r="AH682" s="121"/>
      <c r="AI682" s="121"/>
      <c r="AJ682" s="121"/>
      <c r="AK682" s="121"/>
      <c r="AL682" s="121"/>
      <c r="AM682" s="121"/>
    </row>
    <row r="683" spans="27:39" s="101" customFormat="1">
      <c r="AA683" s="681"/>
      <c r="AB683" s="681"/>
      <c r="AF683" s="120"/>
      <c r="AG683" s="121"/>
      <c r="AH683" s="121"/>
      <c r="AI683" s="121"/>
      <c r="AJ683" s="121"/>
      <c r="AK683" s="121"/>
      <c r="AL683" s="121"/>
      <c r="AM683" s="121"/>
    </row>
    <row r="684" spans="27:39" s="101" customFormat="1">
      <c r="AA684" s="681"/>
      <c r="AB684" s="681"/>
      <c r="AF684" s="120"/>
      <c r="AG684" s="121"/>
      <c r="AH684" s="121"/>
      <c r="AI684" s="121"/>
      <c r="AJ684" s="121"/>
      <c r="AK684" s="121"/>
      <c r="AL684" s="121"/>
      <c r="AM684" s="121"/>
    </row>
    <row r="685" spans="27:39" s="101" customFormat="1">
      <c r="AA685" s="681"/>
      <c r="AB685" s="681"/>
      <c r="AF685" s="120"/>
      <c r="AG685" s="121"/>
      <c r="AH685" s="121"/>
      <c r="AI685" s="121"/>
      <c r="AJ685" s="121"/>
      <c r="AK685" s="121"/>
      <c r="AL685" s="121"/>
      <c r="AM685" s="121"/>
    </row>
    <row r="686" spans="27:39" s="101" customFormat="1">
      <c r="AA686" s="681"/>
      <c r="AB686" s="681"/>
      <c r="AF686" s="120"/>
      <c r="AG686" s="121"/>
      <c r="AH686" s="121"/>
      <c r="AI686" s="121"/>
      <c r="AJ686" s="121"/>
      <c r="AK686" s="121"/>
      <c r="AL686" s="121"/>
      <c r="AM686" s="121"/>
    </row>
    <row r="687" spans="27:39" s="101" customFormat="1">
      <c r="AA687" s="681"/>
      <c r="AB687" s="681"/>
      <c r="AF687" s="120"/>
      <c r="AG687" s="121"/>
      <c r="AH687" s="121"/>
      <c r="AI687" s="121"/>
      <c r="AJ687" s="121"/>
      <c r="AK687" s="121"/>
      <c r="AL687" s="121"/>
      <c r="AM687" s="121"/>
    </row>
    <row r="688" spans="27:39" s="101" customFormat="1">
      <c r="AA688" s="681"/>
      <c r="AB688" s="681"/>
      <c r="AF688" s="120"/>
      <c r="AG688" s="121"/>
      <c r="AH688" s="121"/>
      <c r="AI688" s="121"/>
      <c r="AJ688" s="121"/>
      <c r="AK688" s="121"/>
      <c r="AL688" s="121"/>
      <c r="AM688" s="121"/>
    </row>
    <row r="689" spans="27:39" s="101" customFormat="1">
      <c r="AA689" s="681"/>
      <c r="AB689" s="681"/>
      <c r="AF689" s="120"/>
      <c r="AG689" s="121"/>
      <c r="AH689" s="121"/>
      <c r="AI689" s="121"/>
      <c r="AJ689" s="121"/>
      <c r="AK689" s="121"/>
      <c r="AL689" s="121"/>
      <c r="AM689" s="121"/>
    </row>
    <row r="690" spans="27:39" s="101" customFormat="1">
      <c r="AA690" s="681"/>
      <c r="AB690" s="681"/>
      <c r="AF690" s="120"/>
      <c r="AG690" s="121"/>
      <c r="AH690" s="121"/>
      <c r="AI690" s="121"/>
      <c r="AJ690" s="121"/>
      <c r="AK690" s="121"/>
      <c r="AL690" s="121"/>
      <c r="AM690" s="121"/>
    </row>
    <row r="691" spans="27:39" s="101" customFormat="1">
      <c r="AA691" s="681"/>
      <c r="AB691" s="681"/>
      <c r="AF691" s="120"/>
      <c r="AG691" s="121"/>
      <c r="AH691" s="121"/>
      <c r="AI691" s="121"/>
      <c r="AJ691" s="121"/>
      <c r="AK691" s="121"/>
      <c r="AL691" s="121"/>
      <c r="AM691" s="121"/>
    </row>
    <row r="692" spans="27:39" s="101" customFormat="1">
      <c r="AA692" s="681"/>
      <c r="AB692" s="681"/>
      <c r="AF692" s="120"/>
      <c r="AG692" s="121"/>
      <c r="AH692" s="121"/>
      <c r="AI692" s="121"/>
      <c r="AJ692" s="121"/>
      <c r="AK692" s="121"/>
      <c r="AL692" s="121"/>
      <c r="AM692" s="121"/>
    </row>
    <row r="693" spans="27:39" s="101" customFormat="1">
      <c r="AA693" s="681"/>
      <c r="AB693" s="681"/>
      <c r="AF693" s="120"/>
      <c r="AG693" s="121"/>
      <c r="AH693" s="121"/>
      <c r="AI693" s="121"/>
      <c r="AJ693" s="121"/>
      <c r="AK693" s="121"/>
      <c r="AL693" s="121"/>
      <c r="AM693" s="121"/>
    </row>
    <row r="694" spans="27:39" s="101" customFormat="1">
      <c r="AA694" s="681"/>
      <c r="AB694" s="681"/>
      <c r="AF694" s="120"/>
      <c r="AG694" s="121"/>
      <c r="AH694" s="121"/>
      <c r="AI694" s="121"/>
      <c r="AJ694" s="121"/>
      <c r="AK694" s="121"/>
      <c r="AL694" s="121"/>
      <c r="AM694" s="121"/>
    </row>
    <row r="695" spans="27:39" s="101" customFormat="1">
      <c r="AA695" s="681"/>
      <c r="AB695" s="681"/>
      <c r="AF695" s="120"/>
      <c r="AG695" s="121"/>
      <c r="AH695" s="121"/>
      <c r="AI695" s="121"/>
      <c r="AJ695" s="121"/>
      <c r="AK695" s="121"/>
      <c r="AL695" s="121"/>
      <c r="AM695" s="121"/>
    </row>
    <row r="696" spans="27:39" s="101" customFormat="1">
      <c r="AA696" s="681"/>
      <c r="AB696" s="681"/>
      <c r="AF696" s="120"/>
      <c r="AG696" s="121"/>
      <c r="AH696" s="121"/>
      <c r="AI696" s="121"/>
      <c r="AJ696" s="121"/>
      <c r="AK696" s="121"/>
      <c r="AL696" s="121"/>
      <c r="AM696" s="121"/>
    </row>
    <row r="697" spans="27:39" s="101" customFormat="1">
      <c r="AA697" s="681"/>
      <c r="AB697" s="681"/>
      <c r="AF697" s="120"/>
      <c r="AG697" s="121"/>
      <c r="AH697" s="121"/>
      <c r="AI697" s="121"/>
      <c r="AJ697" s="121"/>
      <c r="AK697" s="121"/>
      <c r="AL697" s="121"/>
      <c r="AM697" s="121"/>
    </row>
    <row r="698" spans="27:39" s="101" customFormat="1">
      <c r="AA698" s="681"/>
      <c r="AB698" s="681"/>
      <c r="AF698" s="120"/>
      <c r="AG698" s="121"/>
      <c r="AH698" s="121"/>
      <c r="AI698" s="121"/>
      <c r="AJ698" s="121"/>
      <c r="AK698" s="121"/>
      <c r="AL698" s="121"/>
      <c r="AM698" s="121"/>
    </row>
    <row r="699" spans="27:39" s="101" customFormat="1">
      <c r="AA699" s="681"/>
      <c r="AB699" s="681"/>
      <c r="AF699" s="120"/>
      <c r="AG699" s="121"/>
      <c r="AH699" s="121"/>
      <c r="AI699" s="121"/>
      <c r="AJ699" s="121"/>
      <c r="AK699" s="121"/>
      <c r="AL699" s="121"/>
      <c r="AM699" s="121"/>
    </row>
    <row r="700" spans="27:39" s="101" customFormat="1">
      <c r="AA700" s="681"/>
      <c r="AB700" s="681"/>
      <c r="AF700" s="120"/>
      <c r="AG700" s="121"/>
      <c r="AH700" s="121"/>
      <c r="AI700" s="121"/>
      <c r="AJ700" s="121"/>
      <c r="AK700" s="121"/>
      <c r="AL700" s="121"/>
      <c r="AM700" s="121"/>
    </row>
    <row r="701" spans="27:39" s="101" customFormat="1">
      <c r="AA701" s="681"/>
      <c r="AB701" s="681"/>
      <c r="AF701" s="120"/>
      <c r="AG701" s="121"/>
      <c r="AH701" s="121"/>
      <c r="AI701" s="121"/>
      <c r="AJ701" s="121"/>
      <c r="AK701" s="121"/>
      <c r="AL701" s="121"/>
      <c r="AM701" s="121"/>
    </row>
    <row r="702" spans="27:39" s="101" customFormat="1">
      <c r="AA702" s="681"/>
      <c r="AB702" s="681"/>
      <c r="AF702" s="120"/>
      <c r="AG702" s="121"/>
      <c r="AH702" s="121"/>
      <c r="AI702" s="121"/>
      <c r="AJ702" s="121"/>
      <c r="AK702" s="121"/>
      <c r="AL702" s="121"/>
      <c r="AM702" s="121"/>
    </row>
    <row r="703" spans="27:39" s="101" customFormat="1">
      <c r="AA703" s="681"/>
      <c r="AB703" s="681"/>
      <c r="AF703" s="120"/>
      <c r="AG703" s="121"/>
      <c r="AH703" s="121"/>
      <c r="AI703" s="121"/>
      <c r="AJ703" s="121"/>
      <c r="AK703" s="121"/>
      <c r="AL703" s="121"/>
      <c r="AM703" s="121"/>
    </row>
    <row r="704" spans="27:39" s="101" customFormat="1">
      <c r="AA704" s="681"/>
      <c r="AB704" s="681"/>
      <c r="AF704" s="120"/>
      <c r="AG704" s="121"/>
      <c r="AH704" s="121"/>
      <c r="AI704" s="121"/>
      <c r="AJ704" s="121"/>
      <c r="AK704" s="121"/>
      <c r="AL704" s="121"/>
      <c r="AM704" s="121"/>
    </row>
    <row r="705" spans="27:39" s="101" customFormat="1">
      <c r="AA705" s="681"/>
      <c r="AB705" s="681"/>
      <c r="AF705" s="120"/>
      <c r="AG705" s="121"/>
      <c r="AH705" s="121"/>
      <c r="AI705" s="121"/>
      <c r="AJ705" s="121"/>
      <c r="AK705" s="121"/>
      <c r="AL705" s="121"/>
      <c r="AM705" s="121"/>
    </row>
    <row r="706" spans="27:39" s="101" customFormat="1">
      <c r="AA706" s="681"/>
      <c r="AB706" s="681"/>
      <c r="AF706" s="120"/>
      <c r="AG706" s="121"/>
      <c r="AH706" s="121"/>
      <c r="AI706" s="121"/>
      <c r="AJ706" s="121"/>
      <c r="AK706" s="121"/>
      <c r="AL706" s="121"/>
      <c r="AM706" s="121"/>
    </row>
    <row r="707" spans="27:39" s="101" customFormat="1">
      <c r="AA707" s="681"/>
      <c r="AB707" s="681"/>
      <c r="AF707" s="120"/>
      <c r="AG707" s="121"/>
      <c r="AH707" s="121"/>
      <c r="AI707" s="121"/>
      <c r="AJ707" s="121"/>
      <c r="AK707" s="121"/>
      <c r="AL707" s="121"/>
      <c r="AM707" s="121"/>
    </row>
    <row r="708" spans="27:39" s="101" customFormat="1">
      <c r="AA708" s="681"/>
      <c r="AB708" s="681"/>
      <c r="AF708" s="120"/>
      <c r="AG708" s="121"/>
      <c r="AH708" s="121"/>
      <c r="AI708" s="121"/>
      <c r="AJ708" s="121"/>
      <c r="AK708" s="121"/>
      <c r="AL708" s="121"/>
      <c r="AM708" s="121"/>
    </row>
    <row r="709" spans="27:39" s="101" customFormat="1">
      <c r="AA709" s="681"/>
      <c r="AB709" s="681"/>
      <c r="AF709" s="120"/>
      <c r="AG709" s="121"/>
      <c r="AH709" s="121"/>
      <c r="AI709" s="121"/>
      <c r="AJ709" s="121"/>
      <c r="AK709" s="121"/>
      <c r="AL709" s="121"/>
      <c r="AM709" s="121"/>
    </row>
    <row r="710" spans="27:39" s="101" customFormat="1">
      <c r="AA710" s="681"/>
      <c r="AB710" s="681"/>
      <c r="AF710" s="120"/>
      <c r="AG710" s="121"/>
      <c r="AH710" s="121"/>
      <c r="AI710" s="121"/>
      <c r="AJ710" s="121"/>
      <c r="AK710" s="121"/>
      <c r="AL710" s="121"/>
      <c r="AM710" s="121"/>
    </row>
    <row r="711" spans="27:39" s="101" customFormat="1">
      <c r="AA711" s="681"/>
      <c r="AB711" s="681"/>
      <c r="AF711" s="120"/>
      <c r="AG711" s="121"/>
      <c r="AH711" s="121"/>
      <c r="AI711" s="121"/>
      <c r="AJ711" s="121"/>
      <c r="AK711" s="121"/>
      <c r="AL711" s="121"/>
      <c r="AM711" s="121"/>
    </row>
    <row r="712" spans="27:39" s="101" customFormat="1">
      <c r="AA712" s="681"/>
      <c r="AB712" s="681"/>
      <c r="AF712" s="120"/>
      <c r="AG712" s="121"/>
      <c r="AH712" s="121"/>
      <c r="AI712" s="121"/>
      <c r="AJ712" s="121"/>
      <c r="AK712" s="121"/>
      <c r="AL712" s="121"/>
      <c r="AM712" s="121"/>
    </row>
    <row r="713" spans="27:39" s="101" customFormat="1">
      <c r="AA713" s="681"/>
      <c r="AB713" s="681"/>
      <c r="AF713" s="120"/>
      <c r="AG713" s="121"/>
      <c r="AH713" s="121"/>
      <c r="AI713" s="121"/>
      <c r="AJ713" s="121"/>
      <c r="AK713" s="121"/>
      <c r="AL713" s="121"/>
      <c r="AM713" s="121"/>
    </row>
    <row r="714" spans="27:39" s="101" customFormat="1">
      <c r="AA714" s="681"/>
      <c r="AB714" s="681"/>
      <c r="AF714" s="120"/>
      <c r="AG714" s="121"/>
      <c r="AH714" s="121"/>
      <c r="AI714" s="121"/>
      <c r="AJ714" s="121"/>
      <c r="AK714" s="121"/>
      <c r="AL714" s="121"/>
      <c r="AM714" s="121"/>
    </row>
    <row r="715" spans="27:39" s="101" customFormat="1">
      <c r="AA715" s="681"/>
      <c r="AB715" s="681"/>
      <c r="AF715" s="120"/>
      <c r="AG715" s="121"/>
      <c r="AH715" s="121"/>
      <c r="AI715" s="121"/>
      <c r="AJ715" s="121"/>
      <c r="AK715" s="121"/>
      <c r="AL715" s="121"/>
      <c r="AM715" s="121"/>
    </row>
    <row r="716" spans="27:39" s="101" customFormat="1">
      <c r="AA716" s="681"/>
      <c r="AB716" s="681"/>
      <c r="AF716" s="120"/>
      <c r="AG716" s="121"/>
      <c r="AH716" s="121"/>
      <c r="AI716" s="121"/>
      <c r="AJ716" s="121"/>
      <c r="AK716" s="121"/>
      <c r="AL716" s="121"/>
      <c r="AM716" s="121"/>
    </row>
    <row r="717" spans="27:39" s="101" customFormat="1">
      <c r="AA717" s="681"/>
      <c r="AB717" s="681"/>
      <c r="AF717" s="120"/>
      <c r="AG717" s="121"/>
      <c r="AH717" s="121"/>
      <c r="AI717" s="121"/>
      <c r="AJ717" s="121"/>
      <c r="AK717" s="121"/>
      <c r="AL717" s="121"/>
      <c r="AM717" s="121"/>
    </row>
    <row r="718" spans="27:39" s="101" customFormat="1">
      <c r="AA718" s="681"/>
      <c r="AB718" s="681"/>
      <c r="AF718" s="120"/>
      <c r="AG718" s="121"/>
      <c r="AH718" s="121"/>
      <c r="AI718" s="121"/>
      <c r="AJ718" s="121"/>
      <c r="AK718" s="121"/>
      <c r="AL718" s="121"/>
      <c r="AM718" s="121"/>
    </row>
    <row r="719" spans="27:39" s="101" customFormat="1">
      <c r="AA719" s="681"/>
      <c r="AB719" s="681"/>
      <c r="AF719" s="120"/>
      <c r="AG719" s="121"/>
      <c r="AH719" s="121"/>
      <c r="AI719" s="121"/>
      <c r="AJ719" s="121"/>
      <c r="AK719" s="121"/>
      <c r="AL719" s="121"/>
      <c r="AM719" s="121"/>
    </row>
    <row r="720" spans="27:39" s="101" customFormat="1">
      <c r="AA720" s="681"/>
      <c r="AB720" s="681"/>
      <c r="AF720" s="120"/>
      <c r="AG720" s="121"/>
      <c r="AH720" s="121"/>
      <c r="AI720" s="121"/>
      <c r="AJ720" s="121"/>
      <c r="AK720" s="121"/>
      <c r="AL720" s="121"/>
      <c r="AM720" s="121"/>
    </row>
    <row r="721" spans="27:39" s="101" customFormat="1">
      <c r="AA721" s="681"/>
      <c r="AB721" s="681"/>
      <c r="AF721" s="120"/>
      <c r="AG721" s="121"/>
      <c r="AH721" s="121"/>
      <c r="AI721" s="121"/>
      <c r="AJ721" s="121"/>
      <c r="AK721" s="121"/>
      <c r="AL721" s="121"/>
      <c r="AM721" s="121"/>
    </row>
    <row r="722" spans="27:39" s="101" customFormat="1">
      <c r="AA722" s="681"/>
      <c r="AB722" s="681"/>
      <c r="AF722" s="120"/>
      <c r="AG722" s="121"/>
      <c r="AH722" s="121"/>
      <c r="AI722" s="121"/>
      <c r="AJ722" s="121"/>
      <c r="AK722" s="121"/>
      <c r="AL722" s="121"/>
      <c r="AM722" s="121"/>
    </row>
    <row r="723" spans="27:39" s="101" customFormat="1">
      <c r="AA723" s="681"/>
      <c r="AB723" s="681"/>
      <c r="AF723" s="120"/>
      <c r="AG723" s="121"/>
      <c r="AH723" s="121"/>
      <c r="AI723" s="121"/>
      <c r="AJ723" s="121"/>
      <c r="AK723" s="121"/>
      <c r="AL723" s="121"/>
      <c r="AM723" s="121"/>
    </row>
    <row r="724" spans="27:39" s="101" customFormat="1">
      <c r="AA724" s="681"/>
      <c r="AB724" s="681"/>
      <c r="AF724" s="120"/>
      <c r="AG724" s="121"/>
      <c r="AH724" s="121"/>
      <c r="AI724" s="121"/>
      <c r="AJ724" s="121"/>
      <c r="AK724" s="121"/>
      <c r="AL724" s="121"/>
      <c r="AM724" s="121"/>
    </row>
    <row r="725" spans="27:39" s="101" customFormat="1">
      <c r="AA725" s="681"/>
      <c r="AB725" s="681"/>
      <c r="AF725" s="120"/>
      <c r="AG725" s="121"/>
      <c r="AH725" s="121"/>
      <c r="AI725" s="121"/>
      <c r="AJ725" s="121"/>
      <c r="AK725" s="121"/>
      <c r="AL725" s="121"/>
      <c r="AM725" s="121"/>
    </row>
    <row r="726" spans="27:39" s="101" customFormat="1">
      <c r="AA726" s="681"/>
      <c r="AB726" s="681"/>
      <c r="AF726" s="120"/>
      <c r="AG726" s="121"/>
      <c r="AH726" s="121"/>
      <c r="AI726" s="121"/>
      <c r="AJ726" s="121"/>
      <c r="AK726" s="121"/>
      <c r="AL726" s="121"/>
      <c r="AM726" s="121"/>
    </row>
    <row r="727" spans="27:39" s="101" customFormat="1">
      <c r="AA727" s="681"/>
      <c r="AB727" s="681"/>
      <c r="AF727" s="120"/>
      <c r="AG727" s="121"/>
      <c r="AH727" s="121"/>
      <c r="AI727" s="121"/>
      <c r="AJ727" s="121"/>
      <c r="AK727" s="121"/>
      <c r="AL727" s="121"/>
      <c r="AM727" s="121"/>
    </row>
    <row r="728" spans="27:39" s="101" customFormat="1">
      <c r="AA728" s="681"/>
      <c r="AB728" s="681"/>
      <c r="AF728" s="120"/>
      <c r="AG728" s="121"/>
      <c r="AH728" s="121"/>
      <c r="AI728" s="121"/>
      <c r="AJ728" s="121"/>
      <c r="AK728" s="121"/>
      <c r="AL728" s="121"/>
      <c r="AM728" s="121"/>
    </row>
    <row r="729" spans="27:39">
      <c r="AF729" s="122"/>
    </row>
    <row r="730" spans="27:39">
      <c r="AF730" s="122"/>
    </row>
    <row r="731" spans="27:39">
      <c r="AF731" s="122"/>
    </row>
    <row r="732" spans="27:39">
      <c r="AF732" s="122"/>
    </row>
    <row r="733" spans="27:39">
      <c r="AF733" s="122"/>
    </row>
    <row r="734" spans="27:39">
      <c r="AF734" s="122"/>
    </row>
    <row r="735" spans="27:39">
      <c r="AF735" s="122"/>
    </row>
    <row r="736" spans="27:39">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row r="1170" spans="32:32">
      <c r="AF1170" s="122"/>
    </row>
    <row r="1171" spans="32:32">
      <c r="AF1171" s="122"/>
    </row>
    <row r="1172" spans="32:32">
      <c r="AF1172" s="122"/>
    </row>
    <row r="1173" spans="32:32">
      <c r="AF1173" s="122"/>
    </row>
    <row r="1174" spans="32:32">
      <c r="AF1174" s="122"/>
    </row>
    <row r="1175" spans="32:32">
      <c r="AF1175" s="122"/>
    </row>
    <row r="1176" spans="32:32">
      <c r="AF1176" s="122"/>
    </row>
    <row r="1177" spans="32:32">
      <c r="AF1177" s="122"/>
    </row>
    <row r="1178" spans="32:32">
      <c r="AF1178" s="122"/>
    </row>
    <row r="1179" spans="32:32">
      <c r="AF1179" s="122"/>
    </row>
    <row r="1180" spans="32:32">
      <c r="AF1180" s="122"/>
    </row>
    <row r="1181" spans="32:32">
      <c r="AF1181" s="122"/>
    </row>
    <row r="1182" spans="32:32">
      <c r="AF1182" s="122"/>
    </row>
    <row r="1183" spans="32:32">
      <c r="AF1183" s="122"/>
    </row>
    <row r="1184" spans="32:32">
      <c r="AF1184" s="122"/>
    </row>
    <row r="1185" spans="32:32">
      <c r="AF1185" s="122"/>
    </row>
    <row r="1186" spans="32:32">
      <c r="AF1186" s="122"/>
    </row>
    <row r="1187" spans="32:32">
      <c r="AF1187" s="122"/>
    </row>
    <row r="1188" spans="32:32">
      <c r="AF1188" s="122"/>
    </row>
    <row r="1189" spans="32:32">
      <c r="AF1189" s="122"/>
    </row>
    <row r="1190" spans="32:32">
      <c r="AF1190" s="122"/>
    </row>
    <row r="1191" spans="32:32">
      <c r="AF1191" s="122"/>
    </row>
    <row r="1192" spans="32:32">
      <c r="AF1192" s="122"/>
    </row>
    <row r="1193" spans="32:32">
      <c r="AF1193" s="122"/>
    </row>
    <row r="1194" spans="32:32">
      <c r="AF1194" s="122"/>
    </row>
    <row r="1195" spans="32:32">
      <c r="AF1195" s="122"/>
    </row>
    <row r="1196" spans="32:32">
      <c r="AF1196" s="122"/>
    </row>
    <row r="1197" spans="32:32">
      <c r="AF1197" s="122"/>
    </row>
    <row r="1198" spans="32:32">
      <c r="AF1198" s="122"/>
    </row>
    <row r="1199" spans="32:32">
      <c r="AF1199" s="122"/>
    </row>
    <row r="1200" spans="32:32">
      <c r="AF1200" s="122"/>
    </row>
    <row r="1201" spans="32:32">
      <c r="AF1201" s="122"/>
    </row>
    <row r="1202" spans="32:32">
      <c r="AF1202" s="122"/>
    </row>
    <row r="1203" spans="32:32">
      <c r="AF1203" s="122"/>
    </row>
    <row r="1204" spans="32:32">
      <c r="AF1204" s="122"/>
    </row>
    <row r="1205" spans="32:32">
      <c r="AF1205" s="122"/>
    </row>
    <row r="1206" spans="32:32">
      <c r="AF1206" s="122"/>
    </row>
    <row r="1207" spans="32:32">
      <c r="AF1207" s="122"/>
    </row>
    <row r="1208" spans="32:32">
      <c r="AF1208" s="122"/>
    </row>
    <row r="1209" spans="32:32">
      <c r="AF1209" s="122"/>
    </row>
    <row r="1210" spans="32:32">
      <c r="AF1210" s="122"/>
    </row>
    <row r="1211" spans="32:32">
      <c r="AF1211" s="122"/>
    </row>
    <row r="1212" spans="32:32">
      <c r="AF1212" s="122"/>
    </row>
    <row r="1213" spans="32:32">
      <c r="AF1213" s="122"/>
    </row>
    <row r="1214" spans="32:32">
      <c r="AF1214" s="122"/>
    </row>
    <row r="1215" spans="32:32">
      <c r="AF1215" s="122"/>
    </row>
    <row r="1216" spans="32:32">
      <c r="AF1216" s="122"/>
    </row>
    <row r="1217" spans="32:32">
      <c r="AF1217" s="122"/>
    </row>
    <row r="1218" spans="32:32">
      <c r="AF1218" s="122"/>
    </row>
    <row r="1219" spans="32:32">
      <c r="AF1219" s="122"/>
    </row>
    <row r="1220" spans="32:32">
      <c r="AF1220" s="122"/>
    </row>
    <row r="1221" spans="32:32">
      <c r="AF1221" s="122"/>
    </row>
    <row r="1222" spans="32:32">
      <c r="AF1222" s="122"/>
    </row>
    <row r="1223" spans="32:32">
      <c r="AF1223" s="122"/>
    </row>
    <row r="1224" spans="32:32">
      <c r="AF1224" s="122"/>
    </row>
    <row r="1225" spans="32:32">
      <c r="AF1225" s="122"/>
    </row>
    <row r="1226" spans="32:32">
      <c r="AF1226" s="122"/>
    </row>
    <row r="1227" spans="32:32">
      <c r="AF1227" s="122"/>
    </row>
    <row r="1228" spans="32:32">
      <c r="AF1228" s="122"/>
    </row>
    <row r="1229" spans="32:32">
      <c r="AF1229" s="122"/>
    </row>
    <row r="1230" spans="32:32">
      <c r="AF1230" s="122"/>
    </row>
    <row r="1231" spans="32:32">
      <c r="AF1231" s="122"/>
    </row>
    <row r="1232" spans="32:32">
      <c r="AF1232" s="122"/>
    </row>
    <row r="1233" spans="32:32">
      <c r="AF1233" s="122"/>
    </row>
    <row r="1234" spans="32:32">
      <c r="AF1234" s="122"/>
    </row>
    <row r="1235" spans="32:32">
      <c r="AF1235" s="122"/>
    </row>
    <row r="1236" spans="32:32">
      <c r="AF1236" s="122"/>
    </row>
    <row r="1237" spans="32:32">
      <c r="AF1237" s="122"/>
    </row>
    <row r="1238" spans="32:32">
      <c r="AF1238" s="122"/>
    </row>
    <row r="1239" spans="32:32">
      <c r="AF1239" s="122"/>
    </row>
    <row r="1240" spans="32:32">
      <c r="AF1240" s="122"/>
    </row>
    <row r="1241" spans="32:32">
      <c r="AF1241" s="122"/>
    </row>
  </sheetData>
  <sheetProtection algorithmName="SHA-512" hashValue="qNS4MYHmHogep+fipLPdf5VOHhB0rIpyXb6i5rkdNqzfPZ9ZUzRBXCjw1cDiil1Xlybph6YqXsSTr/p9SBzBwg==" saltValue="V+WRRpnLnBhXOqUrnzAdTw==" spinCount="100000" sheet="1" autoFilter="0" pivotTables="0"/>
  <autoFilter ref="A4:AF34" xr:uid="{00000000-0009-0000-0000-00000100000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39">
    <mergeCell ref="O4:Z4"/>
    <mergeCell ref="AA3:AF3"/>
    <mergeCell ref="A4:B4"/>
    <mergeCell ref="C4:C6"/>
    <mergeCell ref="D4:D6"/>
    <mergeCell ref="E4:E6"/>
    <mergeCell ref="F4:F6"/>
    <mergeCell ref="G4:G6"/>
    <mergeCell ref="H4:H6"/>
    <mergeCell ref="I4:I6"/>
    <mergeCell ref="J4:J6"/>
    <mergeCell ref="AC4:AC6"/>
    <mergeCell ref="AD4:AD6"/>
    <mergeCell ref="AE4:AE6"/>
    <mergeCell ref="AF4:AF6"/>
    <mergeCell ref="A5:A6"/>
    <mergeCell ref="B5:B6"/>
    <mergeCell ref="O5:Q5"/>
    <mergeCell ref="R5:T5"/>
    <mergeCell ref="U5:W5"/>
    <mergeCell ref="X5:Z5"/>
    <mergeCell ref="AA4:AA6"/>
    <mergeCell ref="AB4:AB6"/>
    <mergeCell ref="K4:K6"/>
    <mergeCell ref="L4:L6"/>
    <mergeCell ref="M4:M6"/>
    <mergeCell ref="N4:N6"/>
    <mergeCell ref="A28:A34"/>
    <mergeCell ref="B28:B34"/>
    <mergeCell ref="C32:C34"/>
    <mergeCell ref="D32:D34"/>
    <mergeCell ref="A9:A11"/>
    <mergeCell ref="B9:B11"/>
    <mergeCell ref="C9:C11"/>
    <mergeCell ref="D9:D11"/>
    <mergeCell ref="A23:A27"/>
    <mergeCell ref="B23:B27"/>
    <mergeCell ref="C23:C24"/>
    <mergeCell ref="D23:D24"/>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8C5867AA-8B39-4891-A00F-FBF3CC279672}">
          <x14:formula1>
            <xm:f>'P:\2-Gerencia de Planificacion y Presupuesto\3- GERENCIA PLANIFICACION Y PRESUPUESTOS\PLANES OPERATIVOS 2022-EDENORTE\17. DSJ\[17. Plan Operativo Anual 2022-Dirección Servicios Jurídicos.xlsx]Valores'!#REF!</xm:f>
          </x14:formula1>
          <xm:sqref>M7:M1239</xm:sqref>
        </x14:dataValidation>
        <x14:dataValidation type="list" allowBlank="1" showInputMessage="1" showErrorMessage="1" xr:uid="{F512BA24-9E78-4ED2-A943-10EBA44AAD4B}">
          <x14:formula1>
            <xm:f>'P:\2-Gerencia de Planificacion y Presupuesto\3- GERENCIA PLANIFICACION Y PRESUPUESTOS\PLANES OPERATIVOS 2022-EDENORTE\17. DSJ\[17. Plan Operativo Anual 2022-Dirección Servicios Jurídicos.xlsx]Valores'!#REF!</xm:f>
          </x14:formula1>
          <xm:sqref>A35:A1241 G15:G20 G7:G9 G25:G32 G12 H7:H34 K7:L34 J7:J17 J19:J34 A28:B28 A7:B9 A12:B23 B35:B320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76AC2-A49B-4D28-8980-0103E9CA257E}">
  <sheetPr codeName="Hoja18">
    <pageSetUpPr fitToPage="1"/>
  </sheetPr>
  <dimension ref="A1:ALW79"/>
  <sheetViews>
    <sheetView showGridLines="0" topLeftCell="M1" zoomScale="37" zoomScaleNormal="37" workbookViewId="0">
      <selection activeCell="N2" sqref="N2:N3"/>
    </sheetView>
  </sheetViews>
  <sheetFormatPr baseColWidth="10" defaultColWidth="11.42578125" defaultRowHeight="16.5"/>
  <cols>
    <col min="1" max="1" width="37.7109375" style="1073" customWidth="1"/>
    <col min="2" max="2" width="41.42578125" style="1073" customWidth="1"/>
    <col min="3" max="3" width="33.42578125" style="1073" customWidth="1"/>
    <col min="4" max="4" width="45.7109375" style="1073" customWidth="1"/>
    <col min="5" max="5" width="67.28515625" style="1073" customWidth="1"/>
    <col min="6" max="6" width="74.28515625" style="1073" customWidth="1"/>
    <col min="7" max="7" width="23.5703125" style="1073" customWidth="1"/>
    <col min="8" max="8" width="35" style="1073" customWidth="1"/>
    <col min="9" max="9" width="36.42578125" style="1073" customWidth="1"/>
    <col min="10" max="12" width="29" style="1073" customWidth="1"/>
    <col min="13" max="13" width="23.7109375" style="1073" customWidth="1"/>
    <col min="14" max="14" width="24.5703125" style="1073" customWidth="1"/>
    <col min="15" max="15" width="14.42578125" style="1073" customWidth="1"/>
    <col min="16" max="16" width="12.85546875" style="1073" customWidth="1"/>
    <col min="17" max="17" width="13.5703125" style="1073" customWidth="1"/>
    <col min="18" max="18" width="14.140625" style="1073" customWidth="1"/>
    <col min="19" max="19" width="13.7109375" style="1073" customWidth="1"/>
    <col min="20" max="20" width="12.140625" style="1073" customWidth="1"/>
    <col min="21" max="21" width="11" style="1073" customWidth="1"/>
    <col min="22" max="22" width="13.85546875" style="1073" customWidth="1"/>
    <col min="23" max="23" width="15.5703125" style="1073" customWidth="1"/>
    <col min="24" max="24" width="12.140625" style="1073" customWidth="1"/>
    <col min="25" max="25" width="15" style="1073" customWidth="1"/>
    <col min="26" max="26" width="12.85546875" style="1073" customWidth="1"/>
    <col min="27" max="27" width="20.42578125" style="1073" hidden="1" customWidth="1"/>
    <col min="28" max="28" width="22.42578125" style="1073" hidden="1" customWidth="1"/>
    <col min="29" max="29" width="22.28515625" style="1073" hidden="1" customWidth="1"/>
    <col min="30" max="30" width="35.85546875" style="1073" customWidth="1"/>
    <col min="31" max="31" width="30.140625" style="1073" customWidth="1"/>
    <col min="32" max="32" width="36" style="1073" customWidth="1"/>
    <col min="33" max="33" width="37" style="1073" customWidth="1"/>
    <col min="34" max="34" width="38.7109375" style="1073" customWidth="1"/>
    <col min="35" max="35" width="44.140625" style="1074" bestFit="1" customWidth="1"/>
    <col min="36" max="36" width="32.85546875" style="1074" hidden="1" customWidth="1"/>
    <col min="37" max="42" width="11.42578125" style="1074"/>
    <col min="43" max="43" width="5" style="1073" customWidth="1"/>
    <col min="44" max="1011" width="11.42578125" style="1073"/>
    <col min="1012" max="16384" width="11.42578125" style="1249"/>
  </cols>
  <sheetData>
    <row r="1" spans="1:42" ht="27.75" customHeight="1"/>
    <row r="2" spans="1:42" ht="33" customHeight="1">
      <c r="B2" s="1075" t="s">
        <v>0</v>
      </c>
      <c r="F2" s="1076"/>
      <c r="G2" s="1076"/>
      <c r="H2" s="1076"/>
      <c r="I2" s="1076"/>
      <c r="J2" s="1076"/>
      <c r="K2" s="1076"/>
      <c r="L2" s="1076"/>
      <c r="M2" s="1076"/>
      <c r="N2" s="1077"/>
      <c r="O2" s="1076"/>
      <c r="P2" s="1076"/>
      <c r="Q2" s="1076"/>
      <c r="R2" s="1076"/>
      <c r="S2" s="1076"/>
      <c r="T2" s="1076"/>
      <c r="U2" s="1076"/>
      <c r="V2" s="1076"/>
      <c r="W2" s="1076"/>
      <c r="X2" s="1076"/>
      <c r="Y2" s="1076"/>
      <c r="Z2" s="1076"/>
      <c r="AA2" s="1076"/>
      <c r="AB2" s="1076"/>
      <c r="AC2" s="1076"/>
      <c r="AD2" s="1628"/>
      <c r="AE2" s="1628"/>
      <c r="AF2" s="1628"/>
      <c r="AG2" s="1628"/>
      <c r="AH2" s="1628"/>
      <c r="AI2" s="1628"/>
    </row>
    <row r="3" spans="1:42" ht="36.75" customHeight="1" thickBot="1">
      <c r="B3" s="1078" t="s">
        <v>2899</v>
      </c>
      <c r="F3" s="1076"/>
      <c r="G3" s="1076"/>
      <c r="H3" s="1076"/>
      <c r="I3" s="1076"/>
      <c r="J3" s="1076"/>
      <c r="K3" s="1076"/>
      <c r="L3" s="1076"/>
      <c r="M3" s="1076"/>
      <c r="N3" s="1079"/>
      <c r="O3" s="1076"/>
      <c r="P3" s="1076"/>
      <c r="Q3" s="1076"/>
      <c r="R3" s="1076"/>
      <c r="S3" s="1076"/>
      <c r="T3" s="1076"/>
      <c r="U3" s="1076"/>
      <c r="V3" s="1076"/>
      <c r="W3" s="1076"/>
      <c r="X3" s="1076"/>
      <c r="Y3" s="1076"/>
      <c r="Z3" s="1076"/>
      <c r="AA3" s="1076"/>
      <c r="AB3" s="1076"/>
      <c r="AC3" s="1076"/>
      <c r="AD3" s="1080"/>
      <c r="AE3" s="1080"/>
      <c r="AF3" s="1080"/>
      <c r="AG3" s="1080"/>
      <c r="AH3" s="1080"/>
      <c r="AI3" s="1080"/>
    </row>
    <row r="4" spans="1:42" s="1082" customFormat="1" ht="55.5" customHeight="1" thickBot="1">
      <c r="A4" s="1629" t="s">
        <v>1</v>
      </c>
      <c r="B4" s="1629"/>
      <c r="C4" s="1630" t="s">
        <v>2</v>
      </c>
      <c r="D4" s="1630" t="s">
        <v>3</v>
      </c>
      <c r="E4" s="1631" t="s">
        <v>4</v>
      </c>
      <c r="F4" s="1632" t="s">
        <v>5</v>
      </c>
      <c r="G4" s="1632" t="s">
        <v>6</v>
      </c>
      <c r="H4" s="1633" t="s">
        <v>18</v>
      </c>
      <c r="I4" s="1634" t="s">
        <v>19</v>
      </c>
      <c r="J4" s="1626" t="s">
        <v>20</v>
      </c>
      <c r="K4" s="1626" t="s">
        <v>7</v>
      </c>
      <c r="L4" s="1626" t="s">
        <v>21</v>
      </c>
      <c r="M4" s="1627" t="s">
        <v>22</v>
      </c>
      <c r="N4" s="1621" t="s">
        <v>8</v>
      </c>
      <c r="O4" s="1621" t="s">
        <v>9</v>
      </c>
      <c r="P4" s="1621"/>
      <c r="Q4" s="1621"/>
      <c r="R4" s="1621"/>
      <c r="S4" s="1621"/>
      <c r="T4" s="1621"/>
      <c r="U4" s="1621"/>
      <c r="V4" s="1621"/>
      <c r="W4" s="1621"/>
      <c r="X4" s="1621"/>
      <c r="Y4" s="1621"/>
      <c r="Z4" s="1621"/>
      <c r="AA4" s="1624" t="s">
        <v>559</v>
      </c>
      <c r="AB4" s="1624" t="s">
        <v>514</v>
      </c>
      <c r="AC4" s="1625" t="s">
        <v>515</v>
      </c>
      <c r="AD4" s="1621" t="s">
        <v>10</v>
      </c>
      <c r="AE4" s="1621" t="s">
        <v>605</v>
      </c>
      <c r="AF4" s="1621" t="s">
        <v>11</v>
      </c>
      <c r="AG4" s="1621" t="s">
        <v>12</v>
      </c>
      <c r="AH4" s="1621" t="s">
        <v>13</v>
      </c>
      <c r="AI4" s="1621" t="s">
        <v>14</v>
      </c>
      <c r="AJ4" s="1621" t="s">
        <v>2900</v>
      </c>
      <c r="AK4" s="1081"/>
      <c r="AL4" s="1081"/>
      <c r="AM4" s="1081"/>
      <c r="AN4" s="1081"/>
      <c r="AO4" s="1081"/>
      <c r="AP4" s="1081"/>
    </row>
    <row r="5" spans="1:42" s="1082" customFormat="1" ht="39.950000000000003" customHeight="1" thickTop="1" thickBot="1">
      <c r="A5" s="1622" t="s">
        <v>15</v>
      </c>
      <c r="B5" s="1623" t="s">
        <v>16</v>
      </c>
      <c r="C5" s="1630"/>
      <c r="D5" s="1630"/>
      <c r="E5" s="1631"/>
      <c r="F5" s="1632"/>
      <c r="G5" s="1632"/>
      <c r="H5" s="1633"/>
      <c r="I5" s="1634"/>
      <c r="J5" s="1626"/>
      <c r="K5" s="1626"/>
      <c r="L5" s="1626"/>
      <c r="M5" s="1627"/>
      <c r="N5" s="1621"/>
      <c r="O5" s="1621" t="s">
        <v>2901</v>
      </c>
      <c r="P5" s="1621"/>
      <c r="Q5" s="1621"/>
      <c r="R5" s="1621" t="s">
        <v>2902</v>
      </c>
      <c r="S5" s="1621"/>
      <c r="T5" s="1621"/>
      <c r="U5" s="1621" t="s">
        <v>2903</v>
      </c>
      <c r="V5" s="1621"/>
      <c r="W5" s="1621"/>
      <c r="X5" s="1621" t="s">
        <v>2904</v>
      </c>
      <c r="Y5" s="1621"/>
      <c r="Z5" s="1621"/>
      <c r="AA5" s="1624"/>
      <c r="AB5" s="1624"/>
      <c r="AC5" s="1625"/>
      <c r="AD5" s="1621"/>
      <c r="AE5" s="1621"/>
      <c r="AF5" s="1621"/>
      <c r="AG5" s="1621"/>
      <c r="AH5" s="1621"/>
      <c r="AI5" s="1621"/>
      <c r="AJ5" s="1621"/>
      <c r="AK5" s="1081"/>
      <c r="AL5" s="1081"/>
      <c r="AM5" s="1081"/>
      <c r="AN5" s="1081"/>
      <c r="AO5" s="1081"/>
      <c r="AP5" s="1081"/>
    </row>
    <row r="6" spans="1:42" s="1082" customFormat="1" ht="39.950000000000003" customHeight="1" thickTop="1" thickBot="1">
      <c r="A6" s="1622"/>
      <c r="B6" s="1623"/>
      <c r="C6" s="1630"/>
      <c r="D6" s="1630"/>
      <c r="E6" s="1631"/>
      <c r="F6" s="1632"/>
      <c r="G6" s="1632"/>
      <c r="H6" s="1633"/>
      <c r="I6" s="1634"/>
      <c r="J6" s="1626"/>
      <c r="K6" s="1626"/>
      <c r="L6" s="1626"/>
      <c r="M6" s="1627"/>
      <c r="N6" s="1621"/>
      <c r="O6" s="1083">
        <v>44562</v>
      </c>
      <c r="P6" s="1083">
        <v>44593</v>
      </c>
      <c r="Q6" s="1083">
        <v>44621</v>
      </c>
      <c r="R6" s="1083">
        <v>44652</v>
      </c>
      <c r="S6" s="1083">
        <v>44682</v>
      </c>
      <c r="T6" s="1083">
        <v>44713</v>
      </c>
      <c r="U6" s="1083">
        <v>44743</v>
      </c>
      <c r="V6" s="1083">
        <v>44774</v>
      </c>
      <c r="W6" s="1083">
        <v>44805</v>
      </c>
      <c r="X6" s="1083">
        <v>44835</v>
      </c>
      <c r="Y6" s="1083">
        <v>44866</v>
      </c>
      <c r="Z6" s="1083">
        <v>44896</v>
      </c>
      <c r="AA6" s="1624"/>
      <c r="AB6" s="1624"/>
      <c r="AC6" s="1625"/>
      <c r="AD6" s="1621"/>
      <c r="AE6" s="1621"/>
      <c r="AF6" s="1621"/>
      <c r="AG6" s="1621"/>
      <c r="AH6" s="1621"/>
      <c r="AI6" s="1621"/>
      <c r="AJ6" s="1621"/>
      <c r="AK6" s="1084"/>
      <c r="AL6" s="1081"/>
      <c r="AM6" s="1081"/>
      <c r="AN6" s="1081"/>
      <c r="AO6" s="1081"/>
      <c r="AP6" s="1081"/>
    </row>
    <row r="7" spans="1:42" s="1100" customFormat="1" ht="190.5" customHeight="1" thickTop="1">
      <c r="A7" s="1085" t="s">
        <v>47</v>
      </c>
      <c r="B7" s="1086" t="s">
        <v>132</v>
      </c>
      <c r="C7" s="1085"/>
      <c r="D7" s="1087" t="s">
        <v>2905</v>
      </c>
      <c r="E7" s="1085" t="s">
        <v>2906</v>
      </c>
      <c r="F7" s="1088" t="s">
        <v>2907</v>
      </c>
      <c r="G7" s="1089">
        <v>3</v>
      </c>
      <c r="H7" s="1090" t="s">
        <v>88</v>
      </c>
      <c r="I7" s="1091" t="s">
        <v>2908</v>
      </c>
      <c r="J7" s="1089" t="s">
        <v>29</v>
      </c>
      <c r="K7" s="1089" t="s">
        <v>30</v>
      </c>
      <c r="L7" s="1089" t="s">
        <v>31</v>
      </c>
      <c r="M7" s="1089" t="s">
        <v>40</v>
      </c>
      <c r="N7" s="1092">
        <v>35</v>
      </c>
      <c r="O7" s="1093"/>
      <c r="P7" s="1094"/>
      <c r="Q7" s="1094"/>
      <c r="R7" s="1094"/>
      <c r="S7" s="1094"/>
      <c r="T7" s="1094"/>
      <c r="U7" s="1094"/>
      <c r="V7" s="1094">
        <v>7</v>
      </c>
      <c r="W7" s="1094">
        <v>7</v>
      </c>
      <c r="X7" s="1094">
        <v>7</v>
      </c>
      <c r="Y7" s="1094">
        <v>7</v>
      </c>
      <c r="Z7" s="1094">
        <v>7</v>
      </c>
      <c r="AA7" s="1095" t="e">
        <f ca="1">IF($L7 = "Acumulado",SUM(OFFSET(#REF!,0,0,1,MONTH($N$3))), _xlfn.MAXIFS(#REF!,fechas_resultados,$N$3))</f>
        <v>#REF!</v>
      </c>
      <c r="AB7" s="1096" t="e">
        <f ca="1">IF(K7="Más es más", MIN(AA7/#REF!,1),MIN(#REF!/AA7,1))</f>
        <v>#REF!</v>
      </c>
      <c r="AC7" s="1096" t="e">
        <f ca="1">+AB7*G7/VLOOKUP(AE7,$AE$71:$AG$75,3)</f>
        <v>#REF!</v>
      </c>
      <c r="AD7" s="1085" t="s">
        <v>2909</v>
      </c>
      <c r="AE7" s="1085" t="s">
        <v>2910</v>
      </c>
      <c r="AF7" s="1097" t="s">
        <v>2911</v>
      </c>
      <c r="AG7" s="1085" t="s">
        <v>2912</v>
      </c>
      <c r="AH7" s="1085" t="s">
        <v>105</v>
      </c>
      <c r="AI7" s="1098"/>
      <c r="AJ7" s="1099"/>
    </row>
    <row r="8" spans="1:42" s="1100" customFormat="1" ht="116.25" customHeight="1">
      <c r="A8" s="1618" t="s">
        <v>47</v>
      </c>
      <c r="B8" s="1619" t="s">
        <v>132</v>
      </c>
      <c r="C8" s="1619"/>
      <c r="D8" s="1620" t="s">
        <v>2913</v>
      </c>
      <c r="E8" s="1088" t="s">
        <v>2914</v>
      </c>
      <c r="F8" s="1620" t="s">
        <v>2915</v>
      </c>
      <c r="G8" s="1101">
        <v>1.5</v>
      </c>
      <c r="H8" s="1090" t="s">
        <v>88</v>
      </c>
      <c r="I8" s="1091" t="s">
        <v>2916</v>
      </c>
      <c r="J8" s="1089" t="s">
        <v>29</v>
      </c>
      <c r="K8" s="1089" t="s">
        <v>30</v>
      </c>
      <c r="L8" s="1101" t="s">
        <v>31</v>
      </c>
      <c r="M8" s="1101" t="s">
        <v>40</v>
      </c>
      <c r="N8" s="1102">
        <v>150</v>
      </c>
      <c r="O8" s="1093"/>
      <c r="P8" s="1094"/>
      <c r="Q8" s="1094"/>
      <c r="R8" s="1094"/>
      <c r="S8" s="1094"/>
      <c r="T8" s="1094"/>
      <c r="U8" s="1094"/>
      <c r="V8" s="1094">
        <v>30</v>
      </c>
      <c r="W8" s="1094">
        <v>30</v>
      </c>
      <c r="X8" s="1094">
        <v>30</v>
      </c>
      <c r="Y8" s="1094">
        <v>30</v>
      </c>
      <c r="Z8" s="1094">
        <v>30</v>
      </c>
      <c r="AA8" s="1095" t="e">
        <f ca="1">IF($L8 = "Acumulado",SUM(OFFSET(#REF!,0,0,1,MONTH($N$3))), _xlfn.MAXIFS(#REF!,fechas_resultados,$N$3))</f>
        <v>#REF!</v>
      </c>
      <c r="AB8" s="1096" t="e">
        <f ca="1">IF(K8="Más es más", MIN(AA8/#REF!,1),MIN(#REF!/AA8,1))</f>
        <v>#REF!</v>
      </c>
      <c r="AC8" s="1096" t="e">
        <f ca="1">+AB8*G8/VLOOKUP(AE8,$AE$71:$AG$75,3)</f>
        <v>#REF!</v>
      </c>
      <c r="AD8" s="1085" t="s">
        <v>2917</v>
      </c>
      <c r="AE8" s="1085" t="s">
        <v>2910</v>
      </c>
      <c r="AF8" s="1097" t="s">
        <v>2911</v>
      </c>
      <c r="AG8" s="1085" t="s">
        <v>2912</v>
      </c>
      <c r="AH8" s="1085" t="s">
        <v>105</v>
      </c>
      <c r="AI8" s="1104"/>
      <c r="AJ8" s="1105"/>
    </row>
    <row r="9" spans="1:42" s="1100" customFormat="1" ht="128.25" customHeight="1">
      <c r="A9" s="1618"/>
      <c r="B9" s="1619"/>
      <c r="C9" s="1619"/>
      <c r="D9" s="1620"/>
      <c r="E9" s="1088" t="s">
        <v>2918</v>
      </c>
      <c r="F9" s="1620"/>
      <c r="G9" s="1101">
        <v>1.5</v>
      </c>
      <c r="H9" s="1090" t="s">
        <v>88</v>
      </c>
      <c r="I9" s="1091" t="s">
        <v>2919</v>
      </c>
      <c r="J9" s="1089" t="s">
        <v>29</v>
      </c>
      <c r="K9" s="1089" t="s">
        <v>30</v>
      </c>
      <c r="L9" s="1089" t="s">
        <v>31</v>
      </c>
      <c r="M9" s="1089" t="s">
        <v>40</v>
      </c>
      <c r="N9" s="1102">
        <v>129</v>
      </c>
      <c r="O9" s="1094"/>
      <c r="P9" s="1094"/>
      <c r="Q9" s="1094"/>
      <c r="R9" s="1094"/>
      <c r="S9" s="1094"/>
      <c r="T9" s="1094"/>
      <c r="U9" s="1094"/>
      <c r="V9" s="1094">
        <v>25</v>
      </c>
      <c r="W9" s="1094">
        <v>26</v>
      </c>
      <c r="X9" s="1094">
        <v>26</v>
      </c>
      <c r="Y9" s="1094">
        <v>26</v>
      </c>
      <c r="Z9" s="1106">
        <v>26</v>
      </c>
      <c r="AA9" s="1095" t="e">
        <f ca="1">IF($L9 = "Acumulado",SUM(OFFSET(#REF!,0,0,1,MONTH($N$3))), _xlfn.MAXIFS(#REF!,fechas_resultados,$N$3))</f>
        <v>#REF!</v>
      </c>
      <c r="AB9" s="1096" t="e">
        <f ca="1">IF(K9="Más es más", MIN(AA9/#REF!,1),MIN(#REF!/AA9,1))</f>
        <v>#REF!</v>
      </c>
      <c r="AC9" s="1096" t="e">
        <f ca="1">+AB9*G9/VLOOKUP(AE9,$AE$71:$AG$75,3)</f>
        <v>#REF!</v>
      </c>
      <c r="AD9" s="1085" t="s">
        <v>2909</v>
      </c>
      <c r="AE9" s="1085" t="s">
        <v>2910</v>
      </c>
      <c r="AF9" s="1097" t="s">
        <v>2911</v>
      </c>
      <c r="AG9" s="1085" t="s">
        <v>2920</v>
      </c>
      <c r="AH9" s="1085" t="s">
        <v>105</v>
      </c>
      <c r="AI9" s="1104"/>
      <c r="AJ9" s="1105"/>
    </row>
    <row r="10" spans="1:42" s="1100" customFormat="1" ht="212.25" customHeight="1">
      <c r="A10" s="1085" t="s">
        <v>47</v>
      </c>
      <c r="B10" s="1086" t="s">
        <v>132</v>
      </c>
      <c r="C10" s="1085"/>
      <c r="D10" s="1088" t="s">
        <v>2921</v>
      </c>
      <c r="E10" s="1085" t="s">
        <v>2922</v>
      </c>
      <c r="F10" s="1088" t="s">
        <v>2923</v>
      </c>
      <c r="G10" s="1089">
        <v>2</v>
      </c>
      <c r="H10" s="1090" t="s">
        <v>88</v>
      </c>
      <c r="I10" s="1091" t="s">
        <v>2908</v>
      </c>
      <c r="J10" s="1089" t="s">
        <v>29</v>
      </c>
      <c r="K10" s="1089" t="s">
        <v>30</v>
      </c>
      <c r="L10" s="1089" t="s">
        <v>31</v>
      </c>
      <c r="M10" s="1089" t="s">
        <v>40</v>
      </c>
      <c r="N10" s="1102">
        <v>50</v>
      </c>
      <c r="O10" s="1094"/>
      <c r="P10" s="1094"/>
      <c r="Q10" s="1094"/>
      <c r="R10" s="1094"/>
      <c r="S10" s="1094"/>
      <c r="T10" s="1094"/>
      <c r="U10" s="1094"/>
      <c r="V10" s="1094">
        <v>10</v>
      </c>
      <c r="W10" s="1094">
        <v>10</v>
      </c>
      <c r="X10" s="1094">
        <v>10</v>
      </c>
      <c r="Y10" s="1094">
        <v>10</v>
      </c>
      <c r="Z10" s="1094">
        <v>10</v>
      </c>
      <c r="AA10" s="1103" t="e">
        <f ca="1">IF($L10 = "Acumulado",SUM(OFFSET(#REF!,0,0,1,MONTH($N$3))), _xlfn.MAXIFS(#REF!,fechas_resultados,$N$3))</f>
        <v>#REF!</v>
      </c>
      <c r="AB10" s="1096" t="e">
        <f ca="1">IF(K10="Más es más", MIN(AA10/#REF!,1),MIN(#REF!/AA10,1))</f>
        <v>#REF!</v>
      </c>
      <c r="AC10" s="1096" t="e">
        <f ca="1">+AB10*G10/VLOOKUP(AE10,$AE$71:$AG$75,3)</f>
        <v>#REF!</v>
      </c>
      <c r="AD10" s="1107" t="s">
        <v>2909</v>
      </c>
      <c r="AE10" s="1107" t="s">
        <v>2910</v>
      </c>
      <c r="AF10" s="1097" t="s">
        <v>2911</v>
      </c>
      <c r="AG10" s="1085" t="s">
        <v>2912</v>
      </c>
      <c r="AH10" s="1085" t="s">
        <v>105</v>
      </c>
      <c r="AI10" s="1104"/>
      <c r="AJ10" s="1105"/>
    </row>
    <row r="11" spans="1:42" s="1100" customFormat="1" ht="116.25" customHeight="1">
      <c r="A11" s="1618" t="s">
        <v>47</v>
      </c>
      <c r="B11" s="1619" t="s">
        <v>132</v>
      </c>
      <c r="C11" s="1619"/>
      <c r="D11" s="1619" t="s">
        <v>2924</v>
      </c>
      <c r="E11" s="1088" t="s">
        <v>2925</v>
      </c>
      <c r="F11" s="1088" t="s">
        <v>2926</v>
      </c>
      <c r="G11" s="1101">
        <v>0.25</v>
      </c>
      <c r="H11" s="1090" t="s">
        <v>88</v>
      </c>
      <c r="I11" s="1091" t="s">
        <v>1659</v>
      </c>
      <c r="J11" s="1089" t="s">
        <v>29</v>
      </c>
      <c r="K11" s="1089" t="s">
        <v>30</v>
      </c>
      <c r="L11" s="1089" t="s">
        <v>39</v>
      </c>
      <c r="M11" s="1089" t="s">
        <v>40</v>
      </c>
      <c r="N11" s="1102">
        <v>12</v>
      </c>
      <c r="O11" s="1108">
        <v>1</v>
      </c>
      <c r="P11" s="1108">
        <v>1</v>
      </c>
      <c r="Q11" s="1108">
        <v>1</v>
      </c>
      <c r="R11" s="1108">
        <v>1</v>
      </c>
      <c r="S11" s="1108">
        <v>1</v>
      </c>
      <c r="T11" s="1108">
        <v>1</v>
      </c>
      <c r="U11" s="1108">
        <v>1</v>
      </c>
      <c r="V11" s="1108">
        <v>1</v>
      </c>
      <c r="W11" s="1108">
        <v>1</v>
      </c>
      <c r="X11" s="1108">
        <v>1</v>
      </c>
      <c r="Y11" s="1108">
        <v>1</v>
      </c>
      <c r="Z11" s="1108">
        <v>1</v>
      </c>
      <c r="AA11" s="1103" t="e">
        <f ca="1">IF($L11 = "Acumulado",SUM(OFFSET(#REF!,0,0,1,MONTH($N$3))), _xlfn.MAXIFS(#REF!,fechas_resultados,$N$3))</f>
        <v>#REF!</v>
      </c>
      <c r="AB11" s="1096" t="e">
        <f ca="1">IF(K11="Más es más", MIN(AA11/#REF!,1),MIN(#REF!/AA11,1))</f>
        <v>#REF!</v>
      </c>
      <c r="AC11" s="1096" t="e">
        <f ca="1">+AB11*G11/VLOOKUP(AE11,$AE$74:$AG$74,3)</f>
        <v>#REF!</v>
      </c>
      <c r="AD11" s="1109" t="s">
        <v>2927</v>
      </c>
      <c r="AE11" s="1107" t="s">
        <v>2910</v>
      </c>
      <c r="AF11" s="1097" t="s">
        <v>2911</v>
      </c>
      <c r="AG11" s="1085" t="s">
        <v>2928</v>
      </c>
      <c r="AH11" s="1097"/>
      <c r="AI11" s="1104"/>
      <c r="AJ11" s="1105"/>
    </row>
    <row r="12" spans="1:42" s="1100" customFormat="1" ht="101.25" customHeight="1">
      <c r="A12" s="1618"/>
      <c r="B12" s="1619"/>
      <c r="C12" s="1619"/>
      <c r="D12" s="1619"/>
      <c r="E12" s="1088" t="s">
        <v>2929</v>
      </c>
      <c r="F12" s="1088" t="s">
        <v>2930</v>
      </c>
      <c r="G12" s="1101">
        <v>0.25</v>
      </c>
      <c r="H12" s="1090" t="s">
        <v>88</v>
      </c>
      <c r="I12" s="1091" t="s">
        <v>1659</v>
      </c>
      <c r="J12" s="1089" t="s">
        <v>29</v>
      </c>
      <c r="K12" s="1089" t="s">
        <v>30</v>
      </c>
      <c r="L12" s="1089" t="s">
        <v>39</v>
      </c>
      <c r="M12" s="1089" t="s">
        <v>40</v>
      </c>
      <c r="N12" s="1102">
        <v>48</v>
      </c>
      <c r="O12" s="1108">
        <v>4</v>
      </c>
      <c r="P12" s="1108">
        <v>4</v>
      </c>
      <c r="Q12" s="1108">
        <v>4</v>
      </c>
      <c r="R12" s="1108">
        <v>4</v>
      </c>
      <c r="S12" s="1108">
        <v>4</v>
      </c>
      <c r="T12" s="1108">
        <v>4</v>
      </c>
      <c r="U12" s="1108">
        <v>4</v>
      </c>
      <c r="V12" s="1108">
        <v>4</v>
      </c>
      <c r="W12" s="1108">
        <v>4</v>
      </c>
      <c r="X12" s="1108">
        <v>4</v>
      </c>
      <c r="Y12" s="1108">
        <v>4</v>
      </c>
      <c r="Z12" s="1108">
        <v>4</v>
      </c>
      <c r="AA12" s="1103" t="e">
        <f ca="1">IF($L12 = "Acumulado",SUM(OFFSET(#REF!,0,0,1,MONTH($N$3))), _xlfn.MAXIFS(#REF!,fechas_resultados,$N$3))</f>
        <v>#REF!</v>
      </c>
      <c r="AB12" s="1096" t="e">
        <f ca="1">IF(K12="Más es más", MIN(AA12/#REF!,1),MIN(#REF!/AA12,1))</f>
        <v>#REF!</v>
      </c>
      <c r="AC12" s="1096" t="e">
        <f ca="1">+AB12*G12/VLOOKUP(AE12,$AE$74:$AG$74,3)</f>
        <v>#REF!</v>
      </c>
      <c r="AD12" s="1109" t="s">
        <v>2931</v>
      </c>
      <c r="AE12" s="1107" t="s">
        <v>2910</v>
      </c>
      <c r="AF12" s="1097" t="s">
        <v>2911</v>
      </c>
      <c r="AG12" s="1085" t="s">
        <v>2928</v>
      </c>
      <c r="AH12" s="1097"/>
      <c r="AI12" s="1104"/>
      <c r="AJ12" s="1105"/>
    </row>
    <row r="13" spans="1:42" s="1100" customFormat="1" ht="111" customHeight="1">
      <c r="A13" s="1618"/>
      <c r="B13" s="1619"/>
      <c r="C13" s="1619"/>
      <c r="D13" s="1619"/>
      <c r="E13" s="1088" t="s">
        <v>2932</v>
      </c>
      <c r="F13" s="1088" t="s">
        <v>2933</v>
      </c>
      <c r="G13" s="1101">
        <v>0.25</v>
      </c>
      <c r="H13" s="1090" t="s">
        <v>88</v>
      </c>
      <c r="I13" s="1091" t="s">
        <v>1659</v>
      </c>
      <c r="J13" s="1089" t="s">
        <v>29</v>
      </c>
      <c r="K13" s="1089" t="s">
        <v>30</v>
      </c>
      <c r="L13" s="1089" t="s">
        <v>39</v>
      </c>
      <c r="M13" s="1089" t="s">
        <v>40</v>
      </c>
      <c r="N13" s="1102">
        <v>12</v>
      </c>
      <c r="O13" s="1108">
        <v>1</v>
      </c>
      <c r="P13" s="1108">
        <v>1</v>
      </c>
      <c r="Q13" s="1108">
        <v>1</v>
      </c>
      <c r="R13" s="1108">
        <v>1</v>
      </c>
      <c r="S13" s="1108">
        <v>1</v>
      </c>
      <c r="T13" s="1108">
        <v>1</v>
      </c>
      <c r="U13" s="1108">
        <v>1</v>
      </c>
      <c r="V13" s="1108">
        <v>1</v>
      </c>
      <c r="W13" s="1108">
        <v>1</v>
      </c>
      <c r="X13" s="1108">
        <v>1</v>
      </c>
      <c r="Y13" s="1108">
        <v>1</v>
      </c>
      <c r="Z13" s="1106">
        <v>1</v>
      </c>
      <c r="AA13" s="1103" t="e">
        <f ca="1">IF($L13 = "Acumulado",SUM(OFFSET(#REF!,0,0,1,MONTH($N$3))), _xlfn.MAXIFS(#REF!,fechas_resultados,$N$3))</f>
        <v>#REF!</v>
      </c>
      <c r="AB13" s="1096" t="e">
        <f ca="1">IF(K13="Más es más", MIN(AA13/#REF!,1),MIN(#REF!/AA13,1))</f>
        <v>#REF!</v>
      </c>
      <c r="AC13" s="1096" t="e">
        <f ca="1">+AB13*G13/VLOOKUP(AE13,$AE$74:$AG$74,3)</f>
        <v>#REF!</v>
      </c>
      <c r="AD13" s="1109" t="s">
        <v>2927</v>
      </c>
      <c r="AE13" s="1107" t="s">
        <v>2910</v>
      </c>
      <c r="AF13" s="1097" t="s">
        <v>2911</v>
      </c>
      <c r="AG13" s="1085" t="s">
        <v>2928</v>
      </c>
      <c r="AH13" s="1097"/>
      <c r="AI13" s="1104"/>
      <c r="AJ13" s="1105"/>
    </row>
    <row r="14" spans="1:42" s="1100" customFormat="1" ht="168" customHeight="1">
      <c r="A14" s="1618"/>
      <c r="B14" s="1619"/>
      <c r="C14" s="1619"/>
      <c r="D14" s="1619"/>
      <c r="E14" s="1088" t="s">
        <v>2934</v>
      </c>
      <c r="F14" s="1088" t="s">
        <v>2935</v>
      </c>
      <c r="G14" s="1101">
        <v>0.25</v>
      </c>
      <c r="H14" s="1090" t="s">
        <v>88</v>
      </c>
      <c r="I14" s="1091" t="s">
        <v>2936</v>
      </c>
      <c r="J14" s="1089" t="s">
        <v>29</v>
      </c>
      <c r="K14" s="1089" t="s">
        <v>30</v>
      </c>
      <c r="L14" s="1089" t="s">
        <v>39</v>
      </c>
      <c r="M14" s="1089" t="s">
        <v>40</v>
      </c>
      <c r="N14" s="1102">
        <v>12</v>
      </c>
      <c r="O14" s="1108">
        <v>1</v>
      </c>
      <c r="P14" s="1108">
        <v>1</v>
      </c>
      <c r="Q14" s="1108">
        <v>1</v>
      </c>
      <c r="R14" s="1108">
        <v>1</v>
      </c>
      <c r="S14" s="1108">
        <v>1</v>
      </c>
      <c r="T14" s="1108">
        <v>1</v>
      </c>
      <c r="U14" s="1108">
        <v>1</v>
      </c>
      <c r="V14" s="1108">
        <v>1</v>
      </c>
      <c r="W14" s="1108">
        <v>1</v>
      </c>
      <c r="X14" s="1108">
        <v>1</v>
      </c>
      <c r="Y14" s="1108">
        <v>1</v>
      </c>
      <c r="Z14" s="1108">
        <v>1</v>
      </c>
      <c r="AA14" s="1103" t="e">
        <f ca="1">IF($L14 = "Acumulado",SUM(OFFSET(#REF!,0,0,1,MONTH($N$3))), _xlfn.MAXIFS(#REF!,fechas_resultados,$N$3))</f>
        <v>#REF!</v>
      </c>
      <c r="AB14" s="1096" t="e">
        <f ca="1">IF(K14="Más es más", MIN(AA14/#REF!,1),MIN(#REF!/AA14,1))</f>
        <v>#REF!</v>
      </c>
      <c r="AC14" s="1096" t="e">
        <f ca="1">+AB14*G14/VLOOKUP(AE14,$AE$74:$AG$74,3)</f>
        <v>#REF!</v>
      </c>
      <c r="AD14" s="1110" t="s">
        <v>2927</v>
      </c>
      <c r="AE14" s="1085" t="s">
        <v>2910</v>
      </c>
      <c r="AF14" s="1097" t="s">
        <v>2911</v>
      </c>
      <c r="AG14" s="1085" t="s">
        <v>2928</v>
      </c>
      <c r="AH14" s="1097"/>
      <c r="AI14" s="1104"/>
      <c r="AJ14" s="1105"/>
    </row>
    <row r="15" spans="1:42" s="1100" customFormat="1" ht="168" customHeight="1">
      <c r="A15" s="1085" t="s">
        <v>47</v>
      </c>
      <c r="B15" s="1111" t="s">
        <v>99</v>
      </c>
      <c r="C15" s="1112"/>
      <c r="D15" s="1113" t="s">
        <v>2937</v>
      </c>
      <c r="E15" s="1087" t="s">
        <v>2938</v>
      </c>
      <c r="F15" s="1114" t="s">
        <v>2939</v>
      </c>
      <c r="G15" s="1089">
        <v>2</v>
      </c>
      <c r="H15" s="1115" t="s">
        <v>88</v>
      </c>
      <c r="I15" s="1091" t="s">
        <v>2940</v>
      </c>
      <c r="J15" s="1089" t="s">
        <v>29</v>
      </c>
      <c r="K15" s="1089" t="s">
        <v>30</v>
      </c>
      <c r="L15" s="1089" t="s">
        <v>31</v>
      </c>
      <c r="M15" s="1089" t="s">
        <v>40</v>
      </c>
      <c r="N15" s="1102">
        <f>+SUM(O15:Z15)</f>
        <v>12</v>
      </c>
      <c r="O15" s="1094">
        <v>1</v>
      </c>
      <c r="P15" s="1094">
        <v>1</v>
      </c>
      <c r="Q15" s="1094">
        <v>1</v>
      </c>
      <c r="R15" s="1094">
        <v>1</v>
      </c>
      <c r="S15" s="1094">
        <v>1</v>
      </c>
      <c r="T15" s="1094">
        <v>1</v>
      </c>
      <c r="U15" s="1094">
        <v>1</v>
      </c>
      <c r="V15" s="1094">
        <v>1</v>
      </c>
      <c r="W15" s="1094">
        <v>1</v>
      </c>
      <c r="X15" s="1094">
        <v>1</v>
      </c>
      <c r="Y15" s="1094">
        <v>1</v>
      </c>
      <c r="Z15" s="1094">
        <v>1</v>
      </c>
      <c r="AA15" s="1103" t="e">
        <f ca="1">IF($L15 = "Acumulado",SUM(OFFSET(#REF!,0,0,1,MONTH($N$3))), _xlfn.MAXIFS(#REF!,fechas_resultados,$N$3))</f>
        <v>#REF!</v>
      </c>
      <c r="AB15" s="1096" t="e">
        <f ca="1">IF(K15="Más es más", MIN(AA15/#REF!,1),MIN(#REF!/AA15,1))</f>
        <v>#REF!</v>
      </c>
      <c r="AC15" s="1096" t="e">
        <f t="shared" ref="AC15:AC46" ca="1" si="0">+AB15*G15/VLOOKUP(AE15,$AE$71:$AG$75,3)</f>
        <v>#REF!</v>
      </c>
      <c r="AD15" s="1110" t="s">
        <v>2941</v>
      </c>
      <c r="AE15" s="1085" t="s">
        <v>2942</v>
      </c>
      <c r="AF15" s="1116" t="s">
        <v>2943</v>
      </c>
      <c r="AG15" s="1117" t="s">
        <v>2944</v>
      </c>
      <c r="AH15" s="1085" t="s">
        <v>2945</v>
      </c>
      <c r="AI15" s="1104">
        <v>0</v>
      </c>
      <c r="AJ15" s="1118"/>
    </row>
    <row r="16" spans="1:42" s="1100" customFormat="1" ht="168" customHeight="1">
      <c r="A16" s="1085" t="s">
        <v>47</v>
      </c>
      <c r="B16" s="1111" t="s">
        <v>99</v>
      </c>
      <c r="C16" s="1112"/>
      <c r="D16" s="1113" t="s">
        <v>2937</v>
      </c>
      <c r="E16" s="1088" t="s">
        <v>2938</v>
      </c>
      <c r="F16" s="1114" t="s">
        <v>2939</v>
      </c>
      <c r="G16" s="1089">
        <v>2</v>
      </c>
      <c r="H16" s="1115" t="s">
        <v>88</v>
      </c>
      <c r="I16" s="1091" t="s">
        <v>2940</v>
      </c>
      <c r="J16" s="1089" t="s">
        <v>29</v>
      </c>
      <c r="K16" s="1089" t="s">
        <v>30</v>
      </c>
      <c r="L16" s="1089" t="s">
        <v>31</v>
      </c>
      <c r="M16" s="1089" t="s">
        <v>40</v>
      </c>
      <c r="N16" s="1102">
        <f>+SUM(O16:Z16)</f>
        <v>12</v>
      </c>
      <c r="O16" s="1094">
        <v>1</v>
      </c>
      <c r="P16" s="1094">
        <v>1</v>
      </c>
      <c r="Q16" s="1094">
        <v>1</v>
      </c>
      <c r="R16" s="1094">
        <v>1</v>
      </c>
      <c r="S16" s="1094">
        <v>1</v>
      </c>
      <c r="T16" s="1094">
        <v>1</v>
      </c>
      <c r="U16" s="1094">
        <v>1</v>
      </c>
      <c r="V16" s="1094">
        <v>1</v>
      </c>
      <c r="W16" s="1094">
        <v>1</v>
      </c>
      <c r="X16" s="1094">
        <v>1</v>
      </c>
      <c r="Y16" s="1094">
        <v>1</v>
      </c>
      <c r="Z16" s="1094">
        <v>1</v>
      </c>
      <c r="AA16" s="1103" t="e">
        <f ca="1">IF($L16 = "Acumulado",SUM(OFFSET(#REF!,0,0,1,MONTH($N$3))), _xlfn.MAXIFS(#REF!,fechas_resultados,$N$3))</f>
        <v>#REF!</v>
      </c>
      <c r="AB16" s="1096" t="e">
        <f ca="1">IF(K16="Más es más", MIN(AA16/#REF!,1),MIN(#REF!/AA16,1))</f>
        <v>#REF!</v>
      </c>
      <c r="AC16" s="1096" t="e">
        <f t="shared" ca="1" si="0"/>
        <v>#REF!</v>
      </c>
      <c r="AD16" s="1110" t="s">
        <v>2941</v>
      </c>
      <c r="AE16" s="1085" t="s">
        <v>2946</v>
      </c>
      <c r="AF16" s="1116" t="s">
        <v>2946</v>
      </c>
      <c r="AG16" s="1117" t="s">
        <v>2944</v>
      </c>
      <c r="AH16" s="1085" t="s">
        <v>2945</v>
      </c>
      <c r="AI16" s="1104">
        <v>0</v>
      </c>
      <c r="AJ16" s="1118"/>
    </row>
    <row r="17" spans="1:36" s="1100" customFormat="1" ht="254.25" customHeight="1">
      <c r="A17" s="1119" t="s">
        <v>47</v>
      </c>
      <c r="B17" s="1120" t="s">
        <v>99</v>
      </c>
      <c r="C17" s="1121"/>
      <c r="D17" s="1122" t="s">
        <v>2947</v>
      </c>
      <c r="E17" s="1123" t="s">
        <v>2948</v>
      </c>
      <c r="F17" s="1124" t="s">
        <v>2949</v>
      </c>
      <c r="G17" s="1125">
        <v>2</v>
      </c>
      <c r="H17" s="1115" t="s">
        <v>88</v>
      </c>
      <c r="I17" s="1091" t="s">
        <v>2940</v>
      </c>
      <c r="J17" s="1089" t="s">
        <v>29</v>
      </c>
      <c r="K17" s="1089" t="s">
        <v>30</v>
      </c>
      <c r="L17" s="1089" t="s">
        <v>31</v>
      </c>
      <c r="M17" s="1089" t="s">
        <v>40</v>
      </c>
      <c r="N17" s="1102">
        <f>+SUM(O17:Z17)</f>
        <v>12</v>
      </c>
      <c r="O17" s="1094">
        <v>1</v>
      </c>
      <c r="P17" s="1094">
        <v>1</v>
      </c>
      <c r="Q17" s="1094">
        <v>1</v>
      </c>
      <c r="R17" s="1094">
        <v>1</v>
      </c>
      <c r="S17" s="1094">
        <v>1</v>
      </c>
      <c r="T17" s="1094">
        <v>1</v>
      </c>
      <c r="U17" s="1094">
        <v>1</v>
      </c>
      <c r="V17" s="1094">
        <v>1</v>
      </c>
      <c r="W17" s="1094">
        <v>1</v>
      </c>
      <c r="X17" s="1094">
        <v>1</v>
      </c>
      <c r="Y17" s="1094">
        <v>1</v>
      </c>
      <c r="Z17" s="1094">
        <v>1</v>
      </c>
      <c r="AA17" s="1103" t="e">
        <f ca="1">IF($L17 = "Acumulado",SUM(OFFSET(#REF!,0,0,1,MONTH($N$3))), _xlfn.MAXIFS(#REF!,fechas_resultados,$N$3))</f>
        <v>#REF!</v>
      </c>
      <c r="AB17" s="1096" t="e">
        <f ca="1">IF(K17="Más es más", MIN(AA17/#REF!,1),MIN(#REF!/AA17,1))</f>
        <v>#REF!</v>
      </c>
      <c r="AC17" s="1096" t="e">
        <f t="shared" ca="1" si="0"/>
        <v>#REF!</v>
      </c>
      <c r="AD17" s="1110" t="s">
        <v>2941</v>
      </c>
      <c r="AE17" s="1085" t="s">
        <v>2950</v>
      </c>
      <c r="AF17" s="1116" t="s">
        <v>2943</v>
      </c>
      <c r="AG17" s="1117" t="s">
        <v>2951</v>
      </c>
      <c r="AH17" s="1085" t="s">
        <v>2945</v>
      </c>
      <c r="AI17" s="1104">
        <v>0</v>
      </c>
      <c r="AJ17" s="1118"/>
    </row>
    <row r="18" spans="1:36" s="1100" customFormat="1" ht="279" customHeight="1">
      <c r="A18" s="1119" t="s">
        <v>47</v>
      </c>
      <c r="B18" s="1120" t="s">
        <v>99</v>
      </c>
      <c r="C18" s="1121"/>
      <c r="D18" s="1122" t="s">
        <v>2952</v>
      </c>
      <c r="E18" s="1124" t="s">
        <v>2953</v>
      </c>
      <c r="F18" s="1124" t="s">
        <v>2954</v>
      </c>
      <c r="G18" s="1125">
        <v>2</v>
      </c>
      <c r="H18" s="1115" t="s">
        <v>88</v>
      </c>
      <c r="I18" s="1091" t="s">
        <v>2940</v>
      </c>
      <c r="J18" s="1089" t="s">
        <v>29</v>
      </c>
      <c r="K18" s="1089" t="s">
        <v>30</v>
      </c>
      <c r="L18" s="1089" t="s">
        <v>31</v>
      </c>
      <c r="M18" s="1089" t="s">
        <v>40</v>
      </c>
      <c r="N18" s="1102">
        <f>+SUM(O18:Z18)</f>
        <v>1</v>
      </c>
      <c r="O18" s="1094"/>
      <c r="P18" s="1108"/>
      <c r="Q18" s="1108"/>
      <c r="R18" s="1108"/>
      <c r="S18" s="1108"/>
      <c r="T18" s="1108"/>
      <c r="U18" s="1108"/>
      <c r="V18" s="1108"/>
      <c r="W18" s="1108"/>
      <c r="X18" s="1094"/>
      <c r="Y18" s="1094">
        <v>1</v>
      </c>
      <c r="Z18" s="1094"/>
      <c r="AA18" s="1103" t="e">
        <f ca="1">IF($L18 = "Acumulado",SUM(OFFSET(#REF!,0,0,1,MONTH($N$3))), _xlfn.MAXIFS(#REF!,fechas_resultados,$N$3))</f>
        <v>#REF!</v>
      </c>
      <c r="AB18" s="1096" t="e">
        <f ca="1">IF(K18="Más es más", MIN(AA18/#REF!,1),MIN(#REF!/AA18,1))</f>
        <v>#REF!</v>
      </c>
      <c r="AC18" s="1096" t="e">
        <f t="shared" ca="1" si="0"/>
        <v>#REF!</v>
      </c>
      <c r="AD18" s="1110" t="s">
        <v>2941</v>
      </c>
      <c r="AE18" s="1085" t="s">
        <v>2950</v>
      </c>
      <c r="AF18" s="1116" t="s">
        <v>2943</v>
      </c>
      <c r="AG18" s="1117" t="s">
        <v>2951</v>
      </c>
      <c r="AH18" s="1085" t="s">
        <v>2945</v>
      </c>
      <c r="AI18" s="1104">
        <v>0</v>
      </c>
      <c r="AJ18" s="1118"/>
    </row>
    <row r="19" spans="1:36" s="1141" customFormat="1" ht="253.5" customHeight="1">
      <c r="A19" s="1119" t="s">
        <v>47</v>
      </c>
      <c r="B19" s="1126" t="s">
        <v>112</v>
      </c>
      <c r="C19" s="1127"/>
      <c r="D19" s="1128" t="s">
        <v>2955</v>
      </c>
      <c r="E19" s="1119" t="s">
        <v>2956</v>
      </c>
      <c r="F19" s="1124" t="s">
        <v>2957</v>
      </c>
      <c r="G19" s="1129">
        <v>2</v>
      </c>
      <c r="H19" s="1130" t="s">
        <v>171</v>
      </c>
      <c r="I19" s="1131" t="s">
        <v>1249</v>
      </c>
      <c r="J19" s="1131" t="s">
        <v>81</v>
      </c>
      <c r="K19" s="1132" t="s">
        <v>30</v>
      </c>
      <c r="L19" s="1131" t="s">
        <v>31</v>
      </c>
      <c r="M19" s="1131" t="s">
        <v>40</v>
      </c>
      <c r="N19" s="1133">
        <v>1</v>
      </c>
      <c r="O19" s="1134"/>
      <c r="P19" s="1135"/>
      <c r="Q19" s="1135">
        <v>0.25</v>
      </c>
      <c r="R19" s="1135"/>
      <c r="S19" s="1135"/>
      <c r="T19" s="1135">
        <v>0.25</v>
      </c>
      <c r="U19" s="1135"/>
      <c r="V19" s="1135"/>
      <c r="W19" s="1135">
        <v>0.25</v>
      </c>
      <c r="X19" s="1134"/>
      <c r="Y19" s="1134"/>
      <c r="Z19" s="1136">
        <v>0.25</v>
      </c>
      <c r="AA19" s="1095" t="e">
        <f ca="1">IF($L19 = "Acumulado",SUM(OFFSET(#REF!,0,0,1,MONTH($N$3))), _xlfn.MAXIFS(#REF!,fechas_resultados,$N$3))</f>
        <v>#REF!</v>
      </c>
      <c r="AB19" s="1096" t="e">
        <f ca="1">IF(K19="Más es más", MIN(AA19/#REF!,1),MIN(#REF!/AA19,1))</f>
        <v>#REF!</v>
      </c>
      <c r="AC19" s="1096" t="e">
        <f t="shared" ca="1" si="0"/>
        <v>#REF!</v>
      </c>
      <c r="AD19" s="1127" t="s">
        <v>2941</v>
      </c>
      <c r="AE19" s="1137" t="s">
        <v>2950</v>
      </c>
      <c r="AF19" s="1128" t="s">
        <v>2943</v>
      </c>
      <c r="AG19" s="1138" t="s">
        <v>2951</v>
      </c>
      <c r="AH19" s="1138" t="s">
        <v>86</v>
      </c>
      <c r="AI19" s="1139">
        <v>0</v>
      </c>
      <c r="AJ19" s="1140"/>
    </row>
    <row r="20" spans="1:36" s="1141" customFormat="1" ht="267.75" customHeight="1">
      <c r="A20" s="1119" t="s">
        <v>47</v>
      </c>
      <c r="B20" s="1142" t="s">
        <v>2958</v>
      </c>
      <c r="C20" s="1127"/>
      <c r="D20" s="1128" t="s">
        <v>2959</v>
      </c>
      <c r="E20" s="1143" t="s">
        <v>2956</v>
      </c>
      <c r="F20" s="1124" t="s">
        <v>2960</v>
      </c>
      <c r="G20" s="1132">
        <v>3</v>
      </c>
      <c r="H20" s="1142" t="s">
        <v>171</v>
      </c>
      <c r="I20" s="1144" t="s">
        <v>2961</v>
      </c>
      <c r="J20" s="1132" t="s">
        <v>29</v>
      </c>
      <c r="K20" s="1132" t="s">
        <v>30</v>
      </c>
      <c r="L20" s="1144" t="s">
        <v>31</v>
      </c>
      <c r="M20" s="1132" t="s">
        <v>40</v>
      </c>
      <c r="N20" s="1145">
        <f>+SUM(O20:Z20)</f>
        <v>3</v>
      </c>
      <c r="O20" s="1146"/>
      <c r="P20" s="1146"/>
      <c r="Q20" s="1146"/>
      <c r="R20" s="1146">
        <v>1</v>
      </c>
      <c r="S20" s="1146"/>
      <c r="T20" s="1146"/>
      <c r="U20" s="1146"/>
      <c r="V20" s="1146">
        <v>1</v>
      </c>
      <c r="W20" s="1146"/>
      <c r="X20" s="1146"/>
      <c r="Y20" s="1146"/>
      <c r="Z20" s="1146">
        <v>1</v>
      </c>
      <c r="AA20" s="1095" t="e">
        <f ca="1">IF($L20 = "Acumulado",SUM(OFFSET(#REF!,0,0,1,MONTH($N$3))), _xlfn.MAXIFS(#REF!,fechas_resultados,$N$3))</f>
        <v>#REF!</v>
      </c>
      <c r="AB20" s="1096" t="e">
        <f ca="1">IF(K20="Más es más", MIN(AA20/#REF!,1),MIN(#REF!/AA20,1))</f>
        <v>#REF!</v>
      </c>
      <c r="AC20" s="1096" t="e">
        <f t="shared" ca="1" si="0"/>
        <v>#REF!</v>
      </c>
      <c r="AD20" s="1137" t="s">
        <v>651</v>
      </c>
      <c r="AE20" s="1137" t="s">
        <v>2950</v>
      </c>
      <c r="AF20" s="1127" t="s">
        <v>2962</v>
      </c>
      <c r="AG20" s="1127" t="s">
        <v>2963</v>
      </c>
      <c r="AH20" s="1119" t="s">
        <v>135</v>
      </c>
      <c r="AI20" s="1139"/>
      <c r="AJ20" s="1140"/>
    </row>
    <row r="21" spans="1:36" s="1141" customFormat="1" ht="216" customHeight="1">
      <c r="A21" s="1119" t="s">
        <v>47</v>
      </c>
      <c r="B21" s="1126" t="s">
        <v>99</v>
      </c>
      <c r="C21" s="1127"/>
      <c r="D21" s="1128" t="s">
        <v>2964</v>
      </c>
      <c r="E21" s="1143" t="s">
        <v>2956</v>
      </c>
      <c r="F21" s="1138" t="s">
        <v>2965</v>
      </c>
      <c r="G21" s="1132">
        <v>2</v>
      </c>
      <c r="H21" s="1142" t="s">
        <v>171</v>
      </c>
      <c r="I21" s="1144" t="s">
        <v>1249</v>
      </c>
      <c r="J21" s="1144" t="s">
        <v>81</v>
      </c>
      <c r="K21" s="1132" t="s">
        <v>30</v>
      </c>
      <c r="L21" s="1144" t="s">
        <v>31</v>
      </c>
      <c r="M21" s="1132" t="s">
        <v>40</v>
      </c>
      <c r="N21" s="1147">
        <f>+SUM(O21:Z21)</f>
        <v>1</v>
      </c>
      <c r="O21" s="1135">
        <v>0.25</v>
      </c>
      <c r="P21" s="1135">
        <v>0.25</v>
      </c>
      <c r="Q21" s="1135">
        <v>0.5</v>
      </c>
      <c r="R21" s="1146"/>
      <c r="S21" s="1146"/>
      <c r="T21" s="1146"/>
      <c r="U21" s="1146"/>
      <c r="V21" s="1146"/>
      <c r="W21" s="1146"/>
      <c r="X21" s="1146"/>
      <c r="Y21" s="1146"/>
      <c r="Z21" s="1146"/>
      <c r="AA21" s="1095" t="e">
        <f ca="1">IF($L21 = "Acumulado",SUM(OFFSET(#REF!,0,0,1,MONTH($N$3))), _xlfn.MAXIFS(#REF!,fechas_resultados,$N$3))</f>
        <v>#REF!</v>
      </c>
      <c r="AB21" s="1096" t="e">
        <f ca="1">IF(K21="Más es más", MIN(AA21/#REF!,1),MIN(#REF!/AA21,1))</f>
        <v>#REF!</v>
      </c>
      <c r="AC21" s="1096" t="e">
        <f t="shared" ca="1" si="0"/>
        <v>#REF!</v>
      </c>
      <c r="AD21" s="1137" t="s">
        <v>651</v>
      </c>
      <c r="AE21" s="1137" t="s">
        <v>2950</v>
      </c>
      <c r="AF21" s="1127" t="s">
        <v>2962</v>
      </c>
      <c r="AG21" s="1127" t="s">
        <v>2963</v>
      </c>
      <c r="AH21" s="1119" t="s">
        <v>135</v>
      </c>
      <c r="AI21" s="1139"/>
      <c r="AJ21" s="1140"/>
    </row>
    <row r="22" spans="1:36" s="1141" customFormat="1" ht="201.75" customHeight="1">
      <c r="A22" s="1119" t="s">
        <v>47</v>
      </c>
      <c r="B22" s="1126" t="s">
        <v>99</v>
      </c>
      <c r="C22" s="1127"/>
      <c r="D22" s="1128" t="s">
        <v>2966</v>
      </c>
      <c r="E22" s="1127" t="s">
        <v>2956</v>
      </c>
      <c r="F22" s="1138" t="s">
        <v>2967</v>
      </c>
      <c r="G22" s="1132">
        <v>2</v>
      </c>
      <c r="H22" s="1142" t="s">
        <v>171</v>
      </c>
      <c r="I22" s="1144" t="s">
        <v>1249</v>
      </c>
      <c r="J22" s="1144" t="s">
        <v>81</v>
      </c>
      <c r="K22" s="1132" t="s">
        <v>30</v>
      </c>
      <c r="L22" s="1144" t="s">
        <v>31</v>
      </c>
      <c r="M22" s="1132" t="s">
        <v>40</v>
      </c>
      <c r="N22" s="1147">
        <f>+SUM(O22:Z22)</f>
        <v>1</v>
      </c>
      <c r="O22" s="1146"/>
      <c r="P22" s="1146"/>
      <c r="Q22" s="1146"/>
      <c r="R22" s="1135">
        <v>0.25</v>
      </c>
      <c r="S22" s="1146"/>
      <c r="T22" s="1146"/>
      <c r="U22" s="1146"/>
      <c r="V22" s="1135">
        <v>0.25</v>
      </c>
      <c r="W22" s="1146"/>
      <c r="X22" s="1146"/>
      <c r="Y22" s="1135">
        <v>0.5</v>
      </c>
      <c r="Z22" s="1135"/>
      <c r="AA22" s="1095" t="e">
        <f ca="1">IF($L22 = "Acumulado",SUM(OFFSET(#REF!,0,0,1,MONTH($N$3))), _xlfn.MAXIFS(#REF!,fechas_resultados,$N$3))</f>
        <v>#REF!</v>
      </c>
      <c r="AB22" s="1096" t="e">
        <f ca="1">IF(K22="Más es más", MIN(AA22/#REF!,1),MIN(#REF!/AA22,1))</f>
        <v>#REF!</v>
      </c>
      <c r="AC22" s="1096" t="e">
        <f t="shared" ca="1" si="0"/>
        <v>#REF!</v>
      </c>
      <c r="AD22" s="1137" t="s">
        <v>651</v>
      </c>
      <c r="AE22" s="1137" t="s">
        <v>2950</v>
      </c>
      <c r="AF22" s="1127" t="s">
        <v>2962</v>
      </c>
      <c r="AG22" s="1127" t="s">
        <v>2968</v>
      </c>
      <c r="AH22" s="1119" t="s">
        <v>135</v>
      </c>
      <c r="AI22" s="1139"/>
      <c r="AJ22" s="1140"/>
    </row>
    <row r="23" spans="1:36" s="1141" customFormat="1" ht="198.75" customHeight="1">
      <c r="A23" s="1119" t="s">
        <v>47</v>
      </c>
      <c r="B23" s="1126" t="s">
        <v>2958</v>
      </c>
      <c r="C23" s="1127"/>
      <c r="D23" s="1127" t="s">
        <v>2969</v>
      </c>
      <c r="E23" s="1143" t="s">
        <v>2956</v>
      </c>
      <c r="F23" s="1119" t="s">
        <v>2970</v>
      </c>
      <c r="G23" s="1132">
        <v>3</v>
      </c>
      <c r="H23" s="1144" t="s">
        <v>171</v>
      </c>
      <c r="I23" s="1132" t="s">
        <v>2971</v>
      </c>
      <c r="J23" s="1132" t="s">
        <v>29</v>
      </c>
      <c r="K23" s="1132" t="s">
        <v>30</v>
      </c>
      <c r="L23" s="1144" t="s">
        <v>31</v>
      </c>
      <c r="M23" s="1132" t="s">
        <v>40</v>
      </c>
      <c r="N23" s="1145">
        <f>+SUM(O23:Z23)</f>
        <v>12</v>
      </c>
      <c r="O23" s="1146">
        <v>1</v>
      </c>
      <c r="P23" s="1146">
        <v>1</v>
      </c>
      <c r="Q23" s="1146">
        <v>1</v>
      </c>
      <c r="R23" s="1146">
        <v>1</v>
      </c>
      <c r="S23" s="1146">
        <v>1</v>
      </c>
      <c r="T23" s="1146">
        <v>1</v>
      </c>
      <c r="U23" s="1146">
        <v>1</v>
      </c>
      <c r="V23" s="1146">
        <v>1</v>
      </c>
      <c r="W23" s="1146">
        <v>1</v>
      </c>
      <c r="X23" s="1146">
        <v>1</v>
      </c>
      <c r="Y23" s="1146">
        <v>1</v>
      </c>
      <c r="Z23" s="1146">
        <v>1</v>
      </c>
      <c r="AA23" s="1103" t="e">
        <f ca="1">IF($L23 = "Acumulado",SUM(OFFSET(#REF!,0,0,1,MONTH($N$3))), _xlfn.MAXIFS(#REF!,fechas_resultados,$N$3))</f>
        <v>#REF!</v>
      </c>
      <c r="AB23" s="1096" t="e">
        <f ca="1">IF(K23="Más es más", MIN(AA23/#REF!,1),MIN(#REF!/AA23,1))</f>
        <v>#REF!</v>
      </c>
      <c r="AC23" s="1096" t="e">
        <f t="shared" ca="1" si="0"/>
        <v>#REF!</v>
      </c>
      <c r="AD23" s="1137" t="s">
        <v>651</v>
      </c>
      <c r="AE23" s="1137" t="s">
        <v>2950</v>
      </c>
      <c r="AF23" s="1127" t="s">
        <v>2972</v>
      </c>
      <c r="AG23" s="1127" t="s">
        <v>2973</v>
      </c>
      <c r="AH23" s="1119" t="s">
        <v>113</v>
      </c>
      <c r="AI23" s="1139"/>
      <c r="AJ23" s="1140"/>
    </row>
    <row r="24" spans="1:36" s="1141" customFormat="1" ht="230.25" customHeight="1">
      <c r="A24" s="1119" t="s">
        <v>47</v>
      </c>
      <c r="B24" s="1126" t="s">
        <v>2958</v>
      </c>
      <c r="C24" s="1127"/>
      <c r="D24" s="1127" t="s">
        <v>2974</v>
      </c>
      <c r="E24" s="1143" t="s">
        <v>2956</v>
      </c>
      <c r="F24" s="1119" t="s">
        <v>2975</v>
      </c>
      <c r="G24" s="1132">
        <v>3</v>
      </c>
      <c r="H24" s="1144" t="s">
        <v>88</v>
      </c>
      <c r="I24" s="1132" t="s">
        <v>2961</v>
      </c>
      <c r="J24" s="1132" t="s">
        <v>29</v>
      </c>
      <c r="K24" s="1132" t="s">
        <v>30</v>
      </c>
      <c r="L24" s="1132" t="s">
        <v>31</v>
      </c>
      <c r="M24" s="1132" t="s">
        <v>40</v>
      </c>
      <c r="N24" s="1145">
        <f>+SUM(O24:Z24)</f>
        <v>1</v>
      </c>
      <c r="O24" s="1146"/>
      <c r="P24" s="1146"/>
      <c r="Q24" s="1146"/>
      <c r="R24" s="1146"/>
      <c r="S24" s="1146"/>
      <c r="T24" s="1146"/>
      <c r="U24" s="1146"/>
      <c r="V24" s="1146">
        <v>1</v>
      </c>
      <c r="W24" s="1146"/>
      <c r="X24" s="1146"/>
      <c r="Y24" s="1146"/>
      <c r="Z24" s="1146"/>
      <c r="AA24" s="1095" t="e">
        <f ca="1">IF($L24 = "Acumulado",SUM(OFFSET(#REF!,0,0,1,MONTH($N$3))), _xlfn.MAXIFS(#REF!,fechas_resultados,$N$3))</f>
        <v>#REF!</v>
      </c>
      <c r="AB24" s="1096" t="e">
        <f ca="1">IF(K24="Más es más", MIN(AA24/#REF!,1),MIN(#REF!/AA24,1))</f>
        <v>#REF!</v>
      </c>
      <c r="AC24" s="1096" t="e">
        <f t="shared" ca="1" si="0"/>
        <v>#REF!</v>
      </c>
      <c r="AD24" s="1137" t="s">
        <v>651</v>
      </c>
      <c r="AE24" s="1148" t="s">
        <v>2950</v>
      </c>
      <c r="AF24" s="1127" t="s">
        <v>2972</v>
      </c>
      <c r="AG24" s="1127" t="s">
        <v>2973</v>
      </c>
      <c r="AH24" s="1119" t="s">
        <v>119</v>
      </c>
      <c r="AI24" s="1139"/>
      <c r="AJ24" s="1140"/>
    </row>
    <row r="25" spans="1:36" s="1141" customFormat="1" ht="171" customHeight="1">
      <c r="A25" s="1119" t="s">
        <v>47</v>
      </c>
      <c r="B25" s="1126" t="s">
        <v>2958</v>
      </c>
      <c r="C25" s="1127"/>
      <c r="D25" s="1128" t="s">
        <v>2976</v>
      </c>
      <c r="E25" s="1143" t="s">
        <v>2956</v>
      </c>
      <c r="F25" s="1119" t="s">
        <v>2977</v>
      </c>
      <c r="G25" s="1132">
        <v>3</v>
      </c>
      <c r="H25" s="1144" t="s">
        <v>88</v>
      </c>
      <c r="I25" s="1132" t="s">
        <v>1249</v>
      </c>
      <c r="J25" s="1132" t="s">
        <v>81</v>
      </c>
      <c r="K25" s="1132" t="s">
        <v>30</v>
      </c>
      <c r="L25" s="1132" t="s">
        <v>31</v>
      </c>
      <c r="M25" s="1132" t="s">
        <v>40</v>
      </c>
      <c r="N25" s="1147">
        <v>1</v>
      </c>
      <c r="O25" s="1146"/>
      <c r="P25" s="1146"/>
      <c r="Q25" s="1135">
        <v>0.25</v>
      </c>
      <c r="R25" s="1146"/>
      <c r="S25" s="1146"/>
      <c r="T25" s="1135">
        <v>0.25</v>
      </c>
      <c r="U25" s="1146"/>
      <c r="V25" s="1146"/>
      <c r="W25" s="1135">
        <v>0.25</v>
      </c>
      <c r="X25" s="1146"/>
      <c r="Y25" s="1146"/>
      <c r="Z25" s="1135">
        <v>0.25</v>
      </c>
      <c r="AA25" s="1095" t="e">
        <f ca="1">IF($L25 = "Acumulado",SUM(OFFSET(#REF!,0,0,1,MONTH($N$3))), _xlfn.MAXIFS(#REF!,fechas_resultados,$N$3))</f>
        <v>#REF!</v>
      </c>
      <c r="AB25" s="1096" t="e">
        <f ca="1">IF(K25="Más es más", MIN(AA25/#REF!,1),MIN(#REF!/AA25,1))</f>
        <v>#REF!</v>
      </c>
      <c r="AC25" s="1096" t="e">
        <f t="shared" ca="1" si="0"/>
        <v>#REF!</v>
      </c>
      <c r="AD25" s="1149" t="s">
        <v>651</v>
      </c>
      <c r="AE25" s="1137" t="s">
        <v>2950</v>
      </c>
      <c r="AF25" s="1150" t="s">
        <v>2972</v>
      </c>
      <c r="AG25" s="1151" t="s">
        <v>2978</v>
      </c>
      <c r="AH25" s="1152"/>
      <c r="AI25" s="1139"/>
      <c r="AJ25" s="1140"/>
    </row>
    <row r="26" spans="1:36" s="1100" customFormat="1" ht="172.5" customHeight="1">
      <c r="A26" s="1085" t="s">
        <v>47</v>
      </c>
      <c r="B26" s="1153" t="s">
        <v>966</v>
      </c>
      <c r="C26" s="1154" t="s">
        <v>2979</v>
      </c>
      <c r="D26" s="1154" t="s">
        <v>2980</v>
      </c>
      <c r="E26" s="1154" t="s">
        <v>2979</v>
      </c>
      <c r="F26" s="1154" t="s">
        <v>2981</v>
      </c>
      <c r="G26" s="1155">
        <v>3</v>
      </c>
      <c r="H26" s="1086" t="s">
        <v>88</v>
      </c>
      <c r="I26" s="1154" t="s">
        <v>2982</v>
      </c>
      <c r="J26" s="1156" t="s">
        <v>81</v>
      </c>
      <c r="K26" s="1157" t="s">
        <v>38</v>
      </c>
      <c r="L26" s="1157" t="s">
        <v>31</v>
      </c>
      <c r="M26" s="1156" t="s">
        <v>40</v>
      </c>
      <c r="N26" s="1158">
        <v>0.09</v>
      </c>
      <c r="O26" s="1159">
        <v>1</v>
      </c>
      <c r="P26" s="1159">
        <v>0.92</v>
      </c>
      <c r="Q26" s="1159">
        <v>0.83</v>
      </c>
      <c r="R26" s="1159">
        <v>0.75</v>
      </c>
      <c r="S26" s="1159">
        <v>0.67</v>
      </c>
      <c r="T26" s="1159">
        <v>0.59</v>
      </c>
      <c r="U26" s="1159">
        <v>0.5</v>
      </c>
      <c r="V26" s="1159">
        <v>0.42</v>
      </c>
      <c r="W26" s="1159">
        <v>0.34</v>
      </c>
      <c r="X26" s="1159">
        <v>0.25</v>
      </c>
      <c r="Y26" s="1159">
        <v>0.17</v>
      </c>
      <c r="Z26" s="1159">
        <v>0.09</v>
      </c>
      <c r="AA26" s="1095" t="e">
        <f ca="1">IF($L26 = "Acumulado",SUM(OFFSET(#REF!,0,0,1,MONTH($N$3))), _xlfn.MAXIFS(#REF!,fechas_resultados,$N$3))</f>
        <v>#REF!</v>
      </c>
      <c r="AB26" s="1096" t="e">
        <f ca="1">IF(K26="Menos es más", MIN(#REF!/AA26,1),MIN(AA26/#REF!,1))</f>
        <v>#REF!</v>
      </c>
      <c r="AC26" s="1096" t="e">
        <f t="shared" ca="1" si="0"/>
        <v>#REF!</v>
      </c>
      <c r="AD26" s="1160" t="s">
        <v>2983</v>
      </c>
      <c r="AE26" s="1160" t="s">
        <v>2984</v>
      </c>
      <c r="AF26" s="1154" t="s">
        <v>2984</v>
      </c>
      <c r="AG26" s="1154" t="s">
        <v>2985</v>
      </c>
      <c r="AH26" s="1154" t="s">
        <v>2979</v>
      </c>
      <c r="AI26" s="1110" t="s">
        <v>2979</v>
      </c>
      <c r="AJ26" s="1118"/>
    </row>
    <row r="27" spans="1:36" s="1100" customFormat="1" ht="203.25" customHeight="1">
      <c r="A27" s="1085" t="s">
        <v>47</v>
      </c>
      <c r="B27" s="1086" t="s">
        <v>128</v>
      </c>
      <c r="C27" s="1086" t="s">
        <v>2979</v>
      </c>
      <c r="D27" s="1157" t="s">
        <v>2986</v>
      </c>
      <c r="E27" s="1086" t="s">
        <v>2987</v>
      </c>
      <c r="F27" s="1086" t="s">
        <v>2988</v>
      </c>
      <c r="G27" s="1156">
        <v>2</v>
      </c>
      <c r="H27" s="1086" t="s">
        <v>88</v>
      </c>
      <c r="I27" s="1086" t="s">
        <v>2989</v>
      </c>
      <c r="J27" s="1156" t="s">
        <v>81</v>
      </c>
      <c r="K27" s="1089" t="s">
        <v>30</v>
      </c>
      <c r="L27" s="1157" t="s">
        <v>39</v>
      </c>
      <c r="M27" s="1156" t="s">
        <v>40</v>
      </c>
      <c r="N27" s="1158">
        <v>0.98</v>
      </c>
      <c r="O27" s="1159">
        <v>0.9</v>
      </c>
      <c r="P27" s="1159">
        <v>0.91</v>
      </c>
      <c r="Q27" s="1159">
        <v>0.91</v>
      </c>
      <c r="R27" s="1159">
        <v>0.92</v>
      </c>
      <c r="S27" s="1159">
        <v>0.93</v>
      </c>
      <c r="T27" s="1159">
        <v>0.94</v>
      </c>
      <c r="U27" s="1159">
        <v>0.94</v>
      </c>
      <c r="V27" s="1159">
        <v>0.95</v>
      </c>
      <c r="W27" s="1159">
        <v>0.96</v>
      </c>
      <c r="X27" s="1159">
        <v>0.96</v>
      </c>
      <c r="Y27" s="1159">
        <v>0.97</v>
      </c>
      <c r="Z27" s="1159">
        <v>0.98</v>
      </c>
      <c r="AA27" s="1095" t="e">
        <f ca="1">IF($L27 = "Acumulado",SUM(OFFSET(#REF!,0,0,1,MONTH($N$3))), _xlfn.MAXIFS(#REF!,fechas_resultados,$N$3))</f>
        <v>#REF!</v>
      </c>
      <c r="AB27" s="1096" t="e">
        <f ca="1">IF(K27="Menos es más", MIN(#REF!/AA27,1),MIN(AA27/#REF!,1))</f>
        <v>#REF!</v>
      </c>
      <c r="AC27" s="1096" t="e">
        <f t="shared" ca="1" si="0"/>
        <v>#REF!</v>
      </c>
      <c r="AD27" s="1160" t="s">
        <v>2990</v>
      </c>
      <c r="AE27" s="1161" t="s">
        <v>2984</v>
      </c>
      <c r="AF27" s="1086" t="s">
        <v>2984</v>
      </c>
      <c r="AG27" s="1154" t="s">
        <v>2985</v>
      </c>
      <c r="AH27" s="1086" t="s">
        <v>2979</v>
      </c>
      <c r="AI27" s="1110" t="s">
        <v>2979</v>
      </c>
      <c r="AJ27" s="1118"/>
    </row>
    <row r="28" spans="1:36" s="1100" customFormat="1" ht="210" customHeight="1">
      <c r="A28" s="1085" t="s">
        <v>47</v>
      </c>
      <c r="B28" s="1086" t="s">
        <v>128</v>
      </c>
      <c r="C28" s="1086" t="s">
        <v>2979</v>
      </c>
      <c r="D28" s="1086" t="s">
        <v>2991</v>
      </c>
      <c r="E28" s="1086" t="s">
        <v>2992</v>
      </c>
      <c r="F28" s="1086" t="s">
        <v>2993</v>
      </c>
      <c r="G28" s="1156">
        <v>2</v>
      </c>
      <c r="H28" s="1086" t="s">
        <v>88</v>
      </c>
      <c r="I28" s="1086" t="s">
        <v>2994</v>
      </c>
      <c r="J28" s="1156" t="s">
        <v>81</v>
      </c>
      <c r="K28" s="1157" t="s">
        <v>38</v>
      </c>
      <c r="L28" s="1157" t="s">
        <v>39</v>
      </c>
      <c r="M28" s="1156" t="s">
        <v>40</v>
      </c>
      <c r="N28" s="1158">
        <v>0.1</v>
      </c>
      <c r="O28" s="1159">
        <v>0.3</v>
      </c>
      <c r="P28" s="1159">
        <v>0.28000000000000003</v>
      </c>
      <c r="Q28" s="1159">
        <v>0.26</v>
      </c>
      <c r="R28" s="1159">
        <v>0.25</v>
      </c>
      <c r="S28" s="1159">
        <v>0.23</v>
      </c>
      <c r="T28" s="1159">
        <v>0.21</v>
      </c>
      <c r="U28" s="1159">
        <v>0.19</v>
      </c>
      <c r="V28" s="1159">
        <v>0.17</v>
      </c>
      <c r="W28" s="1159">
        <v>0.16</v>
      </c>
      <c r="X28" s="1159">
        <v>0.14000000000000001</v>
      </c>
      <c r="Y28" s="1159">
        <v>0.12</v>
      </c>
      <c r="Z28" s="1159">
        <v>0.1</v>
      </c>
      <c r="AA28" s="1095" t="e">
        <f ca="1">IF($L28 = "Acumulado",SUM(OFFSET(#REF!,0,0,1,MONTH($N$3))), _xlfn.MAXIFS(#REF!,fechas_resultados,$N$3))</f>
        <v>#REF!</v>
      </c>
      <c r="AB28" s="1096" t="e">
        <f ca="1">IF(K28="Menos es más", MIN(#REF!/AA28,1),MIN(AA28/#REF!,1))</f>
        <v>#REF!</v>
      </c>
      <c r="AC28" s="1096" t="e">
        <f t="shared" ca="1" si="0"/>
        <v>#REF!</v>
      </c>
      <c r="AD28" s="1160" t="s">
        <v>2995</v>
      </c>
      <c r="AE28" s="1161" t="s">
        <v>2984</v>
      </c>
      <c r="AF28" s="1086" t="s">
        <v>2984</v>
      </c>
      <c r="AG28" s="1154" t="s">
        <v>2985</v>
      </c>
      <c r="AH28" s="1086" t="s">
        <v>2979</v>
      </c>
      <c r="AI28" s="1110" t="s">
        <v>2979</v>
      </c>
      <c r="AJ28" s="1118"/>
    </row>
    <row r="29" spans="1:36" s="1100" customFormat="1" ht="194.25" customHeight="1">
      <c r="A29" s="1085" t="s">
        <v>47</v>
      </c>
      <c r="B29" s="1086" t="s">
        <v>128</v>
      </c>
      <c r="C29" s="1086" t="s">
        <v>2979</v>
      </c>
      <c r="D29" s="1157" t="s">
        <v>2996</v>
      </c>
      <c r="E29" s="1086" t="s">
        <v>2997</v>
      </c>
      <c r="F29" s="1086" t="s">
        <v>2998</v>
      </c>
      <c r="G29" s="1156">
        <v>2</v>
      </c>
      <c r="H29" s="1086" t="s">
        <v>88</v>
      </c>
      <c r="I29" s="1086" t="s">
        <v>2999</v>
      </c>
      <c r="J29" s="1156" t="s">
        <v>81</v>
      </c>
      <c r="K29" s="1157" t="s">
        <v>38</v>
      </c>
      <c r="L29" s="1157" t="s">
        <v>39</v>
      </c>
      <c r="M29" s="1156" t="s">
        <v>40</v>
      </c>
      <c r="N29" s="1158">
        <v>0.05</v>
      </c>
      <c r="O29" s="1159">
        <v>0.1</v>
      </c>
      <c r="P29" s="1159">
        <v>0.1</v>
      </c>
      <c r="Q29" s="1159">
        <v>0.09</v>
      </c>
      <c r="R29" s="1159">
        <v>0.09</v>
      </c>
      <c r="S29" s="1159">
        <v>0.08</v>
      </c>
      <c r="T29" s="1159">
        <v>0.08</v>
      </c>
      <c r="U29" s="1159">
        <v>7.0000000000000007E-2</v>
      </c>
      <c r="V29" s="1159">
        <v>7.0000000000000007E-2</v>
      </c>
      <c r="W29" s="1159">
        <v>0.06</v>
      </c>
      <c r="X29" s="1159">
        <v>0.06</v>
      </c>
      <c r="Y29" s="1159">
        <v>0.05</v>
      </c>
      <c r="Z29" s="1159">
        <v>0.05</v>
      </c>
      <c r="AA29" s="1095" t="e">
        <f ca="1">IF($L29 = "Acumulado",SUM(OFFSET(#REF!,0,0,1,MONTH($N$3))), _xlfn.MAXIFS(#REF!,fechas_resultados,$N$3))</f>
        <v>#REF!</v>
      </c>
      <c r="AB29" s="1096" t="e">
        <f ca="1">IF(K29="Menos es más", MIN(#REF!/AA29,1),MIN(AA29/#REF!,1))</f>
        <v>#REF!</v>
      </c>
      <c r="AC29" s="1096" t="e">
        <f t="shared" ca="1" si="0"/>
        <v>#REF!</v>
      </c>
      <c r="AD29" s="1160" t="s">
        <v>3000</v>
      </c>
      <c r="AE29" s="1161" t="s">
        <v>2984</v>
      </c>
      <c r="AF29" s="1086" t="s">
        <v>2984</v>
      </c>
      <c r="AG29" s="1154" t="s">
        <v>2985</v>
      </c>
      <c r="AH29" s="1157" t="s">
        <v>2979</v>
      </c>
      <c r="AI29" s="1162" t="s">
        <v>2979</v>
      </c>
      <c r="AJ29" s="1118"/>
    </row>
    <row r="30" spans="1:36" s="1100" customFormat="1" ht="114.75" customHeight="1">
      <c r="A30" s="1085" t="s">
        <v>47</v>
      </c>
      <c r="B30" s="1086" t="s">
        <v>48</v>
      </c>
      <c r="C30" s="1086" t="s">
        <v>2979</v>
      </c>
      <c r="D30" s="1086" t="s">
        <v>3001</v>
      </c>
      <c r="E30" s="1157" t="s">
        <v>2979</v>
      </c>
      <c r="F30" s="1086" t="s">
        <v>3002</v>
      </c>
      <c r="G30" s="1156">
        <v>1</v>
      </c>
      <c r="H30" s="1086" t="s">
        <v>88</v>
      </c>
      <c r="I30" s="1086" t="s">
        <v>3003</v>
      </c>
      <c r="J30" s="1156" t="s">
        <v>29</v>
      </c>
      <c r="K30" s="1089" t="s">
        <v>30</v>
      </c>
      <c r="L30" s="1157" t="s">
        <v>39</v>
      </c>
      <c r="M30" s="1156" t="s">
        <v>40</v>
      </c>
      <c r="N30" s="1163">
        <v>6</v>
      </c>
      <c r="O30" s="1093">
        <v>1</v>
      </c>
      <c r="P30" s="1093" t="s">
        <v>2979</v>
      </c>
      <c r="Q30" s="1093">
        <v>1</v>
      </c>
      <c r="R30" s="1093" t="s">
        <v>2979</v>
      </c>
      <c r="S30" s="1093">
        <v>1</v>
      </c>
      <c r="T30" s="1093" t="s">
        <v>2979</v>
      </c>
      <c r="U30" s="1093">
        <v>1</v>
      </c>
      <c r="V30" s="1093" t="s">
        <v>2979</v>
      </c>
      <c r="W30" s="1093">
        <v>1</v>
      </c>
      <c r="X30" s="1093" t="s">
        <v>2979</v>
      </c>
      <c r="Y30" s="1093">
        <v>1</v>
      </c>
      <c r="Z30" s="1093" t="s">
        <v>2979</v>
      </c>
      <c r="AA30" s="1103" t="e">
        <f ca="1">IF($L30 = "Acumulado",SUM(OFFSET(#REF!,0,0,1,MONTH($N$3))), _xlfn.MAXIFS(#REF!,fechas_resultados,$N$3))</f>
        <v>#REF!</v>
      </c>
      <c r="AB30" s="1096" t="e">
        <f>#DIV/0!</f>
        <v>#DIV/0!</v>
      </c>
      <c r="AC30" s="1096" t="e">
        <f t="shared" si="0"/>
        <v>#DIV/0!</v>
      </c>
      <c r="AD30" s="1160" t="s">
        <v>3004</v>
      </c>
      <c r="AE30" s="1161" t="s">
        <v>2984</v>
      </c>
      <c r="AF30" s="1086" t="s">
        <v>2984</v>
      </c>
      <c r="AG30" s="1086" t="s">
        <v>3005</v>
      </c>
      <c r="AH30" s="1157" t="s">
        <v>2979</v>
      </c>
      <c r="AI30" s="1162" t="s">
        <v>2979</v>
      </c>
      <c r="AJ30" s="1118"/>
    </row>
    <row r="31" spans="1:36" s="1100" customFormat="1" ht="171.75" customHeight="1">
      <c r="A31" s="1085" t="s">
        <v>47</v>
      </c>
      <c r="B31" s="1164" t="s">
        <v>316</v>
      </c>
      <c r="C31" s="1164"/>
      <c r="D31" s="1165" t="s">
        <v>3006</v>
      </c>
      <c r="E31" s="1166" t="s">
        <v>3007</v>
      </c>
      <c r="F31" s="1164" t="s">
        <v>3008</v>
      </c>
      <c r="G31" s="1167">
        <v>2</v>
      </c>
      <c r="H31" s="1164" t="s">
        <v>171</v>
      </c>
      <c r="I31" s="1168" t="s">
        <v>1249</v>
      </c>
      <c r="J31" s="1168" t="s">
        <v>81</v>
      </c>
      <c r="K31" s="1089" t="s">
        <v>30</v>
      </c>
      <c r="L31" s="1168" t="s">
        <v>31</v>
      </c>
      <c r="M31" s="1168" t="s">
        <v>40</v>
      </c>
      <c r="N31" s="1158">
        <v>1</v>
      </c>
      <c r="O31" s="1093"/>
      <c r="P31" s="1093"/>
      <c r="Q31" s="1093"/>
      <c r="R31" s="1093"/>
      <c r="S31" s="1093"/>
      <c r="T31" s="1093"/>
      <c r="U31" s="1169">
        <v>0.1</v>
      </c>
      <c r="V31" s="1169">
        <v>0.1</v>
      </c>
      <c r="W31" s="1169">
        <v>0.2</v>
      </c>
      <c r="X31" s="1169">
        <v>0.2</v>
      </c>
      <c r="Y31" s="1169">
        <v>0.2</v>
      </c>
      <c r="Z31" s="1169">
        <v>0.2</v>
      </c>
      <c r="AA31" s="1095" t="e">
        <f ca="1">IF($L31 = "Acumulado",SUM(OFFSET(#REF!,0,0,1,MONTH($N$3))), _xlfn.MAXIFS(#REF!,fechas_resultados,$N$3))</f>
        <v>#REF!</v>
      </c>
      <c r="AB31" s="1096" t="e">
        <f ca="1">IF(K31="Más es más", MIN(AA31/#REF!,1),MIN(#REF!/AA31,1))</f>
        <v>#REF!</v>
      </c>
      <c r="AC31" s="1096" t="e">
        <f t="shared" ca="1" si="0"/>
        <v>#REF!</v>
      </c>
      <c r="AD31" s="1170" t="s">
        <v>3009</v>
      </c>
      <c r="AE31" s="1170" t="s">
        <v>3010</v>
      </c>
      <c r="AF31" s="1153" t="s">
        <v>3010</v>
      </c>
      <c r="AG31" s="1164" t="s">
        <v>3011</v>
      </c>
      <c r="AH31" s="1164" t="s">
        <v>1141</v>
      </c>
      <c r="AI31" s="1171" t="s">
        <v>2979</v>
      </c>
      <c r="AJ31" s="1118"/>
    </row>
    <row r="32" spans="1:36" s="1100" customFormat="1" ht="212.25" customHeight="1">
      <c r="A32" s="1085" t="s">
        <v>47</v>
      </c>
      <c r="B32" s="1164" t="s">
        <v>316</v>
      </c>
      <c r="C32" s="1164"/>
      <c r="D32" s="1165" t="s">
        <v>3012</v>
      </c>
      <c r="E32" s="1164" t="s">
        <v>3013</v>
      </c>
      <c r="F32" s="1164" t="s">
        <v>3014</v>
      </c>
      <c r="G32" s="1167">
        <v>2</v>
      </c>
      <c r="H32" s="1164" t="s">
        <v>171</v>
      </c>
      <c r="I32" s="1168" t="s">
        <v>1249</v>
      </c>
      <c r="J32" s="1168" t="s">
        <v>81</v>
      </c>
      <c r="K32" s="1089" t="s">
        <v>30</v>
      </c>
      <c r="L32" s="1168" t="s">
        <v>31</v>
      </c>
      <c r="M32" s="1168" t="s">
        <v>40</v>
      </c>
      <c r="N32" s="1158">
        <v>1</v>
      </c>
      <c r="O32" s="1172" t="s">
        <v>2979</v>
      </c>
      <c r="P32" s="1173">
        <v>0.1</v>
      </c>
      <c r="Q32" s="1173">
        <v>0.1</v>
      </c>
      <c r="R32" s="1173">
        <v>0.2</v>
      </c>
      <c r="S32" s="1173">
        <v>0.3</v>
      </c>
      <c r="T32" s="1173">
        <v>0.3</v>
      </c>
      <c r="U32" s="1172" t="s">
        <v>2979</v>
      </c>
      <c r="V32" s="1172" t="s">
        <v>2979</v>
      </c>
      <c r="W32" s="1172" t="s">
        <v>2979</v>
      </c>
      <c r="X32" s="1172" t="s">
        <v>2979</v>
      </c>
      <c r="Y32" s="1172" t="s">
        <v>2979</v>
      </c>
      <c r="Z32" s="1172" t="s">
        <v>2979</v>
      </c>
      <c r="AA32" s="1095" t="e">
        <f ca="1">IF($L32 = "Acumulado",SUM(OFFSET(#REF!,0,0,1,MONTH($N$3))), _xlfn.MAXIFS(#REF!,fechas_resultados,$N$3))</f>
        <v>#REF!</v>
      </c>
      <c r="AB32" s="1096" t="e">
        <f ca="1">IF(K32="Más es más", MIN(AA32/#REF!,1),MIN(#REF!/AA32,1))</f>
        <v>#REF!</v>
      </c>
      <c r="AC32" s="1096" t="e">
        <f t="shared" ca="1" si="0"/>
        <v>#REF!</v>
      </c>
      <c r="AD32" s="1170" t="s">
        <v>3009</v>
      </c>
      <c r="AE32" s="1174" t="s">
        <v>3010</v>
      </c>
      <c r="AF32" s="1164" t="s">
        <v>3010</v>
      </c>
      <c r="AG32" s="1164" t="s">
        <v>3011</v>
      </c>
      <c r="AH32" s="1164" t="s">
        <v>1141</v>
      </c>
      <c r="AI32" s="1171" t="s">
        <v>2979</v>
      </c>
      <c r="AJ32" s="1118"/>
    </row>
    <row r="33" spans="1:36" s="1100" customFormat="1" ht="297.75" customHeight="1">
      <c r="A33" s="1085" t="s">
        <v>47</v>
      </c>
      <c r="B33" s="1164" t="s">
        <v>316</v>
      </c>
      <c r="C33" s="1164"/>
      <c r="D33" s="1165" t="s">
        <v>3015</v>
      </c>
      <c r="E33" s="1164" t="s">
        <v>3016</v>
      </c>
      <c r="F33" s="1164" t="s">
        <v>3017</v>
      </c>
      <c r="G33" s="1167">
        <v>2</v>
      </c>
      <c r="H33" s="1164" t="s">
        <v>171</v>
      </c>
      <c r="I33" s="1168" t="s">
        <v>3018</v>
      </c>
      <c r="J33" s="1168" t="s">
        <v>29</v>
      </c>
      <c r="K33" s="1089" t="s">
        <v>30</v>
      </c>
      <c r="L33" s="1168" t="s">
        <v>31</v>
      </c>
      <c r="M33" s="1168" t="s">
        <v>40</v>
      </c>
      <c r="N33" s="1175">
        <v>50</v>
      </c>
      <c r="O33" s="1173"/>
      <c r="P33" s="1173"/>
      <c r="Q33" s="1172">
        <v>5</v>
      </c>
      <c r="R33" s="1172">
        <v>5</v>
      </c>
      <c r="S33" s="1172">
        <v>5</v>
      </c>
      <c r="T33" s="1172">
        <v>5</v>
      </c>
      <c r="U33" s="1172">
        <v>5</v>
      </c>
      <c r="V33" s="1172">
        <v>5</v>
      </c>
      <c r="W33" s="1172">
        <v>5</v>
      </c>
      <c r="X33" s="1172">
        <v>5</v>
      </c>
      <c r="Y33" s="1172">
        <v>5</v>
      </c>
      <c r="Z33" s="1172">
        <v>5</v>
      </c>
      <c r="AA33" s="1095" t="e">
        <f ca="1">IF($L33 = "Acumulado",SUM(OFFSET(#REF!,0,0,1,MONTH($N$3))), _xlfn.MAXIFS(#REF!,fechas_resultados,$N$3))</f>
        <v>#REF!</v>
      </c>
      <c r="AB33" s="1096" t="e">
        <f ca="1">IF(K33="Más es más", MIN(AA33/#REF!,1),MIN(#REF!/AA33,1))</f>
        <v>#REF!</v>
      </c>
      <c r="AC33" s="1096" t="e">
        <f t="shared" ca="1" si="0"/>
        <v>#REF!</v>
      </c>
      <c r="AD33" s="1170" t="s">
        <v>3009</v>
      </c>
      <c r="AE33" s="1174" t="s">
        <v>3010</v>
      </c>
      <c r="AF33" s="1164" t="s">
        <v>3010</v>
      </c>
      <c r="AG33" s="1164" t="s">
        <v>3011</v>
      </c>
      <c r="AH33" s="1164" t="s">
        <v>1141</v>
      </c>
      <c r="AI33" s="1171" t="s">
        <v>2979</v>
      </c>
      <c r="AJ33" s="1118"/>
    </row>
    <row r="34" spans="1:36" s="1100" customFormat="1" ht="157.5" customHeight="1">
      <c r="A34" s="1085" t="s">
        <v>47</v>
      </c>
      <c r="B34" s="1164" t="s">
        <v>316</v>
      </c>
      <c r="C34" s="1164"/>
      <c r="D34" s="1165" t="s">
        <v>3019</v>
      </c>
      <c r="E34" s="1164" t="s">
        <v>3020</v>
      </c>
      <c r="F34" s="1164" t="s">
        <v>3021</v>
      </c>
      <c r="G34" s="1176">
        <v>2</v>
      </c>
      <c r="H34" s="1164" t="s">
        <v>171</v>
      </c>
      <c r="I34" s="1168" t="s">
        <v>2936</v>
      </c>
      <c r="J34" s="1168" t="s">
        <v>29</v>
      </c>
      <c r="K34" s="1089" t="s">
        <v>30</v>
      </c>
      <c r="L34" s="1168" t="s">
        <v>39</v>
      </c>
      <c r="M34" s="1168" t="s">
        <v>40</v>
      </c>
      <c r="N34" s="1177">
        <v>12</v>
      </c>
      <c r="O34" s="1178">
        <v>1</v>
      </c>
      <c r="P34" s="1178">
        <v>1</v>
      </c>
      <c r="Q34" s="1178">
        <v>1</v>
      </c>
      <c r="R34" s="1178">
        <v>1</v>
      </c>
      <c r="S34" s="1178">
        <v>1</v>
      </c>
      <c r="T34" s="1178">
        <v>1</v>
      </c>
      <c r="U34" s="1178">
        <v>1</v>
      </c>
      <c r="V34" s="1178">
        <v>1</v>
      </c>
      <c r="W34" s="1178">
        <v>1</v>
      </c>
      <c r="X34" s="1178">
        <v>1</v>
      </c>
      <c r="Y34" s="1178">
        <v>1</v>
      </c>
      <c r="Z34" s="1178">
        <v>1</v>
      </c>
      <c r="AA34" s="1095" t="e">
        <f ca="1">IF($L34 = "Acumulado",SUM(OFFSET(#REF!,0,0,1,MONTH($N$3))), _xlfn.MAXIFS(#REF!,fechas_resultados,$N$3))</f>
        <v>#REF!</v>
      </c>
      <c r="AB34" s="1096" t="e">
        <f ca="1">IF(K34="Más es más", MIN(AA34/#REF!,1),MIN(#REF!/AA34,1))</f>
        <v>#REF!</v>
      </c>
      <c r="AC34" s="1096" t="e">
        <f t="shared" ca="1" si="0"/>
        <v>#REF!</v>
      </c>
      <c r="AD34" s="1174" t="s">
        <v>651</v>
      </c>
      <c r="AE34" s="1174" t="s">
        <v>3010</v>
      </c>
      <c r="AF34" s="1164" t="s">
        <v>3010</v>
      </c>
      <c r="AG34" s="1164" t="s">
        <v>3022</v>
      </c>
      <c r="AH34" s="1164" t="s">
        <v>1141</v>
      </c>
      <c r="AI34" s="1179" t="s">
        <v>2979</v>
      </c>
      <c r="AJ34" s="1118"/>
    </row>
    <row r="35" spans="1:36" s="1100" customFormat="1" ht="153" customHeight="1">
      <c r="A35" s="1085" t="s">
        <v>47</v>
      </c>
      <c r="B35" s="1164" t="s">
        <v>316</v>
      </c>
      <c r="C35" s="1164"/>
      <c r="D35" s="1165" t="s">
        <v>3023</v>
      </c>
      <c r="E35" s="1164" t="s">
        <v>3024</v>
      </c>
      <c r="F35" s="1164" t="s">
        <v>3025</v>
      </c>
      <c r="G35" s="1176">
        <v>2</v>
      </c>
      <c r="H35" s="1164" t="s">
        <v>171</v>
      </c>
      <c r="I35" s="1168" t="s">
        <v>3026</v>
      </c>
      <c r="J35" s="1168" t="s">
        <v>29</v>
      </c>
      <c r="K35" s="1089" t="s">
        <v>30</v>
      </c>
      <c r="L35" s="1168" t="s">
        <v>31</v>
      </c>
      <c r="M35" s="1168" t="s">
        <v>40</v>
      </c>
      <c r="N35" s="1177">
        <v>18</v>
      </c>
      <c r="O35" s="1178" t="s">
        <v>2979</v>
      </c>
      <c r="P35" s="1178" t="s">
        <v>2979</v>
      </c>
      <c r="Q35" s="1178" t="s">
        <v>2979</v>
      </c>
      <c r="R35" s="1178" t="s">
        <v>2979</v>
      </c>
      <c r="S35" s="1178" t="s">
        <v>2979</v>
      </c>
      <c r="T35" s="1178">
        <v>1</v>
      </c>
      <c r="U35" s="1178">
        <v>3</v>
      </c>
      <c r="V35" s="1178">
        <v>3</v>
      </c>
      <c r="W35" s="1178">
        <v>3</v>
      </c>
      <c r="X35" s="1178">
        <v>2</v>
      </c>
      <c r="Y35" s="1178">
        <v>3</v>
      </c>
      <c r="Z35" s="1178">
        <v>3</v>
      </c>
      <c r="AA35" s="1095" t="e">
        <f ca="1">IF($L35 = "Acumulado",SUM(OFFSET(#REF!,0,0,1,MONTH($N$3))), _xlfn.MAXIFS(#REF!,fechas_resultados,$N$3))</f>
        <v>#REF!</v>
      </c>
      <c r="AB35" s="1096" t="e">
        <f ca="1">IF(K35="Más es más", MIN(AA35/#REF!,1),MIN(#REF!/AA35,1))</f>
        <v>#REF!</v>
      </c>
      <c r="AC35" s="1096" t="e">
        <f t="shared" ca="1" si="0"/>
        <v>#REF!</v>
      </c>
      <c r="AD35" s="1174" t="s">
        <v>651</v>
      </c>
      <c r="AE35" s="1174" t="s">
        <v>3010</v>
      </c>
      <c r="AF35" s="1164" t="s">
        <v>3010</v>
      </c>
      <c r="AG35" s="1164" t="s">
        <v>3027</v>
      </c>
      <c r="AH35" s="1164" t="s">
        <v>949</v>
      </c>
      <c r="AI35" s="1180" t="s">
        <v>2979</v>
      </c>
      <c r="AJ35" s="1118"/>
    </row>
    <row r="36" spans="1:36" s="1100" customFormat="1" ht="214.5" customHeight="1">
      <c r="A36" s="1085" t="s">
        <v>47</v>
      </c>
      <c r="B36" s="1164" t="s">
        <v>316</v>
      </c>
      <c r="C36" s="1164"/>
      <c r="D36" s="1165" t="s">
        <v>3028</v>
      </c>
      <c r="E36" s="1164" t="s">
        <v>3029</v>
      </c>
      <c r="F36" s="1164" t="s">
        <v>3030</v>
      </c>
      <c r="G36" s="1176">
        <v>3</v>
      </c>
      <c r="H36" s="1164" t="s">
        <v>171</v>
      </c>
      <c r="I36" s="1176" t="s">
        <v>3031</v>
      </c>
      <c r="J36" s="1168" t="s">
        <v>29</v>
      </c>
      <c r="K36" s="1089" t="s">
        <v>30</v>
      </c>
      <c r="L36" s="1168" t="s">
        <v>31</v>
      </c>
      <c r="M36" s="1168" t="s">
        <v>40</v>
      </c>
      <c r="N36" s="1177">
        <v>30</v>
      </c>
      <c r="O36" s="1178" t="s">
        <v>2979</v>
      </c>
      <c r="P36" s="1178">
        <v>5</v>
      </c>
      <c r="Q36" s="1178" t="s">
        <v>2979</v>
      </c>
      <c r="R36" s="1178">
        <v>5</v>
      </c>
      <c r="S36" s="1178" t="s">
        <v>2979</v>
      </c>
      <c r="T36" s="1178">
        <v>5</v>
      </c>
      <c r="U36" s="1178" t="s">
        <v>2979</v>
      </c>
      <c r="V36" s="1178">
        <v>5</v>
      </c>
      <c r="W36" s="1178" t="s">
        <v>2979</v>
      </c>
      <c r="X36" s="1178">
        <v>5</v>
      </c>
      <c r="Y36" s="1178" t="s">
        <v>2979</v>
      </c>
      <c r="Z36" s="1178">
        <v>5</v>
      </c>
      <c r="AA36" s="1095" t="e">
        <f ca="1">IF($L36 = "Acumulado",SUM(OFFSET(#REF!,0,0,1,MONTH($N$3))), _xlfn.MAXIFS(#REF!,fechas_resultados,$N$3))</f>
        <v>#REF!</v>
      </c>
      <c r="AB36" s="1096" t="e">
        <f ca="1">IF(K36="Más es más", MIN(AA36/#REF!,1),MIN(#REF!/AA36,1))</f>
        <v>#REF!</v>
      </c>
      <c r="AC36" s="1096" t="e">
        <f t="shared" ca="1" si="0"/>
        <v>#REF!</v>
      </c>
      <c r="AD36" s="1174" t="s">
        <v>3032</v>
      </c>
      <c r="AE36" s="1174" t="s">
        <v>3010</v>
      </c>
      <c r="AF36" s="1164" t="s">
        <v>3010</v>
      </c>
      <c r="AG36" s="1164" t="s">
        <v>3027</v>
      </c>
      <c r="AH36" s="1164" t="s">
        <v>127</v>
      </c>
      <c r="AI36" s="1180" t="s">
        <v>2979</v>
      </c>
      <c r="AJ36" s="1118"/>
    </row>
    <row r="37" spans="1:36" s="1100" customFormat="1" ht="130.5" customHeight="1">
      <c r="A37" s="1085" t="s">
        <v>47</v>
      </c>
      <c r="B37" s="1164" t="s">
        <v>316</v>
      </c>
      <c r="C37" s="1164"/>
      <c r="D37" s="1165" t="s">
        <v>3033</v>
      </c>
      <c r="E37" s="1164" t="s">
        <v>3034</v>
      </c>
      <c r="F37" s="1164" t="s">
        <v>3035</v>
      </c>
      <c r="G37" s="1176">
        <v>3</v>
      </c>
      <c r="H37" s="1164" t="s">
        <v>171</v>
      </c>
      <c r="I37" s="1168" t="s">
        <v>3036</v>
      </c>
      <c r="J37" s="1168" t="s">
        <v>81</v>
      </c>
      <c r="K37" s="1089" t="s">
        <v>30</v>
      </c>
      <c r="L37" s="1168" t="s">
        <v>39</v>
      </c>
      <c r="M37" s="1168" t="s">
        <v>960</v>
      </c>
      <c r="N37" s="1181">
        <v>0.98</v>
      </c>
      <c r="O37" s="1182">
        <v>0.99</v>
      </c>
      <c r="P37" s="1182">
        <v>0.99</v>
      </c>
      <c r="Q37" s="1182">
        <v>0.99</v>
      </c>
      <c r="R37" s="1182">
        <v>0.99</v>
      </c>
      <c r="S37" s="1182">
        <v>0.99</v>
      </c>
      <c r="T37" s="1182">
        <v>0.95</v>
      </c>
      <c r="U37" s="1182">
        <v>0.95</v>
      </c>
      <c r="V37" s="1182">
        <v>0.95</v>
      </c>
      <c r="W37" s="1182">
        <v>0.95</v>
      </c>
      <c r="X37" s="1182">
        <v>0.95</v>
      </c>
      <c r="Y37" s="1182">
        <v>0.95</v>
      </c>
      <c r="Z37" s="1182">
        <v>0.99</v>
      </c>
      <c r="AA37" s="1095" t="e">
        <f ca="1">IF($L37 = "Acumulado",SUM(OFFSET(#REF!,0,0,1,MONTH($N$3))), _xlfn.MAXIFS(#REF!,fechas_resultados,$N$3))</f>
        <v>#REF!</v>
      </c>
      <c r="AB37" s="1096" t="e">
        <f ca="1">IF(K37="Más es más", MIN(AA37/#REF!,1),MIN(#REF!/AA37,1))</f>
        <v>#REF!</v>
      </c>
      <c r="AC37" s="1096" t="e">
        <f t="shared" ca="1" si="0"/>
        <v>#REF!</v>
      </c>
      <c r="AD37" s="1174" t="s">
        <v>3037</v>
      </c>
      <c r="AE37" s="1174" t="s">
        <v>3010</v>
      </c>
      <c r="AF37" s="1164" t="s">
        <v>3010</v>
      </c>
      <c r="AG37" s="1164" t="s">
        <v>3038</v>
      </c>
      <c r="AH37" s="1164" t="s">
        <v>127</v>
      </c>
      <c r="AI37" s="1180" t="s">
        <v>2979</v>
      </c>
      <c r="AJ37" s="1118"/>
    </row>
    <row r="38" spans="1:36" s="1100" customFormat="1" ht="195" customHeight="1">
      <c r="A38" s="1085" t="s">
        <v>47</v>
      </c>
      <c r="B38" s="1164" t="s">
        <v>316</v>
      </c>
      <c r="C38" s="1164"/>
      <c r="D38" s="1165" t="s">
        <v>3039</v>
      </c>
      <c r="E38" s="1164" t="s">
        <v>3040</v>
      </c>
      <c r="F38" s="1164" t="s">
        <v>3041</v>
      </c>
      <c r="G38" s="1176">
        <v>2</v>
      </c>
      <c r="H38" s="1164" t="s">
        <v>171</v>
      </c>
      <c r="I38" s="1176" t="s">
        <v>2635</v>
      </c>
      <c r="J38" s="1168" t="s">
        <v>29</v>
      </c>
      <c r="K38" s="1089" t="s">
        <v>30</v>
      </c>
      <c r="L38" s="1168" t="s">
        <v>31</v>
      </c>
      <c r="M38" s="1168" t="s">
        <v>40</v>
      </c>
      <c r="N38" s="1177">
        <v>30</v>
      </c>
      <c r="O38" s="1178" t="s">
        <v>2979</v>
      </c>
      <c r="P38" s="1178">
        <v>5</v>
      </c>
      <c r="Q38" s="1178" t="s">
        <v>2979</v>
      </c>
      <c r="R38" s="1178">
        <v>5</v>
      </c>
      <c r="S38" s="1178" t="s">
        <v>2979</v>
      </c>
      <c r="T38" s="1178">
        <v>5</v>
      </c>
      <c r="U38" s="1178" t="s">
        <v>2979</v>
      </c>
      <c r="V38" s="1178">
        <v>5</v>
      </c>
      <c r="W38" s="1178" t="s">
        <v>2979</v>
      </c>
      <c r="X38" s="1178">
        <v>5</v>
      </c>
      <c r="Y38" s="1178" t="s">
        <v>2979</v>
      </c>
      <c r="Z38" s="1178">
        <v>5</v>
      </c>
      <c r="AA38" s="1095" t="e">
        <f ca="1">IF($L38 = "Acumulado",SUM(OFFSET(#REF!,0,0,1,MONTH($N$3))), _xlfn.MAXIFS(#REF!,fechas_resultados,$N$3))</f>
        <v>#REF!</v>
      </c>
      <c r="AB38" s="1096" t="e">
        <f ca="1">IF(K38="Más es más", MIN(AA38/#REF!,1),MIN(#REF!/AA38,1))</f>
        <v>#REF!</v>
      </c>
      <c r="AC38" s="1096" t="e">
        <f t="shared" ca="1" si="0"/>
        <v>#REF!</v>
      </c>
      <c r="AD38" s="1174" t="s">
        <v>3042</v>
      </c>
      <c r="AE38" s="1174" t="s">
        <v>3010</v>
      </c>
      <c r="AF38" s="1164" t="s">
        <v>3010</v>
      </c>
      <c r="AG38" s="1164" t="s">
        <v>3027</v>
      </c>
      <c r="AH38" s="1164" t="s">
        <v>127</v>
      </c>
      <c r="AI38" s="1180" t="s">
        <v>2979</v>
      </c>
      <c r="AJ38" s="1118"/>
    </row>
    <row r="39" spans="1:36" s="1100" customFormat="1" ht="182.25" customHeight="1">
      <c r="A39" s="1085" t="s">
        <v>47</v>
      </c>
      <c r="B39" s="1085" t="s">
        <v>316</v>
      </c>
      <c r="C39" s="1085"/>
      <c r="D39" s="1085" t="s">
        <v>3043</v>
      </c>
      <c r="E39" s="1164" t="s">
        <v>3044</v>
      </c>
      <c r="F39" s="1164" t="s">
        <v>3045</v>
      </c>
      <c r="G39" s="1176">
        <v>2</v>
      </c>
      <c r="H39" s="1164" t="s">
        <v>171</v>
      </c>
      <c r="I39" s="1176" t="s">
        <v>2703</v>
      </c>
      <c r="J39" s="1168" t="s">
        <v>29</v>
      </c>
      <c r="K39" s="1089" t="s">
        <v>30</v>
      </c>
      <c r="L39" s="1168" t="s">
        <v>31</v>
      </c>
      <c r="M39" s="1168" t="s">
        <v>3046</v>
      </c>
      <c r="N39" s="1177">
        <v>35</v>
      </c>
      <c r="O39" s="1178"/>
      <c r="P39" s="1178">
        <v>3</v>
      </c>
      <c r="Q39" s="1178">
        <v>3</v>
      </c>
      <c r="R39" s="1178">
        <v>3</v>
      </c>
      <c r="S39" s="1178">
        <v>3</v>
      </c>
      <c r="T39" s="1178">
        <v>3</v>
      </c>
      <c r="U39" s="1178">
        <v>3</v>
      </c>
      <c r="V39" s="1178">
        <v>3</v>
      </c>
      <c r="W39" s="1178">
        <v>3</v>
      </c>
      <c r="X39" s="1178">
        <v>3</v>
      </c>
      <c r="Y39" s="1178">
        <v>4</v>
      </c>
      <c r="Z39" s="1178">
        <v>4</v>
      </c>
      <c r="AA39" s="1095" t="e">
        <f ca="1">IF($L39 = "Acumulado",SUM(OFFSET(#REF!,0,0,1,MONTH($N$3))), _xlfn.MAXIFS(#REF!,fechas_resultados,$N$3))</f>
        <v>#REF!</v>
      </c>
      <c r="AB39" s="1096" t="e">
        <f ca="1">IF(K39="Más es más", MIN(AA39/#REF!,1),MIN(#REF!/AA39,1))</f>
        <v>#REF!</v>
      </c>
      <c r="AC39" s="1096" t="e">
        <f t="shared" ca="1" si="0"/>
        <v>#REF!</v>
      </c>
      <c r="AD39" s="1174" t="s">
        <v>3047</v>
      </c>
      <c r="AE39" s="1174" t="s">
        <v>3010</v>
      </c>
      <c r="AF39" s="1164" t="s">
        <v>3010</v>
      </c>
      <c r="AG39" s="1164" t="s">
        <v>3048</v>
      </c>
      <c r="AH39" s="1164"/>
      <c r="AI39" s="1180"/>
      <c r="AJ39" s="1118"/>
    </row>
    <row r="40" spans="1:36" s="1100" customFormat="1" ht="104.25" customHeight="1">
      <c r="A40" s="1085" t="s">
        <v>47</v>
      </c>
      <c r="B40" s="1164" t="s">
        <v>316</v>
      </c>
      <c r="C40" s="1164"/>
      <c r="D40" s="1165" t="s">
        <v>3049</v>
      </c>
      <c r="E40" s="1164" t="s">
        <v>3050</v>
      </c>
      <c r="F40" s="1164" t="s">
        <v>3051</v>
      </c>
      <c r="G40" s="1176">
        <v>3</v>
      </c>
      <c r="H40" s="1164" t="s">
        <v>171</v>
      </c>
      <c r="I40" s="1168" t="s">
        <v>3052</v>
      </c>
      <c r="J40" s="1168" t="s">
        <v>81</v>
      </c>
      <c r="K40" s="1157" t="s">
        <v>38</v>
      </c>
      <c r="L40" s="1168" t="s">
        <v>39</v>
      </c>
      <c r="M40" s="1168" t="s">
        <v>40</v>
      </c>
      <c r="N40" s="1158">
        <v>1</v>
      </c>
      <c r="O40" s="1183">
        <v>1</v>
      </c>
      <c r="P40" s="1183">
        <v>1</v>
      </c>
      <c r="Q40" s="1183">
        <v>1</v>
      </c>
      <c r="R40" s="1183">
        <v>1</v>
      </c>
      <c r="S40" s="1183">
        <v>1</v>
      </c>
      <c r="T40" s="1183">
        <v>1</v>
      </c>
      <c r="U40" s="1183">
        <v>1</v>
      </c>
      <c r="V40" s="1183">
        <v>1</v>
      </c>
      <c r="W40" s="1183">
        <v>1</v>
      </c>
      <c r="X40" s="1183">
        <v>1</v>
      </c>
      <c r="Y40" s="1183">
        <v>1</v>
      </c>
      <c r="Z40" s="1183">
        <v>1</v>
      </c>
      <c r="AA40" s="1095" t="e">
        <f ca="1">IF($L40 = "Acumulado",SUM(OFFSET(#REF!,0,0,1,MONTH($N$3))), _xlfn.MAXIFS(#REF!,fechas_resultados,$N$3))</f>
        <v>#REF!</v>
      </c>
      <c r="AB40" s="1096" t="e">
        <f ca="1">IF(K40="Más es más", MIN(AA40/#REF!,1),MIN(#REF!/AA40,1))</f>
        <v>#REF!</v>
      </c>
      <c r="AC40" s="1096" t="e">
        <f t="shared" ca="1" si="0"/>
        <v>#REF!</v>
      </c>
      <c r="AD40" s="1174" t="s">
        <v>651</v>
      </c>
      <c r="AE40" s="1174" t="s">
        <v>3010</v>
      </c>
      <c r="AF40" s="1164" t="s">
        <v>3010</v>
      </c>
      <c r="AG40" s="1164" t="s">
        <v>3053</v>
      </c>
      <c r="AH40" s="1164" t="s">
        <v>1141</v>
      </c>
      <c r="AI40" s="1180" t="s">
        <v>2979</v>
      </c>
      <c r="AJ40" s="1118"/>
    </row>
    <row r="41" spans="1:36" s="1100" customFormat="1" ht="135" customHeight="1">
      <c r="A41" s="1085" t="s">
        <v>47</v>
      </c>
      <c r="B41" s="1164" t="s">
        <v>316</v>
      </c>
      <c r="C41" s="1164"/>
      <c r="D41" s="1165" t="s">
        <v>3054</v>
      </c>
      <c r="E41" s="1164" t="s">
        <v>3055</v>
      </c>
      <c r="F41" s="1164" t="s">
        <v>3056</v>
      </c>
      <c r="G41" s="1176">
        <v>3</v>
      </c>
      <c r="H41" s="1164" t="s">
        <v>171</v>
      </c>
      <c r="I41" s="1168" t="s">
        <v>3057</v>
      </c>
      <c r="J41" s="1168" t="s">
        <v>81</v>
      </c>
      <c r="K41" s="1157" t="s">
        <v>38</v>
      </c>
      <c r="L41" s="1168" t="s">
        <v>39</v>
      </c>
      <c r="M41" s="1168" t="s">
        <v>40</v>
      </c>
      <c r="N41" s="1158">
        <v>1</v>
      </c>
      <c r="O41" s="1183">
        <v>1</v>
      </c>
      <c r="P41" s="1183">
        <v>1</v>
      </c>
      <c r="Q41" s="1183">
        <v>1</v>
      </c>
      <c r="R41" s="1183">
        <v>1</v>
      </c>
      <c r="S41" s="1183">
        <v>1</v>
      </c>
      <c r="T41" s="1183">
        <v>1</v>
      </c>
      <c r="U41" s="1183">
        <v>1</v>
      </c>
      <c r="V41" s="1183">
        <v>1</v>
      </c>
      <c r="W41" s="1183">
        <v>1</v>
      </c>
      <c r="X41" s="1183">
        <v>1</v>
      </c>
      <c r="Y41" s="1183">
        <v>1</v>
      </c>
      <c r="Z41" s="1183">
        <v>1</v>
      </c>
      <c r="AA41" s="1095" t="e">
        <f ca="1">IF($L41 = "Acumulado",SUM(OFFSET(#REF!,0,0,1,MONTH($N$3))), _xlfn.MAXIFS(#REF!,fechas_resultados,$N$3))</f>
        <v>#REF!</v>
      </c>
      <c r="AB41" s="1096" t="e">
        <f ca="1">IF(K41="Más es más", MIN(AA41/#REF!,1),MIN(#REF!/AA41,1))</f>
        <v>#REF!</v>
      </c>
      <c r="AC41" s="1096" t="e">
        <f t="shared" ca="1" si="0"/>
        <v>#REF!</v>
      </c>
      <c r="AD41" s="1174" t="s">
        <v>651</v>
      </c>
      <c r="AE41" s="1174" t="s">
        <v>3010</v>
      </c>
      <c r="AF41" s="1164" t="s">
        <v>3010</v>
      </c>
      <c r="AG41" s="1164" t="s">
        <v>3058</v>
      </c>
      <c r="AH41" s="1164" t="s">
        <v>1141</v>
      </c>
      <c r="AI41" s="1180" t="s">
        <v>2979</v>
      </c>
      <c r="AJ41" s="1118"/>
    </row>
    <row r="42" spans="1:36" s="1100" customFormat="1" ht="153" customHeight="1">
      <c r="A42" s="1085" t="s">
        <v>47</v>
      </c>
      <c r="B42" s="1164" t="s">
        <v>316</v>
      </c>
      <c r="C42" s="1164"/>
      <c r="D42" s="1165" t="s">
        <v>3059</v>
      </c>
      <c r="E42" s="1164" t="s">
        <v>3055</v>
      </c>
      <c r="F42" s="1164" t="s">
        <v>3060</v>
      </c>
      <c r="G42" s="1176">
        <v>3</v>
      </c>
      <c r="H42" s="1164" t="s">
        <v>171</v>
      </c>
      <c r="I42" s="1168" t="s">
        <v>3057</v>
      </c>
      <c r="J42" s="1168" t="s">
        <v>81</v>
      </c>
      <c r="K42" s="1157" t="s">
        <v>38</v>
      </c>
      <c r="L42" s="1168" t="s">
        <v>39</v>
      </c>
      <c r="M42" s="1168" t="s">
        <v>40</v>
      </c>
      <c r="N42" s="1158">
        <v>1</v>
      </c>
      <c r="O42" s="1183">
        <v>1</v>
      </c>
      <c r="P42" s="1183">
        <v>1</v>
      </c>
      <c r="Q42" s="1183">
        <v>1</v>
      </c>
      <c r="R42" s="1183">
        <v>1</v>
      </c>
      <c r="S42" s="1183">
        <v>1</v>
      </c>
      <c r="T42" s="1183">
        <v>1</v>
      </c>
      <c r="U42" s="1183">
        <v>1</v>
      </c>
      <c r="V42" s="1183">
        <v>1</v>
      </c>
      <c r="W42" s="1183">
        <v>1</v>
      </c>
      <c r="X42" s="1183">
        <v>1</v>
      </c>
      <c r="Y42" s="1183">
        <v>1</v>
      </c>
      <c r="Z42" s="1183">
        <v>1</v>
      </c>
      <c r="AA42" s="1095" t="e">
        <f ca="1">IF($L42 = "Acumulado",SUM(OFFSET(#REF!,0,0,1,MONTH($N$3))), _xlfn.MAXIFS(#REF!,fechas_resultados,$N$3))</f>
        <v>#REF!</v>
      </c>
      <c r="AB42" s="1096" t="e">
        <f ca="1">IF(K42="Más es más", MIN(AA42/#REF!,1),MIN(#REF!/AA42,1))</f>
        <v>#REF!</v>
      </c>
      <c r="AC42" s="1096" t="e">
        <f t="shared" ca="1" si="0"/>
        <v>#REF!</v>
      </c>
      <c r="AD42" s="1174" t="s">
        <v>651</v>
      </c>
      <c r="AE42" s="1174" t="s">
        <v>3010</v>
      </c>
      <c r="AF42" s="1164" t="s">
        <v>3010</v>
      </c>
      <c r="AG42" s="1164" t="s">
        <v>3058</v>
      </c>
      <c r="AH42" s="1164" t="s">
        <v>1141</v>
      </c>
      <c r="AI42" s="1180" t="s">
        <v>2979</v>
      </c>
      <c r="AJ42" s="1118"/>
    </row>
    <row r="43" spans="1:36" s="1100" customFormat="1" ht="104.25" customHeight="1">
      <c r="A43" s="1085" t="s">
        <v>47</v>
      </c>
      <c r="B43" s="1164" t="s">
        <v>316</v>
      </c>
      <c r="C43" s="1164"/>
      <c r="D43" s="1165" t="s">
        <v>3061</v>
      </c>
      <c r="E43" s="1164" t="s">
        <v>3062</v>
      </c>
      <c r="F43" s="1164" t="s">
        <v>3063</v>
      </c>
      <c r="G43" s="1176">
        <v>2</v>
      </c>
      <c r="H43" s="1164" t="s">
        <v>171</v>
      </c>
      <c r="I43" s="1168" t="s">
        <v>713</v>
      </c>
      <c r="J43" s="1168" t="s">
        <v>29</v>
      </c>
      <c r="K43" s="1089" t="s">
        <v>30</v>
      </c>
      <c r="L43" s="1168" t="s">
        <v>39</v>
      </c>
      <c r="M43" s="1168" t="s">
        <v>40</v>
      </c>
      <c r="N43" s="1177">
        <f t="shared" ref="N43:N64" si="1">+SUM(O43:Z43)</f>
        <v>12</v>
      </c>
      <c r="O43" s="1184">
        <v>1</v>
      </c>
      <c r="P43" s="1184">
        <v>1</v>
      </c>
      <c r="Q43" s="1184">
        <v>1</v>
      </c>
      <c r="R43" s="1184">
        <v>1</v>
      </c>
      <c r="S43" s="1184">
        <v>1</v>
      </c>
      <c r="T43" s="1184">
        <v>1</v>
      </c>
      <c r="U43" s="1184">
        <v>1</v>
      </c>
      <c r="V43" s="1184">
        <v>1</v>
      </c>
      <c r="W43" s="1184">
        <v>1</v>
      </c>
      <c r="X43" s="1184">
        <v>1</v>
      </c>
      <c r="Y43" s="1184">
        <v>1</v>
      </c>
      <c r="Z43" s="1184">
        <v>1</v>
      </c>
      <c r="AA43" s="1095" t="e">
        <f ca="1">IF($L43 = "Acumulado",SUM(OFFSET(#REF!,0,0,1,MONTH($N$3))), _xlfn.MAXIFS(#REF!,fechas_resultados,$N$3))</f>
        <v>#REF!</v>
      </c>
      <c r="AB43" s="1096" t="e">
        <f ca="1">IF(K43="Más es más", MIN(AA43/#REF!,1),MIN(#REF!/AA43,1))</f>
        <v>#REF!</v>
      </c>
      <c r="AC43" s="1096" t="e">
        <f t="shared" ca="1" si="0"/>
        <v>#REF!</v>
      </c>
      <c r="AD43" s="1174" t="s">
        <v>651</v>
      </c>
      <c r="AE43" s="1174" t="s">
        <v>3010</v>
      </c>
      <c r="AF43" s="1164" t="s">
        <v>3010</v>
      </c>
      <c r="AG43" s="1164" t="s">
        <v>3064</v>
      </c>
      <c r="AH43" s="1164" t="s">
        <v>1141</v>
      </c>
      <c r="AI43" s="1180" t="s">
        <v>2979</v>
      </c>
      <c r="AJ43" s="1118"/>
    </row>
    <row r="44" spans="1:36" s="1100" customFormat="1" ht="177.75" customHeight="1">
      <c r="A44" s="1085" t="s">
        <v>47</v>
      </c>
      <c r="B44" s="1164" t="s">
        <v>316</v>
      </c>
      <c r="C44" s="1164"/>
      <c r="D44" s="1165" t="s">
        <v>3065</v>
      </c>
      <c r="E44" s="1164" t="s">
        <v>3066</v>
      </c>
      <c r="F44" s="1164" t="s">
        <v>3067</v>
      </c>
      <c r="G44" s="1176">
        <v>2</v>
      </c>
      <c r="H44" s="1164" t="s">
        <v>171</v>
      </c>
      <c r="I44" s="1168" t="s">
        <v>713</v>
      </c>
      <c r="J44" s="1168" t="s">
        <v>29</v>
      </c>
      <c r="K44" s="1089" t="s">
        <v>30</v>
      </c>
      <c r="L44" s="1168" t="s">
        <v>31</v>
      </c>
      <c r="M44" s="1168" t="s">
        <v>40</v>
      </c>
      <c r="N44" s="1177">
        <f t="shared" si="1"/>
        <v>12</v>
      </c>
      <c r="O44" s="1184">
        <v>1</v>
      </c>
      <c r="P44" s="1184">
        <v>1</v>
      </c>
      <c r="Q44" s="1184">
        <v>1</v>
      </c>
      <c r="R44" s="1184">
        <v>1</v>
      </c>
      <c r="S44" s="1184">
        <v>1</v>
      </c>
      <c r="T44" s="1184">
        <v>1</v>
      </c>
      <c r="U44" s="1184">
        <v>1</v>
      </c>
      <c r="V44" s="1184">
        <v>1</v>
      </c>
      <c r="W44" s="1184">
        <v>1</v>
      </c>
      <c r="X44" s="1184">
        <v>1</v>
      </c>
      <c r="Y44" s="1184">
        <v>1</v>
      </c>
      <c r="Z44" s="1184">
        <v>1</v>
      </c>
      <c r="AA44" s="1095" t="e">
        <f ca="1">IF($L44 = "Acumulado",SUM(OFFSET(#REF!,0,0,1,MONTH($N$3))), _xlfn.MAXIFS(#REF!,fechas_resultados,$N$3))</f>
        <v>#REF!</v>
      </c>
      <c r="AB44" s="1096" t="e">
        <f ca="1">IF(K44="Más es más", MIN(AA44/#REF!,1),MIN(#REF!/AA44,1))</f>
        <v>#REF!</v>
      </c>
      <c r="AC44" s="1096" t="e">
        <f t="shared" ca="1" si="0"/>
        <v>#REF!</v>
      </c>
      <c r="AD44" s="1174" t="s">
        <v>651</v>
      </c>
      <c r="AE44" s="1174" t="s">
        <v>3010</v>
      </c>
      <c r="AF44" s="1164" t="s">
        <v>3010</v>
      </c>
      <c r="AG44" s="1164" t="s">
        <v>3068</v>
      </c>
      <c r="AH44" s="1164" t="s">
        <v>1141</v>
      </c>
      <c r="AI44" s="1179" t="s">
        <v>2979</v>
      </c>
      <c r="AJ44" s="1118"/>
    </row>
    <row r="45" spans="1:36" s="1100" customFormat="1" ht="186" customHeight="1">
      <c r="A45" s="1085" t="s">
        <v>47</v>
      </c>
      <c r="B45" s="1164" t="s">
        <v>316</v>
      </c>
      <c r="C45" s="1164"/>
      <c r="D45" s="1174" t="s">
        <v>3069</v>
      </c>
      <c r="E45" s="1164" t="s">
        <v>3070</v>
      </c>
      <c r="F45" s="1164" t="s">
        <v>3071</v>
      </c>
      <c r="G45" s="1176">
        <v>2</v>
      </c>
      <c r="H45" s="1164" t="s">
        <v>171</v>
      </c>
      <c r="I45" s="1168" t="s">
        <v>1751</v>
      </c>
      <c r="J45" s="1168" t="s">
        <v>81</v>
      </c>
      <c r="K45" s="1089" t="s">
        <v>30</v>
      </c>
      <c r="L45" s="1168" t="s">
        <v>31</v>
      </c>
      <c r="M45" s="1168" t="s">
        <v>40</v>
      </c>
      <c r="N45" s="1181">
        <f t="shared" si="1"/>
        <v>1</v>
      </c>
      <c r="O45" s="1178" t="s">
        <v>2979</v>
      </c>
      <c r="P45" s="1178" t="s">
        <v>2979</v>
      </c>
      <c r="Q45" s="1178" t="s">
        <v>2979</v>
      </c>
      <c r="R45" s="1178" t="s">
        <v>2979</v>
      </c>
      <c r="S45" s="1178" t="s">
        <v>2979</v>
      </c>
      <c r="T45" s="1178" t="s">
        <v>2979</v>
      </c>
      <c r="U45" s="1178" t="s">
        <v>2979</v>
      </c>
      <c r="V45" s="1178" t="s">
        <v>2979</v>
      </c>
      <c r="W45" s="1178" t="s">
        <v>2979</v>
      </c>
      <c r="X45" s="1185">
        <v>0.75</v>
      </c>
      <c r="Y45" s="1185">
        <v>0.25</v>
      </c>
      <c r="Z45" s="1178" t="s">
        <v>2979</v>
      </c>
      <c r="AA45" s="1095" t="e">
        <f ca="1">IF($L45 = "Acumulado",SUM(OFFSET(#REF!,0,0,1,MONTH($N$3))), _xlfn.MAXIFS(#REF!,fechas_resultados,$N$3))</f>
        <v>#REF!</v>
      </c>
      <c r="AB45" s="1096" t="e">
        <f ca="1">IF(K45="Más es más", MIN(AA45/#REF!,1),MIN(#REF!/AA45,1))</f>
        <v>#REF!</v>
      </c>
      <c r="AC45" s="1096" t="e">
        <f t="shared" ca="1" si="0"/>
        <v>#REF!</v>
      </c>
      <c r="AD45" s="1174" t="s">
        <v>3072</v>
      </c>
      <c r="AE45" s="1174" t="s">
        <v>3010</v>
      </c>
      <c r="AF45" s="1164" t="s">
        <v>3010</v>
      </c>
      <c r="AG45" s="1164" t="s">
        <v>3073</v>
      </c>
      <c r="AH45" s="1164" t="s">
        <v>1141</v>
      </c>
      <c r="AI45" s="1180" t="s">
        <v>2979</v>
      </c>
      <c r="AJ45" s="1118"/>
    </row>
    <row r="46" spans="1:36" s="1100" customFormat="1" ht="235.5" customHeight="1">
      <c r="A46" s="1085" t="s">
        <v>47</v>
      </c>
      <c r="B46" s="1164" t="s">
        <v>316</v>
      </c>
      <c r="C46" s="1164"/>
      <c r="D46" s="1165" t="s">
        <v>3074</v>
      </c>
      <c r="E46" s="1164" t="s">
        <v>2979</v>
      </c>
      <c r="F46" s="1164" t="s">
        <v>3075</v>
      </c>
      <c r="G46" s="1176">
        <v>2</v>
      </c>
      <c r="H46" s="1164" t="s">
        <v>171</v>
      </c>
      <c r="I46" s="1168" t="s">
        <v>1751</v>
      </c>
      <c r="J46" s="1168" t="s">
        <v>81</v>
      </c>
      <c r="K46" s="1089" t="s">
        <v>30</v>
      </c>
      <c r="L46" s="1168" t="s">
        <v>31</v>
      </c>
      <c r="M46" s="1168" t="s">
        <v>40</v>
      </c>
      <c r="N46" s="1181">
        <f t="shared" si="1"/>
        <v>1</v>
      </c>
      <c r="O46" s="1178" t="s">
        <v>2979</v>
      </c>
      <c r="P46" s="1178" t="s">
        <v>2979</v>
      </c>
      <c r="Q46" s="1178" t="s">
        <v>2979</v>
      </c>
      <c r="R46" s="1178" t="s">
        <v>2979</v>
      </c>
      <c r="S46" s="1178" t="s">
        <v>2979</v>
      </c>
      <c r="T46" s="1178" t="s">
        <v>2979</v>
      </c>
      <c r="U46" s="1182">
        <v>0.1</v>
      </c>
      <c r="V46" s="1182">
        <v>0.1</v>
      </c>
      <c r="W46" s="1182">
        <v>0.2</v>
      </c>
      <c r="X46" s="1182">
        <v>0.2</v>
      </c>
      <c r="Y46" s="1182">
        <v>0.2</v>
      </c>
      <c r="Z46" s="1182">
        <v>0.2</v>
      </c>
      <c r="AA46" s="1095" t="e">
        <f ca="1">IF($L46 = "Acumulado",SUM(OFFSET(#REF!,0,0,1,MONTH($N$3))), _xlfn.MAXIFS(#REF!,fechas_resultados,$N$3))</f>
        <v>#REF!</v>
      </c>
      <c r="AB46" s="1096" t="e">
        <f ca="1">IF(K46="Más es más", MIN(AA46/#REF!,1),MIN(#REF!/AA46,1))</f>
        <v>#REF!</v>
      </c>
      <c r="AC46" s="1096" t="e">
        <f t="shared" ca="1" si="0"/>
        <v>#REF!</v>
      </c>
      <c r="AD46" s="1165" t="s">
        <v>3076</v>
      </c>
      <c r="AE46" s="1165" t="s">
        <v>3010</v>
      </c>
      <c r="AF46" s="1164" t="s">
        <v>3010</v>
      </c>
      <c r="AG46" s="1164" t="s">
        <v>3077</v>
      </c>
      <c r="AH46" s="1164" t="s">
        <v>92</v>
      </c>
      <c r="AI46" s="1180" t="s">
        <v>2979</v>
      </c>
      <c r="AJ46" s="1118"/>
    </row>
    <row r="47" spans="1:36" s="1100" customFormat="1" ht="177.75" customHeight="1">
      <c r="A47" s="1088" t="s">
        <v>168</v>
      </c>
      <c r="B47" s="1166" t="s">
        <v>48</v>
      </c>
      <c r="C47" s="1154" t="s">
        <v>2979</v>
      </c>
      <c r="D47" s="1165" t="s">
        <v>3078</v>
      </c>
      <c r="E47" s="1166" t="s">
        <v>3079</v>
      </c>
      <c r="F47" s="1166" t="s">
        <v>3080</v>
      </c>
      <c r="G47" s="1156">
        <v>2</v>
      </c>
      <c r="H47" s="1164" t="s">
        <v>171</v>
      </c>
      <c r="I47" s="1168" t="s">
        <v>3081</v>
      </c>
      <c r="J47" s="1168" t="s">
        <v>81</v>
      </c>
      <c r="K47" s="1089" t="s">
        <v>30</v>
      </c>
      <c r="L47" s="1164" t="s">
        <v>31</v>
      </c>
      <c r="M47" s="1168" t="s">
        <v>32</v>
      </c>
      <c r="N47" s="1181">
        <f t="shared" si="1"/>
        <v>1</v>
      </c>
      <c r="O47" s="1186" t="s">
        <v>2979</v>
      </c>
      <c r="P47" s="1186" t="s">
        <v>2979</v>
      </c>
      <c r="Q47" s="1187">
        <v>0.5</v>
      </c>
      <c r="R47" s="1186" t="s">
        <v>2979</v>
      </c>
      <c r="S47" s="1186" t="s">
        <v>2979</v>
      </c>
      <c r="T47" s="1186" t="s">
        <v>2979</v>
      </c>
      <c r="U47" s="1187">
        <v>0.25</v>
      </c>
      <c r="V47" s="1187">
        <v>0.25</v>
      </c>
      <c r="W47" s="1186" t="s">
        <v>2979</v>
      </c>
      <c r="X47" s="1186" t="s">
        <v>2979</v>
      </c>
      <c r="Y47" s="1186" t="s">
        <v>2979</v>
      </c>
      <c r="Z47" s="1186" t="s">
        <v>2979</v>
      </c>
      <c r="AA47" s="1095" t="e">
        <f ca="1">IF($L47 = "Acumulado",SUM(OFFSET(#REF!,0,0,1,MONTH($N$3))), _xlfn.MAXIFS(#REF!,fechas_resultados,$N$3))</f>
        <v>#REF!</v>
      </c>
      <c r="AB47" s="1096" t="e">
        <f ca="1">IF(K47="Más es más", MIN(AA47/#REF!,1),MIN(#REF!/AA47,1))</f>
        <v>#REF!</v>
      </c>
      <c r="AC47" s="1096" t="e">
        <f t="shared" ref="AC47:AC78" ca="1" si="2">+AB47*G47/VLOOKUP(AE47,$AE$71:$AG$75,3)</f>
        <v>#REF!</v>
      </c>
      <c r="AD47" s="1165" t="s">
        <v>3082</v>
      </c>
      <c r="AE47" s="1165" t="s">
        <v>2946</v>
      </c>
      <c r="AF47" s="1164" t="s">
        <v>2946</v>
      </c>
      <c r="AG47" s="1164" t="s">
        <v>3083</v>
      </c>
      <c r="AH47" s="1166" t="s">
        <v>1141</v>
      </c>
      <c r="AI47" s="1162"/>
      <c r="AJ47" s="1188"/>
    </row>
    <row r="48" spans="1:36" s="1100" customFormat="1" ht="240.75" customHeight="1">
      <c r="A48" s="1088" t="s">
        <v>168</v>
      </c>
      <c r="B48" s="1166" t="s">
        <v>48</v>
      </c>
      <c r="C48" s="1086" t="s">
        <v>2979</v>
      </c>
      <c r="D48" s="1086" t="s">
        <v>3084</v>
      </c>
      <c r="E48" s="1189" t="s">
        <v>3085</v>
      </c>
      <c r="F48" s="1164" t="s">
        <v>3086</v>
      </c>
      <c r="G48" s="1156">
        <v>2</v>
      </c>
      <c r="H48" s="1164" t="s">
        <v>171</v>
      </c>
      <c r="I48" s="1168" t="s">
        <v>3087</v>
      </c>
      <c r="J48" s="1168" t="s">
        <v>29</v>
      </c>
      <c r="K48" s="1089" t="s">
        <v>30</v>
      </c>
      <c r="L48" s="1164" t="s">
        <v>31</v>
      </c>
      <c r="M48" s="1168" t="s">
        <v>40</v>
      </c>
      <c r="N48" s="1181">
        <f t="shared" si="1"/>
        <v>1</v>
      </c>
      <c r="O48" s="1093" t="s">
        <v>2979</v>
      </c>
      <c r="P48" s="1093"/>
      <c r="Q48" s="1159">
        <v>0.2</v>
      </c>
      <c r="R48" s="1093"/>
      <c r="S48" s="1093"/>
      <c r="T48" s="1159">
        <v>0.25</v>
      </c>
      <c r="U48" s="1093" t="s">
        <v>2979</v>
      </c>
      <c r="V48" s="1159">
        <v>0.3</v>
      </c>
      <c r="W48" s="1093" t="s">
        <v>2979</v>
      </c>
      <c r="X48" s="1159">
        <v>0.25</v>
      </c>
      <c r="Y48" s="1093"/>
      <c r="Z48" s="1093"/>
      <c r="AA48" s="1095" t="e">
        <f ca="1">IF($L48 = "Acumulado",SUM(OFFSET(#REF!,0,0,1,MONTH($N$3))), _xlfn.MAXIFS(#REF!,fechas_resultados,$N$3))</f>
        <v>#REF!</v>
      </c>
      <c r="AB48" s="1096" t="e">
        <f ca="1">IF(K48="Más es más", MIN(AA48/#REF!,1),MIN(#REF!/AA48,1))</f>
        <v>#REF!</v>
      </c>
      <c r="AC48" s="1096" t="e">
        <f t="shared" ca="1" si="2"/>
        <v>#REF!</v>
      </c>
      <c r="AD48" s="1165" t="s">
        <v>3088</v>
      </c>
      <c r="AE48" s="1165" t="s">
        <v>2946</v>
      </c>
      <c r="AF48" s="1164" t="s">
        <v>2946</v>
      </c>
      <c r="AG48" s="1164" t="s">
        <v>3089</v>
      </c>
      <c r="AH48" s="1164" t="s">
        <v>1141</v>
      </c>
      <c r="AI48" s="1162" t="s">
        <v>3090</v>
      </c>
      <c r="AJ48" s="1190"/>
    </row>
    <row r="49" spans="1:1011" s="1100" customFormat="1" ht="175.5" customHeight="1">
      <c r="A49" s="1088" t="s">
        <v>966</v>
      </c>
      <c r="B49" s="1166" t="s">
        <v>132</v>
      </c>
      <c r="C49" s="1086" t="s">
        <v>2979</v>
      </c>
      <c r="D49" s="1086" t="s">
        <v>3091</v>
      </c>
      <c r="E49" s="1086" t="s">
        <v>3092</v>
      </c>
      <c r="F49" s="1164" t="s">
        <v>3093</v>
      </c>
      <c r="G49" s="1156">
        <v>3</v>
      </c>
      <c r="H49" s="1164" t="s">
        <v>171</v>
      </c>
      <c r="I49" s="1176" t="s">
        <v>3081</v>
      </c>
      <c r="J49" s="1168" t="s">
        <v>81</v>
      </c>
      <c r="K49" s="1089" t="s">
        <v>30</v>
      </c>
      <c r="L49" s="1164" t="s">
        <v>31</v>
      </c>
      <c r="M49" s="1168" t="s">
        <v>40</v>
      </c>
      <c r="N49" s="1181">
        <f t="shared" si="1"/>
        <v>1</v>
      </c>
      <c r="O49" s="1093" t="s">
        <v>2979</v>
      </c>
      <c r="P49" s="1093" t="s">
        <v>2979</v>
      </c>
      <c r="Q49" s="1159"/>
      <c r="R49" s="1159">
        <v>0.25</v>
      </c>
      <c r="S49" s="1159"/>
      <c r="T49" s="1093" t="s">
        <v>2979</v>
      </c>
      <c r="U49" s="1159"/>
      <c r="V49" s="1159">
        <v>0.25</v>
      </c>
      <c r="W49" s="1159"/>
      <c r="X49" s="1093" t="s">
        <v>2979</v>
      </c>
      <c r="Y49" s="1093" t="s">
        <v>2979</v>
      </c>
      <c r="Z49" s="1159">
        <v>0.5</v>
      </c>
      <c r="AA49" s="1095" t="e">
        <f ca="1">IF($L49 = "Acumulado",SUM(OFFSET(#REF!,0,0,1,MONTH($N$3))), _xlfn.MAXIFS(#REF!,fechas_resultados,$N$3))</f>
        <v>#REF!</v>
      </c>
      <c r="AB49" s="1096" t="e">
        <f ca="1">IF(K49="Más es más", MIN(AA49/#REF!,1),MIN(#REF!/AA49,1))</f>
        <v>#REF!</v>
      </c>
      <c r="AC49" s="1096" t="e">
        <f t="shared" ca="1" si="2"/>
        <v>#REF!</v>
      </c>
      <c r="AD49" s="1164" t="s">
        <v>3082</v>
      </c>
      <c r="AE49" s="1164" t="s">
        <v>2946</v>
      </c>
      <c r="AF49" s="1164" t="s">
        <v>2946</v>
      </c>
      <c r="AG49" s="1164" t="s">
        <v>3094</v>
      </c>
      <c r="AH49" s="1164" t="s">
        <v>1141</v>
      </c>
      <c r="AI49" s="1162" t="s">
        <v>3090</v>
      </c>
      <c r="AJ49" s="1191"/>
    </row>
    <row r="50" spans="1:1011" s="1100" customFormat="1" ht="139.5" customHeight="1">
      <c r="A50" s="1088" t="s">
        <v>966</v>
      </c>
      <c r="B50" s="1166" t="s">
        <v>132</v>
      </c>
      <c r="C50" s="1086" t="s">
        <v>2979</v>
      </c>
      <c r="D50" s="1086" t="s">
        <v>3095</v>
      </c>
      <c r="E50" s="1086" t="s">
        <v>3096</v>
      </c>
      <c r="F50" s="1164" t="s">
        <v>3097</v>
      </c>
      <c r="G50" s="1156">
        <v>2</v>
      </c>
      <c r="H50" s="1164" t="s">
        <v>171</v>
      </c>
      <c r="I50" s="1176" t="s">
        <v>3081</v>
      </c>
      <c r="J50" s="1168" t="s">
        <v>81</v>
      </c>
      <c r="K50" s="1089" t="s">
        <v>30</v>
      </c>
      <c r="L50" s="1164" t="s">
        <v>31</v>
      </c>
      <c r="M50" s="1168" t="s">
        <v>40</v>
      </c>
      <c r="N50" s="1181">
        <f t="shared" si="1"/>
        <v>1</v>
      </c>
      <c r="O50" s="1093" t="s">
        <v>2979</v>
      </c>
      <c r="P50" s="1093" t="s">
        <v>2979</v>
      </c>
      <c r="Q50" s="1159"/>
      <c r="R50" s="1159">
        <v>0.3</v>
      </c>
      <c r="S50" s="1093" t="s">
        <v>2979</v>
      </c>
      <c r="T50" s="1159"/>
      <c r="U50" s="1093" t="s">
        <v>2979</v>
      </c>
      <c r="V50" s="1159">
        <v>0.4</v>
      </c>
      <c r="W50" s="1159"/>
      <c r="X50" s="1093" t="s">
        <v>2979</v>
      </c>
      <c r="Y50" s="1093"/>
      <c r="Z50" s="1159">
        <v>0.3</v>
      </c>
      <c r="AA50" s="1095" t="e">
        <f ca="1">IF($L50 = "Acumulado",SUM(OFFSET(#REF!,0,0,1,MONTH($N$3))), _xlfn.MAXIFS(#REF!,fechas_resultados,$N$3))</f>
        <v>#REF!</v>
      </c>
      <c r="AB50" s="1096" t="e">
        <f ca="1">IF(K50="Más es más", MIN(AA50/#REF!,1),MIN(#REF!/AA50,1))</f>
        <v>#REF!</v>
      </c>
      <c r="AC50" s="1096" t="e">
        <f t="shared" ca="1" si="2"/>
        <v>#REF!</v>
      </c>
      <c r="AD50" s="1164" t="s">
        <v>3082</v>
      </c>
      <c r="AE50" s="1164" t="s">
        <v>2946</v>
      </c>
      <c r="AF50" s="1164" t="s">
        <v>2946</v>
      </c>
      <c r="AG50" s="1164" t="s">
        <v>3098</v>
      </c>
      <c r="AH50" s="1164" t="s">
        <v>1141</v>
      </c>
      <c r="AI50" s="1162" t="s">
        <v>3090</v>
      </c>
      <c r="AJ50" s="1192"/>
    </row>
    <row r="51" spans="1:1011" s="1204" customFormat="1" ht="205.5" customHeight="1">
      <c r="A51" s="1193" t="s">
        <v>966</v>
      </c>
      <c r="B51" s="1143" t="s">
        <v>1529</v>
      </c>
      <c r="C51" s="1194"/>
      <c r="D51" s="1142" t="s">
        <v>2533</v>
      </c>
      <c r="E51" s="1143" t="s">
        <v>2956</v>
      </c>
      <c r="F51" s="1127" t="s">
        <v>3099</v>
      </c>
      <c r="G51" s="1195">
        <v>1</v>
      </c>
      <c r="H51" s="1137" t="s">
        <v>410</v>
      </c>
      <c r="I51" s="1137" t="s">
        <v>2535</v>
      </c>
      <c r="J51" s="1196" t="s">
        <v>81</v>
      </c>
      <c r="K51" s="1132" t="s">
        <v>30</v>
      </c>
      <c r="L51" s="1196" t="s">
        <v>31</v>
      </c>
      <c r="M51" s="1195" t="s">
        <v>40</v>
      </c>
      <c r="N51" s="1197">
        <f t="shared" si="1"/>
        <v>1</v>
      </c>
      <c r="O51" s="1198"/>
      <c r="P51" s="1198"/>
      <c r="Q51" s="1198"/>
      <c r="R51" s="1198"/>
      <c r="S51" s="1198">
        <v>0.5</v>
      </c>
      <c r="T51" s="1198"/>
      <c r="U51" s="1198"/>
      <c r="V51" s="1198"/>
      <c r="W51" s="1198"/>
      <c r="X51" s="1198"/>
      <c r="Y51" s="1198">
        <v>0.5</v>
      </c>
      <c r="Z51" s="1198"/>
      <c r="AA51" s="1095" t="e">
        <f ca="1">IF($L51 = "Acumulado",SUM(OFFSET(#REF!,0,0,1,MONTH($N$3))), _xlfn.MAXIFS(#REF!,fechas_resultados,$N$3))</f>
        <v>#REF!</v>
      </c>
      <c r="AB51" s="1096" t="e">
        <f ca="1">IF(K51="Más es más", MIN(AA51/#REF!,1),MIN(#REF!/AA51,1))</f>
        <v>#REF!</v>
      </c>
      <c r="AC51" s="1096" t="e">
        <f t="shared" ca="1" si="2"/>
        <v>#REF!</v>
      </c>
      <c r="AD51" s="1128" t="s">
        <v>3100</v>
      </c>
      <c r="AE51" s="1128" t="s">
        <v>2950</v>
      </c>
      <c r="AF51" s="1151" t="s">
        <v>3101</v>
      </c>
      <c r="AG51" s="1127" t="s">
        <v>3102</v>
      </c>
      <c r="AH51" s="1127" t="s">
        <v>3103</v>
      </c>
      <c r="AI51" s="1200"/>
      <c r="AJ51" s="1201" t="s">
        <v>3104</v>
      </c>
      <c r="AK51" s="1202"/>
      <c r="AL51" s="1202"/>
      <c r="AM51" s="1202"/>
      <c r="AN51" s="1202"/>
      <c r="AO51" s="1202"/>
      <c r="AP51" s="1202"/>
      <c r="AQ51" s="1203"/>
      <c r="AR51" s="1203"/>
      <c r="AS51" s="1203"/>
      <c r="AT51" s="1203"/>
      <c r="AU51" s="1203"/>
      <c r="AV51" s="1203"/>
      <c r="AW51" s="1203"/>
      <c r="AX51" s="1203"/>
      <c r="AY51" s="1203"/>
      <c r="AZ51" s="1203"/>
      <c r="BA51" s="1203"/>
      <c r="BB51" s="1203"/>
      <c r="BC51" s="1203"/>
      <c r="BD51" s="1203"/>
      <c r="BE51" s="1203"/>
      <c r="BF51" s="1203"/>
      <c r="BG51" s="1203"/>
      <c r="BH51" s="1203"/>
      <c r="BI51" s="1203"/>
      <c r="BJ51" s="1203"/>
      <c r="BK51" s="1203"/>
      <c r="BL51" s="1203"/>
      <c r="BM51" s="1203"/>
      <c r="BN51" s="1203"/>
      <c r="BO51" s="1203"/>
      <c r="BP51" s="1203"/>
      <c r="BQ51" s="1203"/>
      <c r="BR51" s="1203"/>
      <c r="BS51" s="1203"/>
      <c r="BT51" s="1203"/>
      <c r="BU51" s="1203"/>
      <c r="BV51" s="1203"/>
      <c r="BW51" s="1203"/>
      <c r="BX51" s="1203"/>
      <c r="BY51" s="1203"/>
      <c r="BZ51" s="1203"/>
      <c r="CA51" s="1203"/>
      <c r="CB51" s="1203"/>
      <c r="CC51" s="1203"/>
      <c r="CD51" s="1203"/>
      <c r="CE51" s="1203"/>
      <c r="CF51" s="1203"/>
      <c r="CG51" s="1203"/>
      <c r="CH51" s="1203"/>
      <c r="CI51" s="1203"/>
      <c r="CJ51" s="1203"/>
      <c r="CK51" s="1203"/>
      <c r="CL51" s="1203"/>
      <c r="CM51" s="1203"/>
      <c r="CN51" s="1203"/>
      <c r="CO51" s="1203"/>
      <c r="CP51" s="1203"/>
      <c r="CQ51" s="1203"/>
      <c r="CR51" s="1203"/>
      <c r="CS51" s="1203"/>
      <c r="CT51" s="1203"/>
      <c r="CU51" s="1203"/>
      <c r="CV51" s="1203"/>
      <c r="CW51" s="1203"/>
      <c r="CX51" s="1203"/>
      <c r="CY51" s="1203"/>
      <c r="CZ51" s="1203"/>
      <c r="DA51" s="1203"/>
      <c r="DB51" s="1203"/>
      <c r="DC51" s="1203"/>
      <c r="DD51" s="1203"/>
      <c r="DE51" s="1203"/>
      <c r="DF51" s="1203"/>
      <c r="DG51" s="1203"/>
      <c r="DH51" s="1203"/>
      <c r="DI51" s="1203"/>
      <c r="DJ51" s="1203"/>
      <c r="DK51" s="1203"/>
      <c r="DL51" s="1203"/>
      <c r="DM51" s="1203"/>
      <c r="DN51" s="1203"/>
      <c r="DO51" s="1203"/>
      <c r="DP51" s="1203"/>
      <c r="DQ51" s="1203"/>
      <c r="DR51" s="1203"/>
      <c r="DS51" s="1203"/>
      <c r="DT51" s="1203"/>
      <c r="DU51" s="1203"/>
      <c r="DV51" s="1203"/>
      <c r="DW51" s="1203"/>
      <c r="DX51" s="1203"/>
      <c r="DY51" s="1203"/>
      <c r="DZ51" s="1203"/>
      <c r="EA51" s="1203"/>
      <c r="EB51" s="1203"/>
      <c r="EC51" s="1203"/>
      <c r="ED51" s="1203"/>
      <c r="EE51" s="1203"/>
      <c r="EF51" s="1203"/>
      <c r="EG51" s="1203"/>
      <c r="EH51" s="1203"/>
      <c r="EI51" s="1203"/>
      <c r="EJ51" s="1203"/>
      <c r="EK51" s="1203"/>
      <c r="EL51" s="1203"/>
      <c r="EM51" s="1203"/>
      <c r="EN51" s="1203"/>
      <c r="EO51" s="1203"/>
      <c r="EP51" s="1203"/>
      <c r="EQ51" s="1203"/>
      <c r="ER51" s="1203"/>
      <c r="ES51" s="1203"/>
      <c r="ET51" s="1203"/>
      <c r="EU51" s="1203"/>
      <c r="EV51" s="1203"/>
      <c r="EW51" s="1203"/>
      <c r="EX51" s="1203"/>
      <c r="EY51" s="1203"/>
      <c r="EZ51" s="1203"/>
      <c r="FA51" s="1203"/>
      <c r="FB51" s="1203"/>
      <c r="FC51" s="1203"/>
      <c r="FD51" s="1203"/>
      <c r="FE51" s="1203"/>
      <c r="FF51" s="1203"/>
      <c r="FG51" s="1203"/>
      <c r="FH51" s="1203"/>
      <c r="FI51" s="1203"/>
      <c r="FJ51" s="1203"/>
      <c r="FK51" s="1203"/>
      <c r="FL51" s="1203"/>
      <c r="FM51" s="1203"/>
      <c r="FN51" s="1203"/>
      <c r="FO51" s="1203"/>
      <c r="FP51" s="1203"/>
      <c r="FQ51" s="1203"/>
      <c r="FR51" s="1203"/>
      <c r="FS51" s="1203"/>
      <c r="FT51" s="1203"/>
      <c r="FU51" s="1203"/>
      <c r="FV51" s="1203"/>
      <c r="FW51" s="1203"/>
      <c r="FX51" s="1203"/>
      <c r="FY51" s="1203"/>
      <c r="FZ51" s="1203"/>
      <c r="GA51" s="1203"/>
      <c r="GB51" s="1203"/>
      <c r="GC51" s="1203"/>
      <c r="GD51" s="1203"/>
      <c r="GE51" s="1203"/>
      <c r="GF51" s="1203"/>
      <c r="GG51" s="1203"/>
      <c r="GH51" s="1203"/>
      <c r="GI51" s="1203"/>
      <c r="GJ51" s="1203"/>
      <c r="GK51" s="1203"/>
      <c r="GL51" s="1203"/>
      <c r="GM51" s="1203"/>
      <c r="GN51" s="1203"/>
      <c r="GO51" s="1203"/>
      <c r="GP51" s="1203"/>
      <c r="GQ51" s="1203"/>
      <c r="GR51" s="1203"/>
      <c r="GS51" s="1203"/>
      <c r="GT51" s="1203"/>
      <c r="GU51" s="1203"/>
      <c r="GV51" s="1203"/>
      <c r="GW51" s="1203"/>
      <c r="GX51" s="1203"/>
      <c r="GY51" s="1203"/>
      <c r="GZ51" s="1203"/>
      <c r="HA51" s="1203"/>
      <c r="HB51" s="1203"/>
      <c r="HC51" s="1203"/>
      <c r="HD51" s="1203"/>
      <c r="HE51" s="1203"/>
      <c r="HF51" s="1203"/>
      <c r="HG51" s="1203"/>
      <c r="HH51" s="1203"/>
      <c r="HI51" s="1203"/>
      <c r="HJ51" s="1203"/>
      <c r="HK51" s="1203"/>
      <c r="HL51" s="1203"/>
      <c r="HM51" s="1203"/>
      <c r="HN51" s="1203"/>
      <c r="HO51" s="1203"/>
      <c r="HP51" s="1203"/>
      <c r="HQ51" s="1203"/>
      <c r="HR51" s="1203"/>
      <c r="HS51" s="1203"/>
      <c r="HT51" s="1203"/>
      <c r="HU51" s="1203"/>
      <c r="HV51" s="1203"/>
      <c r="HW51" s="1203"/>
      <c r="HX51" s="1203"/>
      <c r="HY51" s="1203"/>
      <c r="HZ51" s="1203"/>
      <c r="IA51" s="1203"/>
      <c r="IB51" s="1203"/>
      <c r="IC51" s="1203"/>
      <c r="ID51" s="1203"/>
      <c r="IE51" s="1203"/>
      <c r="IF51" s="1203"/>
      <c r="IG51" s="1203"/>
      <c r="IH51" s="1203"/>
      <c r="II51" s="1203"/>
      <c r="IJ51" s="1203"/>
      <c r="IK51" s="1203"/>
      <c r="IL51" s="1203"/>
      <c r="IM51" s="1203"/>
      <c r="IN51" s="1203"/>
      <c r="IO51" s="1203"/>
      <c r="IP51" s="1203"/>
      <c r="IQ51" s="1203"/>
      <c r="IR51" s="1203"/>
      <c r="IS51" s="1203"/>
      <c r="IT51" s="1203"/>
      <c r="IU51" s="1203"/>
      <c r="IV51" s="1203"/>
      <c r="IW51" s="1203"/>
      <c r="IX51" s="1203"/>
      <c r="IY51" s="1203"/>
      <c r="IZ51" s="1203"/>
      <c r="JA51" s="1203"/>
      <c r="JB51" s="1203"/>
      <c r="JC51" s="1203"/>
      <c r="JD51" s="1203"/>
      <c r="JE51" s="1203"/>
      <c r="JF51" s="1203"/>
      <c r="JG51" s="1203"/>
      <c r="JH51" s="1203"/>
      <c r="JI51" s="1203"/>
      <c r="JJ51" s="1203"/>
      <c r="JK51" s="1203"/>
      <c r="JL51" s="1203"/>
      <c r="JM51" s="1203"/>
      <c r="JN51" s="1203"/>
      <c r="JO51" s="1203"/>
      <c r="JP51" s="1203"/>
      <c r="JQ51" s="1203"/>
      <c r="JR51" s="1203"/>
      <c r="JS51" s="1203"/>
      <c r="JT51" s="1203"/>
      <c r="JU51" s="1203"/>
      <c r="JV51" s="1203"/>
      <c r="JW51" s="1203"/>
      <c r="JX51" s="1203"/>
      <c r="JY51" s="1203"/>
      <c r="JZ51" s="1203"/>
      <c r="KA51" s="1203"/>
      <c r="KB51" s="1203"/>
      <c r="KC51" s="1203"/>
      <c r="KD51" s="1203"/>
      <c r="KE51" s="1203"/>
      <c r="KF51" s="1203"/>
      <c r="KG51" s="1203"/>
      <c r="KH51" s="1203"/>
      <c r="KI51" s="1203"/>
      <c r="KJ51" s="1203"/>
      <c r="KK51" s="1203"/>
      <c r="KL51" s="1203"/>
      <c r="KM51" s="1203"/>
      <c r="KN51" s="1203"/>
      <c r="KO51" s="1203"/>
      <c r="KP51" s="1203"/>
      <c r="KQ51" s="1203"/>
      <c r="KR51" s="1203"/>
      <c r="KS51" s="1203"/>
      <c r="KT51" s="1203"/>
      <c r="KU51" s="1203"/>
      <c r="KV51" s="1203"/>
      <c r="KW51" s="1203"/>
      <c r="KX51" s="1203"/>
      <c r="KY51" s="1203"/>
      <c r="KZ51" s="1203"/>
      <c r="LA51" s="1203"/>
      <c r="LB51" s="1203"/>
      <c r="LC51" s="1203"/>
      <c r="LD51" s="1203"/>
      <c r="LE51" s="1203"/>
      <c r="LF51" s="1203"/>
      <c r="LG51" s="1203"/>
      <c r="LH51" s="1203"/>
      <c r="LI51" s="1203"/>
      <c r="LJ51" s="1203"/>
      <c r="LK51" s="1203"/>
      <c r="LL51" s="1203"/>
      <c r="LM51" s="1203"/>
      <c r="LN51" s="1203"/>
      <c r="LO51" s="1203"/>
      <c r="LP51" s="1203"/>
      <c r="LQ51" s="1203"/>
      <c r="LR51" s="1203"/>
      <c r="LS51" s="1203"/>
      <c r="LT51" s="1203"/>
      <c r="LU51" s="1203"/>
      <c r="LV51" s="1203"/>
      <c r="LW51" s="1203"/>
      <c r="LX51" s="1203"/>
      <c r="LY51" s="1203"/>
      <c r="LZ51" s="1203"/>
      <c r="MA51" s="1203"/>
      <c r="MB51" s="1203"/>
      <c r="MC51" s="1203"/>
      <c r="MD51" s="1203"/>
      <c r="ME51" s="1203"/>
      <c r="MF51" s="1203"/>
      <c r="MG51" s="1203"/>
      <c r="MH51" s="1203"/>
      <c r="MI51" s="1203"/>
      <c r="MJ51" s="1203"/>
      <c r="MK51" s="1203"/>
      <c r="ML51" s="1203"/>
      <c r="MM51" s="1203"/>
      <c r="MN51" s="1203"/>
      <c r="MO51" s="1203"/>
      <c r="MP51" s="1203"/>
      <c r="MQ51" s="1203"/>
      <c r="MR51" s="1203"/>
      <c r="MS51" s="1203"/>
      <c r="MT51" s="1203"/>
      <c r="MU51" s="1203"/>
      <c r="MV51" s="1203"/>
      <c r="MW51" s="1203"/>
      <c r="MX51" s="1203"/>
      <c r="MY51" s="1203"/>
      <c r="MZ51" s="1203"/>
      <c r="NA51" s="1203"/>
      <c r="NB51" s="1203"/>
      <c r="NC51" s="1203"/>
      <c r="ND51" s="1203"/>
      <c r="NE51" s="1203"/>
      <c r="NF51" s="1203"/>
      <c r="NG51" s="1203"/>
      <c r="NH51" s="1203"/>
      <c r="NI51" s="1203"/>
      <c r="NJ51" s="1203"/>
      <c r="NK51" s="1203"/>
      <c r="NL51" s="1203"/>
      <c r="NM51" s="1203"/>
      <c r="NN51" s="1203"/>
      <c r="NO51" s="1203"/>
      <c r="NP51" s="1203"/>
      <c r="NQ51" s="1203"/>
      <c r="NR51" s="1203"/>
      <c r="NS51" s="1203"/>
      <c r="NT51" s="1203"/>
      <c r="NU51" s="1203"/>
      <c r="NV51" s="1203"/>
      <c r="NW51" s="1203"/>
      <c r="NX51" s="1203"/>
      <c r="NY51" s="1203"/>
      <c r="NZ51" s="1203"/>
      <c r="OA51" s="1203"/>
      <c r="OB51" s="1203"/>
      <c r="OC51" s="1203"/>
      <c r="OD51" s="1203"/>
      <c r="OE51" s="1203"/>
      <c r="OF51" s="1203"/>
      <c r="OG51" s="1203"/>
      <c r="OH51" s="1203"/>
      <c r="OI51" s="1203"/>
      <c r="OJ51" s="1203"/>
      <c r="OK51" s="1203"/>
      <c r="OL51" s="1203"/>
      <c r="OM51" s="1203"/>
      <c r="ON51" s="1203"/>
      <c r="OO51" s="1203"/>
      <c r="OP51" s="1203"/>
      <c r="OQ51" s="1203"/>
      <c r="OR51" s="1203"/>
      <c r="OS51" s="1203"/>
      <c r="OT51" s="1203"/>
      <c r="OU51" s="1203"/>
      <c r="OV51" s="1203"/>
      <c r="OW51" s="1203"/>
      <c r="OX51" s="1203"/>
      <c r="OY51" s="1203"/>
      <c r="OZ51" s="1203"/>
      <c r="PA51" s="1203"/>
      <c r="PB51" s="1203"/>
      <c r="PC51" s="1203"/>
      <c r="PD51" s="1203"/>
      <c r="PE51" s="1203"/>
      <c r="PF51" s="1203"/>
      <c r="PG51" s="1203"/>
      <c r="PH51" s="1203"/>
      <c r="PI51" s="1203"/>
      <c r="PJ51" s="1203"/>
      <c r="PK51" s="1203"/>
      <c r="PL51" s="1203"/>
      <c r="PM51" s="1203"/>
      <c r="PN51" s="1203"/>
      <c r="PO51" s="1203"/>
      <c r="PP51" s="1203"/>
      <c r="PQ51" s="1203"/>
      <c r="PR51" s="1203"/>
      <c r="PS51" s="1203"/>
      <c r="PT51" s="1203"/>
      <c r="PU51" s="1203"/>
      <c r="PV51" s="1203"/>
      <c r="PW51" s="1203"/>
      <c r="PX51" s="1203"/>
      <c r="PY51" s="1203"/>
      <c r="PZ51" s="1203"/>
      <c r="QA51" s="1203"/>
      <c r="QB51" s="1203"/>
      <c r="QC51" s="1203"/>
      <c r="QD51" s="1203"/>
      <c r="QE51" s="1203"/>
      <c r="QF51" s="1203"/>
      <c r="QG51" s="1203"/>
      <c r="QH51" s="1203"/>
      <c r="QI51" s="1203"/>
      <c r="QJ51" s="1203"/>
      <c r="QK51" s="1203"/>
      <c r="QL51" s="1203"/>
      <c r="QM51" s="1203"/>
      <c r="QN51" s="1203"/>
      <c r="QO51" s="1203"/>
      <c r="QP51" s="1203"/>
      <c r="QQ51" s="1203"/>
      <c r="QR51" s="1203"/>
      <c r="QS51" s="1203"/>
      <c r="QT51" s="1203"/>
      <c r="QU51" s="1203"/>
      <c r="QV51" s="1203"/>
      <c r="QW51" s="1203"/>
      <c r="QX51" s="1203"/>
      <c r="QY51" s="1203"/>
      <c r="QZ51" s="1203"/>
      <c r="RA51" s="1203"/>
      <c r="RB51" s="1203"/>
      <c r="RC51" s="1203"/>
      <c r="RD51" s="1203"/>
      <c r="RE51" s="1203"/>
      <c r="RF51" s="1203"/>
      <c r="RG51" s="1203"/>
      <c r="RH51" s="1203"/>
      <c r="RI51" s="1203"/>
      <c r="RJ51" s="1203"/>
      <c r="RK51" s="1203"/>
      <c r="RL51" s="1203"/>
      <c r="RM51" s="1203"/>
      <c r="RN51" s="1203"/>
      <c r="RO51" s="1203"/>
      <c r="RP51" s="1203"/>
      <c r="RQ51" s="1203"/>
      <c r="RR51" s="1203"/>
      <c r="RS51" s="1203"/>
      <c r="RT51" s="1203"/>
      <c r="RU51" s="1203"/>
      <c r="RV51" s="1203"/>
      <c r="RW51" s="1203"/>
      <c r="RX51" s="1203"/>
      <c r="RY51" s="1203"/>
      <c r="RZ51" s="1203"/>
      <c r="SA51" s="1203"/>
      <c r="SB51" s="1203"/>
      <c r="SC51" s="1203"/>
      <c r="SD51" s="1203"/>
      <c r="SE51" s="1203"/>
      <c r="SF51" s="1203"/>
      <c r="SG51" s="1203"/>
      <c r="SH51" s="1203"/>
      <c r="SI51" s="1203"/>
      <c r="SJ51" s="1203"/>
      <c r="SK51" s="1203"/>
      <c r="SL51" s="1203"/>
      <c r="SM51" s="1203"/>
      <c r="SN51" s="1203"/>
      <c r="SO51" s="1203"/>
      <c r="SP51" s="1203"/>
      <c r="SQ51" s="1203"/>
      <c r="SR51" s="1203"/>
      <c r="SS51" s="1203"/>
      <c r="ST51" s="1203"/>
      <c r="SU51" s="1203"/>
      <c r="SV51" s="1203"/>
      <c r="SW51" s="1203"/>
      <c r="SX51" s="1203"/>
      <c r="SY51" s="1203"/>
      <c r="SZ51" s="1203"/>
      <c r="TA51" s="1203"/>
      <c r="TB51" s="1203"/>
      <c r="TC51" s="1203"/>
      <c r="TD51" s="1203"/>
      <c r="TE51" s="1203"/>
      <c r="TF51" s="1203"/>
      <c r="TG51" s="1203"/>
      <c r="TH51" s="1203"/>
      <c r="TI51" s="1203"/>
      <c r="TJ51" s="1203"/>
      <c r="TK51" s="1203"/>
      <c r="TL51" s="1203"/>
      <c r="TM51" s="1203"/>
      <c r="TN51" s="1203"/>
      <c r="TO51" s="1203"/>
      <c r="TP51" s="1203"/>
      <c r="TQ51" s="1203"/>
      <c r="TR51" s="1203"/>
      <c r="TS51" s="1203"/>
      <c r="TT51" s="1203"/>
      <c r="TU51" s="1203"/>
      <c r="TV51" s="1203"/>
      <c r="TW51" s="1203"/>
      <c r="TX51" s="1203"/>
      <c r="TY51" s="1203"/>
      <c r="TZ51" s="1203"/>
      <c r="UA51" s="1203"/>
      <c r="UB51" s="1203"/>
      <c r="UC51" s="1203"/>
      <c r="UD51" s="1203"/>
      <c r="UE51" s="1203"/>
      <c r="UF51" s="1203"/>
      <c r="UG51" s="1203"/>
      <c r="UH51" s="1203"/>
      <c r="UI51" s="1203"/>
      <c r="UJ51" s="1203"/>
      <c r="UK51" s="1203"/>
      <c r="UL51" s="1203"/>
      <c r="UM51" s="1203"/>
      <c r="UN51" s="1203"/>
      <c r="UO51" s="1203"/>
      <c r="UP51" s="1203"/>
      <c r="UQ51" s="1203"/>
      <c r="UR51" s="1203"/>
      <c r="US51" s="1203"/>
      <c r="UT51" s="1203"/>
      <c r="UU51" s="1203"/>
      <c r="UV51" s="1203"/>
      <c r="UW51" s="1203"/>
      <c r="UX51" s="1203"/>
      <c r="UY51" s="1203"/>
      <c r="UZ51" s="1203"/>
      <c r="VA51" s="1203"/>
      <c r="VB51" s="1203"/>
      <c r="VC51" s="1203"/>
      <c r="VD51" s="1203"/>
      <c r="VE51" s="1203"/>
      <c r="VF51" s="1203"/>
      <c r="VG51" s="1203"/>
      <c r="VH51" s="1203"/>
      <c r="VI51" s="1203"/>
      <c r="VJ51" s="1203"/>
      <c r="VK51" s="1203"/>
      <c r="VL51" s="1203"/>
      <c r="VM51" s="1203"/>
      <c r="VN51" s="1203"/>
      <c r="VO51" s="1203"/>
      <c r="VP51" s="1203"/>
      <c r="VQ51" s="1203"/>
      <c r="VR51" s="1203"/>
      <c r="VS51" s="1203"/>
      <c r="VT51" s="1203"/>
      <c r="VU51" s="1203"/>
      <c r="VV51" s="1203"/>
      <c r="VW51" s="1203"/>
      <c r="VX51" s="1203"/>
      <c r="VY51" s="1203"/>
      <c r="VZ51" s="1203"/>
      <c r="WA51" s="1203"/>
      <c r="WB51" s="1203"/>
      <c r="WC51" s="1203"/>
      <c r="WD51" s="1203"/>
      <c r="WE51" s="1203"/>
      <c r="WF51" s="1203"/>
      <c r="WG51" s="1203"/>
      <c r="WH51" s="1203"/>
      <c r="WI51" s="1203"/>
      <c r="WJ51" s="1203"/>
      <c r="WK51" s="1203"/>
      <c r="WL51" s="1203"/>
      <c r="WM51" s="1203"/>
      <c r="WN51" s="1203"/>
      <c r="WO51" s="1203"/>
      <c r="WP51" s="1203"/>
      <c r="WQ51" s="1203"/>
      <c r="WR51" s="1203"/>
      <c r="WS51" s="1203"/>
      <c r="WT51" s="1203"/>
      <c r="WU51" s="1203"/>
      <c r="WV51" s="1203"/>
      <c r="WW51" s="1203"/>
      <c r="WX51" s="1203"/>
      <c r="WY51" s="1203"/>
      <c r="WZ51" s="1203"/>
      <c r="XA51" s="1203"/>
      <c r="XB51" s="1203"/>
      <c r="XC51" s="1203"/>
      <c r="XD51" s="1203"/>
      <c r="XE51" s="1203"/>
      <c r="XF51" s="1203"/>
      <c r="XG51" s="1203"/>
      <c r="XH51" s="1203"/>
      <c r="XI51" s="1203"/>
      <c r="XJ51" s="1203"/>
      <c r="XK51" s="1203"/>
      <c r="XL51" s="1203"/>
      <c r="XM51" s="1203"/>
      <c r="XN51" s="1203"/>
      <c r="XO51" s="1203"/>
      <c r="XP51" s="1203"/>
      <c r="XQ51" s="1203"/>
      <c r="XR51" s="1203"/>
      <c r="XS51" s="1203"/>
      <c r="XT51" s="1203"/>
      <c r="XU51" s="1203"/>
      <c r="XV51" s="1203"/>
      <c r="XW51" s="1203"/>
      <c r="XX51" s="1203"/>
      <c r="XY51" s="1203"/>
      <c r="XZ51" s="1203"/>
      <c r="YA51" s="1203"/>
      <c r="YB51" s="1203"/>
      <c r="YC51" s="1203"/>
      <c r="YD51" s="1203"/>
      <c r="YE51" s="1203"/>
      <c r="YF51" s="1203"/>
      <c r="YG51" s="1203"/>
      <c r="YH51" s="1203"/>
      <c r="YI51" s="1203"/>
      <c r="YJ51" s="1203"/>
      <c r="YK51" s="1203"/>
      <c r="YL51" s="1203"/>
      <c r="YM51" s="1203"/>
      <c r="YN51" s="1203"/>
      <c r="YO51" s="1203"/>
      <c r="YP51" s="1203"/>
      <c r="YQ51" s="1203"/>
      <c r="YR51" s="1203"/>
      <c r="YS51" s="1203"/>
      <c r="YT51" s="1203"/>
      <c r="YU51" s="1203"/>
      <c r="YV51" s="1203"/>
      <c r="YW51" s="1203"/>
      <c r="YX51" s="1203"/>
      <c r="YY51" s="1203"/>
      <c r="YZ51" s="1203"/>
      <c r="ZA51" s="1203"/>
      <c r="ZB51" s="1203"/>
      <c r="ZC51" s="1203"/>
      <c r="ZD51" s="1203"/>
      <c r="ZE51" s="1203"/>
      <c r="ZF51" s="1203"/>
      <c r="ZG51" s="1203"/>
      <c r="ZH51" s="1203"/>
      <c r="ZI51" s="1203"/>
      <c r="ZJ51" s="1203"/>
      <c r="ZK51" s="1203"/>
      <c r="ZL51" s="1203"/>
      <c r="ZM51" s="1203"/>
      <c r="ZN51" s="1203"/>
      <c r="ZO51" s="1203"/>
      <c r="ZP51" s="1203"/>
      <c r="ZQ51" s="1203"/>
      <c r="ZR51" s="1203"/>
      <c r="ZS51" s="1203"/>
      <c r="ZT51" s="1203"/>
      <c r="ZU51" s="1203"/>
      <c r="ZV51" s="1203"/>
      <c r="ZW51" s="1203"/>
      <c r="ZX51" s="1203"/>
      <c r="ZY51" s="1203"/>
      <c r="ZZ51" s="1203"/>
      <c r="AAA51" s="1203"/>
      <c r="AAB51" s="1203"/>
      <c r="AAC51" s="1203"/>
      <c r="AAD51" s="1203"/>
      <c r="AAE51" s="1203"/>
      <c r="AAF51" s="1203"/>
      <c r="AAG51" s="1203"/>
      <c r="AAH51" s="1203"/>
      <c r="AAI51" s="1203"/>
      <c r="AAJ51" s="1203"/>
      <c r="AAK51" s="1203"/>
      <c r="AAL51" s="1203"/>
      <c r="AAM51" s="1203"/>
      <c r="AAN51" s="1203"/>
      <c r="AAO51" s="1203"/>
      <c r="AAP51" s="1203"/>
      <c r="AAQ51" s="1203"/>
      <c r="AAR51" s="1203"/>
      <c r="AAS51" s="1203"/>
      <c r="AAT51" s="1203"/>
      <c r="AAU51" s="1203"/>
      <c r="AAV51" s="1203"/>
      <c r="AAW51" s="1203"/>
      <c r="AAX51" s="1203"/>
      <c r="AAY51" s="1203"/>
      <c r="AAZ51" s="1203"/>
      <c r="ABA51" s="1203"/>
      <c r="ABB51" s="1203"/>
      <c r="ABC51" s="1203"/>
      <c r="ABD51" s="1203"/>
      <c r="ABE51" s="1203"/>
      <c r="ABF51" s="1203"/>
      <c r="ABG51" s="1203"/>
      <c r="ABH51" s="1203"/>
      <c r="ABI51" s="1203"/>
      <c r="ABJ51" s="1203"/>
      <c r="ABK51" s="1203"/>
      <c r="ABL51" s="1203"/>
      <c r="ABM51" s="1203"/>
      <c r="ABN51" s="1203"/>
      <c r="ABO51" s="1203"/>
      <c r="ABP51" s="1203"/>
      <c r="ABQ51" s="1203"/>
      <c r="ABR51" s="1203"/>
      <c r="ABS51" s="1203"/>
      <c r="ABT51" s="1203"/>
      <c r="ABU51" s="1203"/>
      <c r="ABV51" s="1203"/>
      <c r="ABW51" s="1203"/>
      <c r="ABX51" s="1203"/>
      <c r="ABY51" s="1203"/>
      <c r="ABZ51" s="1203"/>
      <c r="ACA51" s="1203"/>
      <c r="ACB51" s="1203"/>
      <c r="ACC51" s="1203"/>
      <c r="ACD51" s="1203"/>
      <c r="ACE51" s="1203"/>
      <c r="ACF51" s="1203"/>
      <c r="ACG51" s="1203"/>
      <c r="ACH51" s="1203"/>
      <c r="ACI51" s="1203"/>
      <c r="ACJ51" s="1203"/>
      <c r="ACK51" s="1203"/>
      <c r="ACL51" s="1203"/>
      <c r="ACM51" s="1203"/>
      <c r="ACN51" s="1203"/>
      <c r="ACO51" s="1203"/>
      <c r="ACP51" s="1203"/>
      <c r="ACQ51" s="1203"/>
      <c r="ACR51" s="1203"/>
      <c r="ACS51" s="1203"/>
      <c r="ACT51" s="1203"/>
      <c r="ACU51" s="1203"/>
      <c r="ACV51" s="1203"/>
      <c r="ACW51" s="1203"/>
      <c r="ACX51" s="1203"/>
      <c r="ACY51" s="1203"/>
      <c r="ACZ51" s="1203"/>
      <c r="ADA51" s="1203"/>
      <c r="ADB51" s="1203"/>
      <c r="ADC51" s="1203"/>
      <c r="ADD51" s="1203"/>
      <c r="ADE51" s="1203"/>
      <c r="ADF51" s="1203"/>
      <c r="ADG51" s="1203"/>
      <c r="ADH51" s="1203"/>
      <c r="ADI51" s="1203"/>
      <c r="ADJ51" s="1203"/>
      <c r="ADK51" s="1203"/>
      <c r="ADL51" s="1203"/>
      <c r="ADM51" s="1203"/>
      <c r="ADN51" s="1203"/>
      <c r="ADO51" s="1203"/>
      <c r="ADP51" s="1203"/>
      <c r="ADQ51" s="1203"/>
      <c r="ADR51" s="1203"/>
      <c r="ADS51" s="1203"/>
      <c r="ADT51" s="1203"/>
      <c r="ADU51" s="1203"/>
      <c r="ADV51" s="1203"/>
      <c r="ADW51" s="1203"/>
      <c r="ADX51" s="1203"/>
      <c r="ADY51" s="1203"/>
      <c r="ADZ51" s="1203"/>
      <c r="AEA51" s="1203"/>
      <c r="AEB51" s="1203"/>
      <c r="AEC51" s="1203"/>
      <c r="AED51" s="1203"/>
      <c r="AEE51" s="1203"/>
      <c r="AEF51" s="1203"/>
      <c r="AEG51" s="1203"/>
      <c r="AEH51" s="1203"/>
      <c r="AEI51" s="1203"/>
      <c r="AEJ51" s="1203"/>
      <c r="AEK51" s="1203"/>
      <c r="AEL51" s="1203"/>
      <c r="AEM51" s="1203"/>
      <c r="AEN51" s="1203"/>
      <c r="AEO51" s="1203"/>
      <c r="AEP51" s="1203"/>
      <c r="AEQ51" s="1203"/>
      <c r="AER51" s="1203"/>
      <c r="AES51" s="1203"/>
      <c r="AET51" s="1203"/>
      <c r="AEU51" s="1203"/>
      <c r="AEV51" s="1203"/>
      <c r="AEW51" s="1203"/>
      <c r="AEX51" s="1203"/>
      <c r="AEY51" s="1203"/>
      <c r="AEZ51" s="1203"/>
      <c r="AFA51" s="1203"/>
      <c r="AFB51" s="1203"/>
      <c r="AFC51" s="1203"/>
      <c r="AFD51" s="1203"/>
      <c r="AFE51" s="1203"/>
      <c r="AFF51" s="1203"/>
      <c r="AFG51" s="1203"/>
      <c r="AFH51" s="1203"/>
      <c r="AFI51" s="1203"/>
      <c r="AFJ51" s="1203"/>
      <c r="AFK51" s="1203"/>
      <c r="AFL51" s="1203"/>
      <c r="AFM51" s="1203"/>
      <c r="AFN51" s="1203"/>
      <c r="AFO51" s="1203"/>
      <c r="AFP51" s="1203"/>
      <c r="AFQ51" s="1203"/>
      <c r="AFR51" s="1203"/>
      <c r="AFS51" s="1203"/>
      <c r="AFT51" s="1203"/>
      <c r="AFU51" s="1203"/>
      <c r="AFV51" s="1203"/>
      <c r="AFW51" s="1203"/>
      <c r="AFX51" s="1203"/>
      <c r="AFY51" s="1203"/>
      <c r="AFZ51" s="1203"/>
      <c r="AGA51" s="1203"/>
      <c r="AGB51" s="1203"/>
      <c r="AGC51" s="1203"/>
      <c r="AGD51" s="1203"/>
      <c r="AGE51" s="1203"/>
      <c r="AGF51" s="1203"/>
      <c r="AGG51" s="1203"/>
      <c r="AGH51" s="1203"/>
      <c r="AGI51" s="1203"/>
      <c r="AGJ51" s="1203"/>
      <c r="AGK51" s="1203"/>
      <c r="AGL51" s="1203"/>
      <c r="AGM51" s="1203"/>
      <c r="AGN51" s="1203"/>
      <c r="AGO51" s="1203"/>
      <c r="AGP51" s="1203"/>
      <c r="AGQ51" s="1203"/>
      <c r="AGR51" s="1203"/>
      <c r="AGS51" s="1203"/>
      <c r="AGT51" s="1203"/>
      <c r="AGU51" s="1203"/>
      <c r="AGV51" s="1203"/>
      <c r="AGW51" s="1203"/>
      <c r="AGX51" s="1203"/>
      <c r="AGY51" s="1203"/>
      <c r="AGZ51" s="1203"/>
      <c r="AHA51" s="1203"/>
      <c r="AHB51" s="1203"/>
      <c r="AHC51" s="1203"/>
      <c r="AHD51" s="1203"/>
      <c r="AHE51" s="1203"/>
      <c r="AHF51" s="1203"/>
      <c r="AHG51" s="1203"/>
      <c r="AHH51" s="1203"/>
      <c r="AHI51" s="1203"/>
      <c r="AHJ51" s="1203"/>
      <c r="AHK51" s="1203"/>
      <c r="AHL51" s="1203"/>
      <c r="AHM51" s="1203"/>
      <c r="AHN51" s="1203"/>
      <c r="AHO51" s="1203"/>
      <c r="AHP51" s="1203"/>
      <c r="AHQ51" s="1203"/>
      <c r="AHR51" s="1203"/>
      <c r="AHS51" s="1203"/>
      <c r="AHT51" s="1203"/>
      <c r="AHU51" s="1203"/>
      <c r="AHV51" s="1203"/>
      <c r="AHW51" s="1203"/>
      <c r="AHX51" s="1203"/>
      <c r="AHY51" s="1203"/>
      <c r="AHZ51" s="1203"/>
      <c r="AIA51" s="1203"/>
      <c r="AIB51" s="1203"/>
      <c r="AIC51" s="1203"/>
      <c r="AID51" s="1203"/>
      <c r="AIE51" s="1203"/>
      <c r="AIF51" s="1203"/>
      <c r="AIG51" s="1203"/>
      <c r="AIH51" s="1203"/>
      <c r="AII51" s="1203"/>
      <c r="AIJ51" s="1203"/>
      <c r="AIK51" s="1203"/>
      <c r="AIL51" s="1203"/>
      <c r="AIM51" s="1203"/>
      <c r="AIN51" s="1203"/>
      <c r="AIO51" s="1203"/>
      <c r="AIP51" s="1203"/>
      <c r="AIQ51" s="1203"/>
      <c r="AIR51" s="1203"/>
      <c r="AIS51" s="1203"/>
      <c r="AIT51" s="1203"/>
      <c r="AIU51" s="1203"/>
      <c r="AIV51" s="1203"/>
      <c r="AIW51" s="1203"/>
      <c r="AIX51" s="1203"/>
      <c r="AIY51" s="1203"/>
      <c r="AIZ51" s="1203"/>
      <c r="AJA51" s="1203"/>
      <c r="AJB51" s="1203"/>
      <c r="AJC51" s="1203"/>
      <c r="AJD51" s="1203"/>
      <c r="AJE51" s="1203"/>
      <c r="AJF51" s="1203"/>
      <c r="AJG51" s="1203"/>
      <c r="AJH51" s="1203"/>
      <c r="AJI51" s="1203"/>
      <c r="AJJ51" s="1203"/>
      <c r="AJK51" s="1203"/>
      <c r="AJL51" s="1203"/>
      <c r="AJM51" s="1203"/>
      <c r="AJN51" s="1203"/>
      <c r="AJO51" s="1203"/>
      <c r="AJP51" s="1203"/>
      <c r="AJQ51" s="1203"/>
      <c r="AJR51" s="1203"/>
      <c r="AJS51" s="1203"/>
      <c r="AJT51" s="1203"/>
      <c r="AJU51" s="1203"/>
      <c r="AJV51" s="1203"/>
      <c r="AJW51" s="1203"/>
      <c r="AJX51" s="1203"/>
      <c r="AJY51" s="1203"/>
      <c r="AJZ51" s="1203"/>
      <c r="AKA51" s="1203"/>
      <c r="AKB51" s="1203"/>
      <c r="AKC51" s="1203"/>
      <c r="AKD51" s="1203"/>
      <c r="AKE51" s="1203"/>
      <c r="AKF51" s="1203"/>
      <c r="AKG51" s="1203"/>
      <c r="AKH51" s="1203"/>
      <c r="AKI51" s="1203"/>
      <c r="AKJ51" s="1203"/>
      <c r="AKK51" s="1203"/>
      <c r="AKL51" s="1203"/>
      <c r="AKM51" s="1203"/>
      <c r="AKN51" s="1203"/>
      <c r="AKO51" s="1203"/>
      <c r="AKP51" s="1203"/>
      <c r="AKQ51" s="1203"/>
      <c r="AKR51" s="1203"/>
      <c r="AKS51" s="1203"/>
      <c r="AKT51" s="1203"/>
      <c r="AKU51" s="1203"/>
      <c r="AKV51" s="1203"/>
      <c r="AKW51" s="1203"/>
      <c r="AKX51" s="1203"/>
      <c r="AKY51" s="1203"/>
      <c r="AKZ51" s="1203"/>
      <c r="ALA51" s="1203"/>
      <c r="ALB51" s="1203"/>
      <c r="ALC51" s="1203"/>
      <c r="ALD51" s="1203"/>
      <c r="ALE51" s="1203"/>
      <c r="ALF51" s="1203"/>
      <c r="ALG51" s="1203"/>
      <c r="ALH51" s="1203"/>
      <c r="ALI51" s="1203"/>
      <c r="ALJ51" s="1203"/>
      <c r="ALK51" s="1203"/>
      <c r="ALL51" s="1203"/>
      <c r="ALM51" s="1203"/>
      <c r="ALN51" s="1203"/>
      <c r="ALO51" s="1203"/>
      <c r="ALP51" s="1203"/>
      <c r="ALQ51" s="1203"/>
      <c r="ALR51" s="1203"/>
      <c r="ALS51" s="1203"/>
      <c r="ALT51" s="1203"/>
      <c r="ALU51" s="1203"/>
      <c r="ALV51" s="1203"/>
      <c r="ALW51" s="1203"/>
    </row>
    <row r="52" spans="1:1011" s="1203" customFormat="1" ht="246" customHeight="1">
      <c r="A52" s="1193" t="s">
        <v>966</v>
      </c>
      <c r="B52" s="1143" t="s">
        <v>1529</v>
      </c>
      <c r="C52" s="1194"/>
      <c r="D52" s="1142" t="s">
        <v>3105</v>
      </c>
      <c r="E52" s="1143" t="s">
        <v>2956</v>
      </c>
      <c r="F52" s="1127" t="s">
        <v>2538</v>
      </c>
      <c r="G52" s="1195">
        <v>2</v>
      </c>
      <c r="H52" s="1137" t="s">
        <v>410</v>
      </c>
      <c r="I52" s="1137" t="s">
        <v>2535</v>
      </c>
      <c r="J52" s="1196" t="s">
        <v>81</v>
      </c>
      <c r="K52" s="1132" t="s">
        <v>30</v>
      </c>
      <c r="L52" s="1196" t="s">
        <v>31</v>
      </c>
      <c r="M52" s="1195" t="s">
        <v>40</v>
      </c>
      <c r="N52" s="1205">
        <f t="shared" si="1"/>
        <v>1</v>
      </c>
      <c r="O52" s="1198"/>
      <c r="P52" s="1198"/>
      <c r="Q52" s="1198"/>
      <c r="R52" s="1198"/>
      <c r="S52" s="1198">
        <v>0.5</v>
      </c>
      <c r="T52" s="1198"/>
      <c r="U52" s="1198"/>
      <c r="V52" s="1198"/>
      <c r="W52" s="1198"/>
      <c r="X52" s="1198"/>
      <c r="Y52" s="1198">
        <v>0.5</v>
      </c>
      <c r="Z52" s="1198"/>
      <c r="AA52" s="1095" t="e">
        <f ca="1">IF($L52 = "Acumulado",SUM(OFFSET(#REF!,0,0,1,MONTH($N$3))), _xlfn.MAXIFS(#REF!,fechas_resultados,$N$3))</f>
        <v>#REF!</v>
      </c>
      <c r="AB52" s="1096" t="e">
        <f ca="1">IF(K52="Más es más", MIN(AA52/#REF!,1),MIN(#REF!/AA52,1))</f>
        <v>#REF!</v>
      </c>
      <c r="AC52" s="1096" t="e">
        <f t="shared" ca="1" si="2"/>
        <v>#REF!</v>
      </c>
      <c r="AD52" s="1128" t="s">
        <v>3100</v>
      </c>
      <c r="AE52" s="1128" t="s">
        <v>2950</v>
      </c>
      <c r="AF52" s="1127" t="s">
        <v>2962</v>
      </c>
      <c r="AG52" s="1127" t="s">
        <v>3106</v>
      </c>
      <c r="AH52" s="1127" t="s">
        <v>3103</v>
      </c>
      <c r="AI52" s="1206"/>
      <c r="AJ52" s="1201" t="s">
        <v>3107</v>
      </c>
    </row>
    <row r="53" spans="1:1011" s="1204" customFormat="1" ht="209.25" customHeight="1">
      <c r="A53" s="1193" t="s">
        <v>966</v>
      </c>
      <c r="B53" s="1143" t="s">
        <v>1529</v>
      </c>
      <c r="C53" s="1194"/>
      <c r="D53" s="1142" t="s">
        <v>3108</v>
      </c>
      <c r="E53" s="1143" t="s">
        <v>2956</v>
      </c>
      <c r="F53" s="1127" t="s">
        <v>2540</v>
      </c>
      <c r="G53" s="1195">
        <v>1</v>
      </c>
      <c r="H53" s="1137" t="s">
        <v>410</v>
      </c>
      <c r="I53" s="1137" t="s">
        <v>2535</v>
      </c>
      <c r="J53" s="1196" t="s">
        <v>81</v>
      </c>
      <c r="K53" s="1132" t="s">
        <v>30</v>
      </c>
      <c r="L53" s="1196" t="s">
        <v>31</v>
      </c>
      <c r="M53" s="1195" t="s">
        <v>40</v>
      </c>
      <c r="N53" s="1205">
        <f t="shared" si="1"/>
        <v>1</v>
      </c>
      <c r="O53" s="1198"/>
      <c r="P53" s="1198"/>
      <c r="Q53" s="1198"/>
      <c r="R53" s="1198"/>
      <c r="S53" s="1198">
        <v>0.5</v>
      </c>
      <c r="T53" s="1198"/>
      <c r="U53" s="1198"/>
      <c r="V53" s="1198"/>
      <c r="W53" s="1198"/>
      <c r="X53" s="1198"/>
      <c r="Y53" s="1198">
        <v>0.5</v>
      </c>
      <c r="Z53" s="1198"/>
      <c r="AA53" s="1095" t="e">
        <f ca="1">IF($L53 = "Acumulado",SUM(OFFSET(#REF!,0,0,1,MONTH($N$3))), _xlfn.MAXIFS(#REF!,fechas_resultados,$N$3))</f>
        <v>#REF!</v>
      </c>
      <c r="AB53" s="1096" t="e">
        <f ca="1">IF(K53="Más es más", MIN(AA53/#REF!,1),MIN(#REF!/AA53,1))</f>
        <v>#REF!</v>
      </c>
      <c r="AC53" s="1096" t="e">
        <f t="shared" ca="1" si="2"/>
        <v>#REF!</v>
      </c>
      <c r="AD53" s="1128" t="s">
        <v>3100</v>
      </c>
      <c r="AE53" s="1128" t="s">
        <v>2950</v>
      </c>
      <c r="AF53" s="1127" t="s">
        <v>3109</v>
      </c>
      <c r="AG53" s="1127" t="s">
        <v>3110</v>
      </c>
      <c r="AH53" s="1127" t="s">
        <v>3103</v>
      </c>
      <c r="AI53" s="1200"/>
      <c r="AJ53" s="1207" t="s">
        <v>3111</v>
      </c>
      <c r="AK53" s="1202"/>
      <c r="AL53" s="1202"/>
      <c r="AM53" s="1202"/>
      <c r="AN53" s="1202"/>
      <c r="AO53" s="1202"/>
      <c r="AP53" s="1202"/>
      <c r="AQ53" s="1203"/>
      <c r="AR53" s="1203"/>
      <c r="AS53" s="1203"/>
      <c r="AT53" s="1203"/>
      <c r="AU53" s="1203"/>
      <c r="AV53" s="1203"/>
      <c r="AW53" s="1203"/>
      <c r="AX53" s="1203"/>
      <c r="AY53" s="1203"/>
      <c r="AZ53" s="1203"/>
      <c r="BA53" s="1203"/>
      <c r="BB53" s="1203"/>
      <c r="BC53" s="1203"/>
      <c r="BD53" s="1203"/>
      <c r="BE53" s="1203"/>
      <c r="BF53" s="1203"/>
      <c r="BG53" s="1203"/>
      <c r="BH53" s="1203"/>
      <c r="BI53" s="1203"/>
      <c r="BJ53" s="1203"/>
      <c r="BK53" s="1203"/>
      <c r="BL53" s="1203"/>
      <c r="BM53" s="1203"/>
      <c r="BN53" s="1203"/>
      <c r="BO53" s="1203"/>
      <c r="BP53" s="1203"/>
      <c r="BQ53" s="1203"/>
      <c r="BR53" s="1203"/>
      <c r="BS53" s="1203"/>
      <c r="BT53" s="1203"/>
      <c r="BU53" s="1203"/>
      <c r="BV53" s="1203"/>
      <c r="BW53" s="1203"/>
      <c r="BX53" s="1203"/>
      <c r="BY53" s="1203"/>
      <c r="BZ53" s="1203"/>
      <c r="CA53" s="1203"/>
      <c r="CB53" s="1203"/>
      <c r="CC53" s="1203"/>
      <c r="CD53" s="1203"/>
      <c r="CE53" s="1203"/>
      <c r="CF53" s="1203"/>
      <c r="CG53" s="1203"/>
      <c r="CH53" s="1203"/>
      <c r="CI53" s="1203"/>
      <c r="CJ53" s="1203"/>
      <c r="CK53" s="1203"/>
      <c r="CL53" s="1203"/>
      <c r="CM53" s="1203"/>
      <c r="CN53" s="1203"/>
      <c r="CO53" s="1203"/>
      <c r="CP53" s="1203"/>
      <c r="CQ53" s="1203"/>
      <c r="CR53" s="1203"/>
      <c r="CS53" s="1203"/>
      <c r="CT53" s="1203"/>
      <c r="CU53" s="1203"/>
      <c r="CV53" s="1203"/>
      <c r="CW53" s="1203"/>
      <c r="CX53" s="1203"/>
      <c r="CY53" s="1203"/>
      <c r="CZ53" s="1203"/>
      <c r="DA53" s="1203"/>
      <c r="DB53" s="1203"/>
      <c r="DC53" s="1203"/>
      <c r="DD53" s="1203"/>
      <c r="DE53" s="1203"/>
      <c r="DF53" s="1203"/>
      <c r="DG53" s="1203"/>
      <c r="DH53" s="1203"/>
      <c r="DI53" s="1203"/>
      <c r="DJ53" s="1203"/>
      <c r="DK53" s="1203"/>
      <c r="DL53" s="1203"/>
      <c r="DM53" s="1203"/>
      <c r="DN53" s="1203"/>
      <c r="DO53" s="1203"/>
      <c r="DP53" s="1203"/>
      <c r="DQ53" s="1203"/>
      <c r="DR53" s="1203"/>
      <c r="DS53" s="1203"/>
      <c r="DT53" s="1203"/>
      <c r="DU53" s="1203"/>
      <c r="DV53" s="1203"/>
      <c r="DW53" s="1203"/>
      <c r="DX53" s="1203"/>
      <c r="DY53" s="1203"/>
      <c r="DZ53" s="1203"/>
      <c r="EA53" s="1203"/>
      <c r="EB53" s="1203"/>
      <c r="EC53" s="1203"/>
      <c r="ED53" s="1203"/>
      <c r="EE53" s="1203"/>
      <c r="EF53" s="1203"/>
      <c r="EG53" s="1203"/>
      <c r="EH53" s="1203"/>
      <c r="EI53" s="1203"/>
      <c r="EJ53" s="1203"/>
      <c r="EK53" s="1203"/>
      <c r="EL53" s="1203"/>
      <c r="EM53" s="1203"/>
      <c r="EN53" s="1203"/>
      <c r="EO53" s="1203"/>
      <c r="EP53" s="1203"/>
      <c r="EQ53" s="1203"/>
      <c r="ER53" s="1203"/>
      <c r="ES53" s="1203"/>
      <c r="ET53" s="1203"/>
      <c r="EU53" s="1203"/>
      <c r="EV53" s="1203"/>
      <c r="EW53" s="1203"/>
      <c r="EX53" s="1203"/>
      <c r="EY53" s="1203"/>
      <c r="EZ53" s="1203"/>
      <c r="FA53" s="1203"/>
      <c r="FB53" s="1203"/>
      <c r="FC53" s="1203"/>
      <c r="FD53" s="1203"/>
      <c r="FE53" s="1203"/>
      <c r="FF53" s="1203"/>
      <c r="FG53" s="1203"/>
      <c r="FH53" s="1203"/>
      <c r="FI53" s="1203"/>
      <c r="FJ53" s="1203"/>
      <c r="FK53" s="1203"/>
      <c r="FL53" s="1203"/>
      <c r="FM53" s="1203"/>
      <c r="FN53" s="1203"/>
      <c r="FO53" s="1203"/>
      <c r="FP53" s="1203"/>
      <c r="FQ53" s="1203"/>
      <c r="FR53" s="1203"/>
      <c r="FS53" s="1203"/>
      <c r="FT53" s="1203"/>
      <c r="FU53" s="1203"/>
      <c r="FV53" s="1203"/>
      <c r="FW53" s="1203"/>
      <c r="FX53" s="1203"/>
      <c r="FY53" s="1203"/>
      <c r="FZ53" s="1203"/>
      <c r="GA53" s="1203"/>
      <c r="GB53" s="1203"/>
      <c r="GC53" s="1203"/>
      <c r="GD53" s="1203"/>
      <c r="GE53" s="1203"/>
      <c r="GF53" s="1203"/>
      <c r="GG53" s="1203"/>
      <c r="GH53" s="1203"/>
      <c r="GI53" s="1203"/>
      <c r="GJ53" s="1203"/>
      <c r="GK53" s="1203"/>
      <c r="GL53" s="1203"/>
      <c r="GM53" s="1203"/>
      <c r="GN53" s="1203"/>
      <c r="GO53" s="1203"/>
      <c r="GP53" s="1203"/>
      <c r="GQ53" s="1203"/>
      <c r="GR53" s="1203"/>
      <c r="GS53" s="1203"/>
      <c r="GT53" s="1203"/>
      <c r="GU53" s="1203"/>
      <c r="GV53" s="1203"/>
      <c r="GW53" s="1203"/>
      <c r="GX53" s="1203"/>
      <c r="GY53" s="1203"/>
      <c r="GZ53" s="1203"/>
      <c r="HA53" s="1203"/>
      <c r="HB53" s="1203"/>
      <c r="HC53" s="1203"/>
      <c r="HD53" s="1203"/>
      <c r="HE53" s="1203"/>
      <c r="HF53" s="1203"/>
      <c r="HG53" s="1203"/>
      <c r="HH53" s="1203"/>
      <c r="HI53" s="1203"/>
      <c r="HJ53" s="1203"/>
      <c r="HK53" s="1203"/>
      <c r="HL53" s="1203"/>
      <c r="HM53" s="1203"/>
      <c r="HN53" s="1203"/>
      <c r="HO53" s="1203"/>
      <c r="HP53" s="1203"/>
      <c r="HQ53" s="1203"/>
      <c r="HR53" s="1203"/>
      <c r="HS53" s="1203"/>
      <c r="HT53" s="1203"/>
      <c r="HU53" s="1203"/>
      <c r="HV53" s="1203"/>
      <c r="HW53" s="1203"/>
      <c r="HX53" s="1203"/>
      <c r="HY53" s="1203"/>
      <c r="HZ53" s="1203"/>
      <c r="IA53" s="1203"/>
      <c r="IB53" s="1203"/>
      <c r="IC53" s="1203"/>
      <c r="ID53" s="1203"/>
      <c r="IE53" s="1203"/>
      <c r="IF53" s="1203"/>
      <c r="IG53" s="1203"/>
      <c r="IH53" s="1203"/>
      <c r="II53" s="1203"/>
      <c r="IJ53" s="1203"/>
      <c r="IK53" s="1203"/>
      <c r="IL53" s="1203"/>
      <c r="IM53" s="1203"/>
      <c r="IN53" s="1203"/>
      <c r="IO53" s="1203"/>
      <c r="IP53" s="1203"/>
      <c r="IQ53" s="1203"/>
      <c r="IR53" s="1203"/>
      <c r="IS53" s="1203"/>
      <c r="IT53" s="1203"/>
      <c r="IU53" s="1203"/>
      <c r="IV53" s="1203"/>
      <c r="IW53" s="1203"/>
      <c r="IX53" s="1203"/>
      <c r="IY53" s="1203"/>
      <c r="IZ53" s="1203"/>
      <c r="JA53" s="1203"/>
      <c r="JB53" s="1203"/>
      <c r="JC53" s="1203"/>
      <c r="JD53" s="1203"/>
      <c r="JE53" s="1203"/>
      <c r="JF53" s="1203"/>
      <c r="JG53" s="1203"/>
      <c r="JH53" s="1203"/>
      <c r="JI53" s="1203"/>
      <c r="JJ53" s="1203"/>
      <c r="JK53" s="1203"/>
      <c r="JL53" s="1203"/>
      <c r="JM53" s="1203"/>
      <c r="JN53" s="1203"/>
      <c r="JO53" s="1203"/>
      <c r="JP53" s="1203"/>
      <c r="JQ53" s="1203"/>
      <c r="JR53" s="1203"/>
      <c r="JS53" s="1203"/>
      <c r="JT53" s="1203"/>
      <c r="JU53" s="1203"/>
      <c r="JV53" s="1203"/>
      <c r="JW53" s="1203"/>
      <c r="JX53" s="1203"/>
      <c r="JY53" s="1203"/>
      <c r="JZ53" s="1203"/>
      <c r="KA53" s="1203"/>
      <c r="KB53" s="1203"/>
      <c r="KC53" s="1203"/>
      <c r="KD53" s="1203"/>
      <c r="KE53" s="1203"/>
      <c r="KF53" s="1203"/>
      <c r="KG53" s="1203"/>
      <c r="KH53" s="1203"/>
      <c r="KI53" s="1203"/>
      <c r="KJ53" s="1203"/>
      <c r="KK53" s="1203"/>
      <c r="KL53" s="1203"/>
      <c r="KM53" s="1203"/>
      <c r="KN53" s="1203"/>
      <c r="KO53" s="1203"/>
      <c r="KP53" s="1203"/>
      <c r="KQ53" s="1203"/>
      <c r="KR53" s="1203"/>
      <c r="KS53" s="1203"/>
      <c r="KT53" s="1203"/>
      <c r="KU53" s="1203"/>
      <c r="KV53" s="1203"/>
      <c r="KW53" s="1203"/>
      <c r="KX53" s="1203"/>
      <c r="KY53" s="1203"/>
      <c r="KZ53" s="1203"/>
      <c r="LA53" s="1203"/>
      <c r="LB53" s="1203"/>
      <c r="LC53" s="1203"/>
      <c r="LD53" s="1203"/>
      <c r="LE53" s="1203"/>
      <c r="LF53" s="1203"/>
      <c r="LG53" s="1203"/>
      <c r="LH53" s="1203"/>
      <c r="LI53" s="1203"/>
      <c r="LJ53" s="1203"/>
      <c r="LK53" s="1203"/>
      <c r="LL53" s="1203"/>
      <c r="LM53" s="1203"/>
      <c r="LN53" s="1203"/>
      <c r="LO53" s="1203"/>
      <c r="LP53" s="1203"/>
      <c r="LQ53" s="1203"/>
      <c r="LR53" s="1203"/>
      <c r="LS53" s="1203"/>
      <c r="LT53" s="1203"/>
      <c r="LU53" s="1203"/>
      <c r="LV53" s="1203"/>
      <c r="LW53" s="1203"/>
      <c r="LX53" s="1203"/>
      <c r="LY53" s="1203"/>
      <c r="LZ53" s="1203"/>
      <c r="MA53" s="1203"/>
      <c r="MB53" s="1203"/>
      <c r="MC53" s="1203"/>
      <c r="MD53" s="1203"/>
      <c r="ME53" s="1203"/>
      <c r="MF53" s="1203"/>
      <c r="MG53" s="1203"/>
      <c r="MH53" s="1203"/>
      <c r="MI53" s="1203"/>
      <c r="MJ53" s="1203"/>
      <c r="MK53" s="1203"/>
      <c r="ML53" s="1203"/>
      <c r="MM53" s="1203"/>
      <c r="MN53" s="1203"/>
      <c r="MO53" s="1203"/>
      <c r="MP53" s="1203"/>
      <c r="MQ53" s="1203"/>
      <c r="MR53" s="1203"/>
      <c r="MS53" s="1203"/>
      <c r="MT53" s="1203"/>
      <c r="MU53" s="1203"/>
      <c r="MV53" s="1203"/>
      <c r="MW53" s="1203"/>
      <c r="MX53" s="1203"/>
      <c r="MY53" s="1203"/>
      <c r="MZ53" s="1203"/>
      <c r="NA53" s="1203"/>
      <c r="NB53" s="1203"/>
      <c r="NC53" s="1203"/>
      <c r="ND53" s="1203"/>
      <c r="NE53" s="1203"/>
      <c r="NF53" s="1203"/>
      <c r="NG53" s="1203"/>
      <c r="NH53" s="1203"/>
      <c r="NI53" s="1203"/>
      <c r="NJ53" s="1203"/>
      <c r="NK53" s="1203"/>
      <c r="NL53" s="1203"/>
      <c r="NM53" s="1203"/>
      <c r="NN53" s="1203"/>
      <c r="NO53" s="1203"/>
      <c r="NP53" s="1203"/>
      <c r="NQ53" s="1203"/>
      <c r="NR53" s="1203"/>
      <c r="NS53" s="1203"/>
      <c r="NT53" s="1203"/>
      <c r="NU53" s="1203"/>
      <c r="NV53" s="1203"/>
      <c r="NW53" s="1203"/>
      <c r="NX53" s="1203"/>
      <c r="NY53" s="1203"/>
      <c r="NZ53" s="1203"/>
      <c r="OA53" s="1203"/>
      <c r="OB53" s="1203"/>
      <c r="OC53" s="1203"/>
      <c r="OD53" s="1203"/>
      <c r="OE53" s="1203"/>
      <c r="OF53" s="1203"/>
      <c r="OG53" s="1203"/>
      <c r="OH53" s="1203"/>
      <c r="OI53" s="1203"/>
      <c r="OJ53" s="1203"/>
      <c r="OK53" s="1203"/>
      <c r="OL53" s="1203"/>
      <c r="OM53" s="1203"/>
      <c r="ON53" s="1203"/>
      <c r="OO53" s="1203"/>
      <c r="OP53" s="1203"/>
      <c r="OQ53" s="1203"/>
      <c r="OR53" s="1203"/>
      <c r="OS53" s="1203"/>
      <c r="OT53" s="1203"/>
      <c r="OU53" s="1203"/>
      <c r="OV53" s="1203"/>
      <c r="OW53" s="1203"/>
      <c r="OX53" s="1203"/>
      <c r="OY53" s="1203"/>
      <c r="OZ53" s="1203"/>
      <c r="PA53" s="1203"/>
      <c r="PB53" s="1203"/>
      <c r="PC53" s="1203"/>
      <c r="PD53" s="1203"/>
      <c r="PE53" s="1203"/>
      <c r="PF53" s="1203"/>
      <c r="PG53" s="1203"/>
      <c r="PH53" s="1203"/>
      <c r="PI53" s="1203"/>
      <c r="PJ53" s="1203"/>
      <c r="PK53" s="1203"/>
      <c r="PL53" s="1203"/>
      <c r="PM53" s="1203"/>
      <c r="PN53" s="1203"/>
      <c r="PO53" s="1203"/>
      <c r="PP53" s="1203"/>
      <c r="PQ53" s="1203"/>
      <c r="PR53" s="1203"/>
      <c r="PS53" s="1203"/>
      <c r="PT53" s="1203"/>
      <c r="PU53" s="1203"/>
      <c r="PV53" s="1203"/>
      <c r="PW53" s="1203"/>
      <c r="PX53" s="1203"/>
      <c r="PY53" s="1203"/>
      <c r="PZ53" s="1203"/>
      <c r="QA53" s="1203"/>
      <c r="QB53" s="1203"/>
      <c r="QC53" s="1203"/>
      <c r="QD53" s="1203"/>
      <c r="QE53" s="1203"/>
      <c r="QF53" s="1203"/>
      <c r="QG53" s="1203"/>
      <c r="QH53" s="1203"/>
      <c r="QI53" s="1203"/>
      <c r="QJ53" s="1203"/>
      <c r="QK53" s="1203"/>
      <c r="QL53" s="1203"/>
      <c r="QM53" s="1203"/>
      <c r="QN53" s="1203"/>
      <c r="QO53" s="1203"/>
      <c r="QP53" s="1203"/>
      <c r="QQ53" s="1203"/>
      <c r="QR53" s="1203"/>
      <c r="QS53" s="1203"/>
      <c r="QT53" s="1203"/>
      <c r="QU53" s="1203"/>
      <c r="QV53" s="1203"/>
      <c r="QW53" s="1203"/>
      <c r="QX53" s="1203"/>
      <c r="QY53" s="1203"/>
      <c r="QZ53" s="1203"/>
      <c r="RA53" s="1203"/>
      <c r="RB53" s="1203"/>
      <c r="RC53" s="1203"/>
      <c r="RD53" s="1203"/>
      <c r="RE53" s="1203"/>
      <c r="RF53" s="1203"/>
      <c r="RG53" s="1203"/>
      <c r="RH53" s="1203"/>
      <c r="RI53" s="1203"/>
      <c r="RJ53" s="1203"/>
      <c r="RK53" s="1203"/>
      <c r="RL53" s="1203"/>
      <c r="RM53" s="1203"/>
      <c r="RN53" s="1203"/>
      <c r="RO53" s="1203"/>
      <c r="RP53" s="1203"/>
      <c r="RQ53" s="1203"/>
      <c r="RR53" s="1203"/>
      <c r="RS53" s="1203"/>
      <c r="RT53" s="1203"/>
      <c r="RU53" s="1203"/>
      <c r="RV53" s="1203"/>
      <c r="RW53" s="1203"/>
      <c r="RX53" s="1203"/>
      <c r="RY53" s="1203"/>
      <c r="RZ53" s="1203"/>
      <c r="SA53" s="1203"/>
      <c r="SB53" s="1203"/>
      <c r="SC53" s="1203"/>
      <c r="SD53" s="1203"/>
      <c r="SE53" s="1203"/>
      <c r="SF53" s="1203"/>
      <c r="SG53" s="1203"/>
      <c r="SH53" s="1203"/>
      <c r="SI53" s="1203"/>
      <c r="SJ53" s="1203"/>
      <c r="SK53" s="1203"/>
      <c r="SL53" s="1203"/>
      <c r="SM53" s="1203"/>
      <c r="SN53" s="1203"/>
      <c r="SO53" s="1203"/>
      <c r="SP53" s="1203"/>
      <c r="SQ53" s="1203"/>
      <c r="SR53" s="1203"/>
      <c r="SS53" s="1203"/>
      <c r="ST53" s="1203"/>
      <c r="SU53" s="1203"/>
      <c r="SV53" s="1203"/>
      <c r="SW53" s="1203"/>
      <c r="SX53" s="1203"/>
      <c r="SY53" s="1203"/>
      <c r="SZ53" s="1203"/>
      <c r="TA53" s="1203"/>
      <c r="TB53" s="1203"/>
      <c r="TC53" s="1203"/>
      <c r="TD53" s="1203"/>
      <c r="TE53" s="1203"/>
      <c r="TF53" s="1203"/>
      <c r="TG53" s="1203"/>
      <c r="TH53" s="1203"/>
      <c r="TI53" s="1203"/>
      <c r="TJ53" s="1203"/>
      <c r="TK53" s="1203"/>
      <c r="TL53" s="1203"/>
      <c r="TM53" s="1203"/>
      <c r="TN53" s="1203"/>
      <c r="TO53" s="1203"/>
      <c r="TP53" s="1203"/>
      <c r="TQ53" s="1203"/>
      <c r="TR53" s="1203"/>
      <c r="TS53" s="1203"/>
      <c r="TT53" s="1203"/>
      <c r="TU53" s="1203"/>
      <c r="TV53" s="1203"/>
      <c r="TW53" s="1203"/>
      <c r="TX53" s="1203"/>
      <c r="TY53" s="1203"/>
      <c r="TZ53" s="1203"/>
      <c r="UA53" s="1203"/>
      <c r="UB53" s="1203"/>
      <c r="UC53" s="1203"/>
      <c r="UD53" s="1203"/>
      <c r="UE53" s="1203"/>
      <c r="UF53" s="1203"/>
      <c r="UG53" s="1203"/>
      <c r="UH53" s="1203"/>
      <c r="UI53" s="1203"/>
      <c r="UJ53" s="1203"/>
      <c r="UK53" s="1203"/>
      <c r="UL53" s="1203"/>
      <c r="UM53" s="1203"/>
      <c r="UN53" s="1203"/>
      <c r="UO53" s="1203"/>
      <c r="UP53" s="1203"/>
      <c r="UQ53" s="1203"/>
      <c r="UR53" s="1203"/>
      <c r="US53" s="1203"/>
      <c r="UT53" s="1203"/>
      <c r="UU53" s="1203"/>
      <c r="UV53" s="1203"/>
      <c r="UW53" s="1203"/>
      <c r="UX53" s="1203"/>
      <c r="UY53" s="1203"/>
      <c r="UZ53" s="1203"/>
      <c r="VA53" s="1203"/>
      <c r="VB53" s="1203"/>
      <c r="VC53" s="1203"/>
      <c r="VD53" s="1203"/>
      <c r="VE53" s="1203"/>
      <c r="VF53" s="1203"/>
      <c r="VG53" s="1203"/>
      <c r="VH53" s="1203"/>
      <c r="VI53" s="1203"/>
      <c r="VJ53" s="1203"/>
      <c r="VK53" s="1203"/>
      <c r="VL53" s="1203"/>
      <c r="VM53" s="1203"/>
      <c r="VN53" s="1203"/>
      <c r="VO53" s="1203"/>
      <c r="VP53" s="1203"/>
      <c r="VQ53" s="1203"/>
      <c r="VR53" s="1203"/>
      <c r="VS53" s="1203"/>
      <c r="VT53" s="1203"/>
      <c r="VU53" s="1203"/>
      <c r="VV53" s="1203"/>
      <c r="VW53" s="1203"/>
      <c r="VX53" s="1203"/>
      <c r="VY53" s="1203"/>
      <c r="VZ53" s="1203"/>
      <c r="WA53" s="1203"/>
      <c r="WB53" s="1203"/>
      <c r="WC53" s="1203"/>
      <c r="WD53" s="1203"/>
      <c r="WE53" s="1203"/>
      <c r="WF53" s="1203"/>
      <c r="WG53" s="1203"/>
      <c r="WH53" s="1203"/>
      <c r="WI53" s="1203"/>
      <c r="WJ53" s="1203"/>
      <c r="WK53" s="1203"/>
      <c r="WL53" s="1203"/>
      <c r="WM53" s="1203"/>
      <c r="WN53" s="1203"/>
      <c r="WO53" s="1203"/>
      <c r="WP53" s="1203"/>
      <c r="WQ53" s="1203"/>
      <c r="WR53" s="1203"/>
      <c r="WS53" s="1203"/>
      <c r="WT53" s="1203"/>
      <c r="WU53" s="1203"/>
      <c r="WV53" s="1203"/>
      <c r="WW53" s="1203"/>
      <c r="WX53" s="1203"/>
      <c r="WY53" s="1203"/>
      <c r="WZ53" s="1203"/>
      <c r="XA53" s="1203"/>
      <c r="XB53" s="1203"/>
      <c r="XC53" s="1203"/>
      <c r="XD53" s="1203"/>
      <c r="XE53" s="1203"/>
      <c r="XF53" s="1203"/>
      <c r="XG53" s="1203"/>
      <c r="XH53" s="1203"/>
      <c r="XI53" s="1203"/>
      <c r="XJ53" s="1203"/>
      <c r="XK53" s="1203"/>
      <c r="XL53" s="1203"/>
      <c r="XM53" s="1203"/>
      <c r="XN53" s="1203"/>
      <c r="XO53" s="1203"/>
      <c r="XP53" s="1203"/>
      <c r="XQ53" s="1203"/>
      <c r="XR53" s="1203"/>
      <c r="XS53" s="1203"/>
      <c r="XT53" s="1203"/>
      <c r="XU53" s="1203"/>
      <c r="XV53" s="1203"/>
      <c r="XW53" s="1203"/>
      <c r="XX53" s="1203"/>
      <c r="XY53" s="1203"/>
      <c r="XZ53" s="1203"/>
      <c r="YA53" s="1203"/>
      <c r="YB53" s="1203"/>
      <c r="YC53" s="1203"/>
      <c r="YD53" s="1203"/>
      <c r="YE53" s="1203"/>
      <c r="YF53" s="1203"/>
      <c r="YG53" s="1203"/>
      <c r="YH53" s="1203"/>
      <c r="YI53" s="1203"/>
      <c r="YJ53" s="1203"/>
      <c r="YK53" s="1203"/>
      <c r="YL53" s="1203"/>
      <c r="YM53" s="1203"/>
      <c r="YN53" s="1203"/>
      <c r="YO53" s="1203"/>
      <c r="YP53" s="1203"/>
      <c r="YQ53" s="1203"/>
      <c r="YR53" s="1203"/>
      <c r="YS53" s="1203"/>
      <c r="YT53" s="1203"/>
      <c r="YU53" s="1203"/>
      <c r="YV53" s="1203"/>
      <c r="YW53" s="1203"/>
      <c r="YX53" s="1203"/>
      <c r="YY53" s="1203"/>
      <c r="YZ53" s="1203"/>
      <c r="ZA53" s="1203"/>
      <c r="ZB53" s="1203"/>
      <c r="ZC53" s="1203"/>
      <c r="ZD53" s="1203"/>
      <c r="ZE53" s="1203"/>
      <c r="ZF53" s="1203"/>
      <c r="ZG53" s="1203"/>
      <c r="ZH53" s="1203"/>
      <c r="ZI53" s="1203"/>
      <c r="ZJ53" s="1203"/>
      <c r="ZK53" s="1203"/>
      <c r="ZL53" s="1203"/>
      <c r="ZM53" s="1203"/>
      <c r="ZN53" s="1203"/>
      <c r="ZO53" s="1203"/>
      <c r="ZP53" s="1203"/>
      <c r="ZQ53" s="1203"/>
      <c r="ZR53" s="1203"/>
      <c r="ZS53" s="1203"/>
      <c r="ZT53" s="1203"/>
      <c r="ZU53" s="1203"/>
      <c r="ZV53" s="1203"/>
      <c r="ZW53" s="1203"/>
      <c r="ZX53" s="1203"/>
      <c r="ZY53" s="1203"/>
      <c r="ZZ53" s="1203"/>
      <c r="AAA53" s="1203"/>
      <c r="AAB53" s="1203"/>
      <c r="AAC53" s="1203"/>
      <c r="AAD53" s="1203"/>
      <c r="AAE53" s="1203"/>
      <c r="AAF53" s="1203"/>
      <c r="AAG53" s="1203"/>
      <c r="AAH53" s="1203"/>
      <c r="AAI53" s="1203"/>
      <c r="AAJ53" s="1203"/>
      <c r="AAK53" s="1203"/>
      <c r="AAL53" s="1203"/>
      <c r="AAM53" s="1203"/>
      <c r="AAN53" s="1203"/>
      <c r="AAO53" s="1203"/>
      <c r="AAP53" s="1203"/>
      <c r="AAQ53" s="1203"/>
      <c r="AAR53" s="1203"/>
      <c r="AAS53" s="1203"/>
      <c r="AAT53" s="1203"/>
      <c r="AAU53" s="1203"/>
      <c r="AAV53" s="1203"/>
      <c r="AAW53" s="1203"/>
      <c r="AAX53" s="1203"/>
      <c r="AAY53" s="1203"/>
      <c r="AAZ53" s="1203"/>
      <c r="ABA53" s="1203"/>
      <c r="ABB53" s="1203"/>
      <c r="ABC53" s="1203"/>
      <c r="ABD53" s="1203"/>
      <c r="ABE53" s="1203"/>
      <c r="ABF53" s="1203"/>
      <c r="ABG53" s="1203"/>
      <c r="ABH53" s="1203"/>
      <c r="ABI53" s="1203"/>
      <c r="ABJ53" s="1203"/>
      <c r="ABK53" s="1203"/>
      <c r="ABL53" s="1203"/>
      <c r="ABM53" s="1203"/>
      <c r="ABN53" s="1203"/>
      <c r="ABO53" s="1203"/>
      <c r="ABP53" s="1203"/>
      <c r="ABQ53" s="1203"/>
      <c r="ABR53" s="1203"/>
      <c r="ABS53" s="1203"/>
      <c r="ABT53" s="1203"/>
      <c r="ABU53" s="1203"/>
      <c r="ABV53" s="1203"/>
      <c r="ABW53" s="1203"/>
      <c r="ABX53" s="1203"/>
      <c r="ABY53" s="1203"/>
      <c r="ABZ53" s="1203"/>
      <c r="ACA53" s="1203"/>
      <c r="ACB53" s="1203"/>
      <c r="ACC53" s="1203"/>
      <c r="ACD53" s="1203"/>
      <c r="ACE53" s="1203"/>
      <c r="ACF53" s="1203"/>
      <c r="ACG53" s="1203"/>
      <c r="ACH53" s="1203"/>
      <c r="ACI53" s="1203"/>
      <c r="ACJ53" s="1203"/>
      <c r="ACK53" s="1203"/>
      <c r="ACL53" s="1203"/>
      <c r="ACM53" s="1203"/>
      <c r="ACN53" s="1203"/>
      <c r="ACO53" s="1203"/>
      <c r="ACP53" s="1203"/>
      <c r="ACQ53" s="1203"/>
      <c r="ACR53" s="1203"/>
      <c r="ACS53" s="1203"/>
      <c r="ACT53" s="1203"/>
      <c r="ACU53" s="1203"/>
      <c r="ACV53" s="1203"/>
      <c r="ACW53" s="1203"/>
      <c r="ACX53" s="1203"/>
      <c r="ACY53" s="1203"/>
      <c r="ACZ53" s="1203"/>
      <c r="ADA53" s="1203"/>
      <c r="ADB53" s="1203"/>
      <c r="ADC53" s="1203"/>
      <c r="ADD53" s="1203"/>
      <c r="ADE53" s="1203"/>
      <c r="ADF53" s="1203"/>
      <c r="ADG53" s="1203"/>
      <c r="ADH53" s="1203"/>
      <c r="ADI53" s="1203"/>
      <c r="ADJ53" s="1203"/>
      <c r="ADK53" s="1203"/>
      <c r="ADL53" s="1203"/>
      <c r="ADM53" s="1203"/>
      <c r="ADN53" s="1203"/>
      <c r="ADO53" s="1203"/>
      <c r="ADP53" s="1203"/>
      <c r="ADQ53" s="1203"/>
      <c r="ADR53" s="1203"/>
      <c r="ADS53" s="1203"/>
      <c r="ADT53" s="1203"/>
      <c r="ADU53" s="1203"/>
      <c r="ADV53" s="1203"/>
      <c r="ADW53" s="1203"/>
      <c r="ADX53" s="1203"/>
      <c r="ADY53" s="1203"/>
      <c r="ADZ53" s="1203"/>
      <c r="AEA53" s="1203"/>
      <c r="AEB53" s="1203"/>
      <c r="AEC53" s="1203"/>
      <c r="AED53" s="1203"/>
      <c r="AEE53" s="1203"/>
      <c r="AEF53" s="1203"/>
      <c r="AEG53" s="1203"/>
      <c r="AEH53" s="1203"/>
      <c r="AEI53" s="1203"/>
      <c r="AEJ53" s="1203"/>
      <c r="AEK53" s="1203"/>
      <c r="AEL53" s="1203"/>
      <c r="AEM53" s="1203"/>
      <c r="AEN53" s="1203"/>
      <c r="AEO53" s="1203"/>
      <c r="AEP53" s="1203"/>
      <c r="AEQ53" s="1203"/>
      <c r="AER53" s="1203"/>
      <c r="AES53" s="1203"/>
      <c r="AET53" s="1203"/>
      <c r="AEU53" s="1203"/>
      <c r="AEV53" s="1203"/>
      <c r="AEW53" s="1203"/>
      <c r="AEX53" s="1203"/>
      <c r="AEY53" s="1203"/>
      <c r="AEZ53" s="1203"/>
      <c r="AFA53" s="1203"/>
      <c r="AFB53" s="1203"/>
      <c r="AFC53" s="1203"/>
      <c r="AFD53" s="1203"/>
      <c r="AFE53" s="1203"/>
      <c r="AFF53" s="1203"/>
      <c r="AFG53" s="1203"/>
      <c r="AFH53" s="1203"/>
      <c r="AFI53" s="1203"/>
      <c r="AFJ53" s="1203"/>
      <c r="AFK53" s="1203"/>
      <c r="AFL53" s="1203"/>
      <c r="AFM53" s="1203"/>
      <c r="AFN53" s="1203"/>
      <c r="AFO53" s="1203"/>
      <c r="AFP53" s="1203"/>
      <c r="AFQ53" s="1203"/>
      <c r="AFR53" s="1203"/>
      <c r="AFS53" s="1203"/>
      <c r="AFT53" s="1203"/>
      <c r="AFU53" s="1203"/>
      <c r="AFV53" s="1203"/>
      <c r="AFW53" s="1203"/>
      <c r="AFX53" s="1203"/>
      <c r="AFY53" s="1203"/>
      <c r="AFZ53" s="1203"/>
      <c r="AGA53" s="1203"/>
      <c r="AGB53" s="1203"/>
      <c r="AGC53" s="1203"/>
      <c r="AGD53" s="1203"/>
      <c r="AGE53" s="1203"/>
      <c r="AGF53" s="1203"/>
      <c r="AGG53" s="1203"/>
      <c r="AGH53" s="1203"/>
      <c r="AGI53" s="1203"/>
      <c r="AGJ53" s="1203"/>
      <c r="AGK53" s="1203"/>
      <c r="AGL53" s="1203"/>
      <c r="AGM53" s="1203"/>
      <c r="AGN53" s="1203"/>
      <c r="AGO53" s="1203"/>
      <c r="AGP53" s="1203"/>
      <c r="AGQ53" s="1203"/>
      <c r="AGR53" s="1203"/>
      <c r="AGS53" s="1203"/>
      <c r="AGT53" s="1203"/>
      <c r="AGU53" s="1203"/>
      <c r="AGV53" s="1203"/>
      <c r="AGW53" s="1203"/>
      <c r="AGX53" s="1203"/>
      <c r="AGY53" s="1203"/>
      <c r="AGZ53" s="1203"/>
      <c r="AHA53" s="1203"/>
      <c r="AHB53" s="1203"/>
      <c r="AHC53" s="1203"/>
      <c r="AHD53" s="1203"/>
      <c r="AHE53" s="1203"/>
      <c r="AHF53" s="1203"/>
      <c r="AHG53" s="1203"/>
      <c r="AHH53" s="1203"/>
      <c r="AHI53" s="1203"/>
      <c r="AHJ53" s="1203"/>
      <c r="AHK53" s="1203"/>
      <c r="AHL53" s="1203"/>
      <c r="AHM53" s="1203"/>
      <c r="AHN53" s="1203"/>
      <c r="AHO53" s="1203"/>
      <c r="AHP53" s="1203"/>
      <c r="AHQ53" s="1203"/>
      <c r="AHR53" s="1203"/>
      <c r="AHS53" s="1203"/>
      <c r="AHT53" s="1203"/>
      <c r="AHU53" s="1203"/>
      <c r="AHV53" s="1203"/>
      <c r="AHW53" s="1203"/>
      <c r="AHX53" s="1203"/>
      <c r="AHY53" s="1203"/>
      <c r="AHZ53" s="1203"/>
      <c r="AIA53" s="1203"/>
      <c r="AIB53" s="1203"/>
      <c r="AIC53" s="1203"/>
      <c r="AID53" s="1203"/>
      <c r="AIE53" s="1203"/>
      <c r="AIF53" s="1203"/>
      <c r="AIG53" s="1203"/>
      <c r="AIH53" s="1203"/>
      <c r="AII53" s="1203"/>
      <c r="AIJ53" s="1203"/>
      <c r="AIK53" s="1203"/>
      <c r="AIL53" s="1203"/>
      <c r="AIM53" s="1203"/>
      <c r="AIN53" s="1203"/>
      <c r="AIO53" s="1203"/>
      <c r="AIP53" s="1203"/>
      <c r="AIQ53" s="1203"/>
      <c r="AIR53" s="1203"/>
      <c r="AIS53" s="1203"/>
      <c r="AIT53" s="1203"/>
      <c r="AIU53" s="1203"/>
      <c r="AIV53" s="1203"/>
      <c r="AIW53" s="1203"/>
      <c r="AIX53" s="1203"/>
      <c r="AIY53" s="1203"/>
      <c r="AIZ53" s="1203"/>
      <c r="AJA53" s="1203"/>
      <c r="AJB53" s="1203"/>
      <c r="AJC53" s="1203"/>
      <c r="AJD53" s="1203"/>
      <c r="AJE53" s="1203"/>
      <c r="AJF53" s="1203"/>
      <c r="AJG53" s="1203"/>
      <c r="AJH53" s="1203"/>
      <c r="AJI53" s="1203"/>
      <c r="AJJ53" s="1203"/>
      <c r="AJK53" s="1203"/>
      <c r="AJL53" s="1203"/>
      <c r="AJM53" s="1203"/>
      <c r="AJN53" s="1203"/>
      <c r="AJO53" s="1203"/>
      <c r="AJP53" s="1203"/>
      <c r="AJQ53" s="1203"/>
      <c r="AJR53" s="1203"/>
      <c r="AJS53" s="1203"/>
      <c r="AJT53" s="1203"/>
      <c r="AJU53" s="1203"/>
      <c r="AJV53" s="1203"/>
      <c r="AJW53" s="1203"/>
      <c r="AJX53" s="1203"/>
      <c r="AJY53" s="1203"/>
      <c r="AJZ53" s="1203"/>
      <c r="AKA53" s="1203"/>
      <c r="AKB53" s="1203"/>
      <c r="AKC53" s="1203"/>
      <c r="AKD53" s="1203"/>
      <c r="AKE53" s="1203"/>
      <c r="AKF53" s="1203"/>
      <c r="AKG53" s="1203"/>
      <c r="AKH53" s="1203"/>
      <c r="AKI53" s="1203"/>
      <c r="AKJ53" s="1203"/>
      <c r="AKK53" s="1203"/>
      <c r="AKL53" s="1203"/>
      <c r="AKM53" s="1203"/>
      <c r="AKN53" s="1203"/>
      <c r="AKO53" s="1203"/>
      <c r="AKP53" s="1203"/>
      <c r="AKQ53" s="1203"/>
      <c r="AKR53" s="1203"/>
      <c r="AKS53" s="1203"/>
      <c r="AKT53" s="1203"/>
      <c r="AKU53" s="1203"/>
      <c r="AKV53" s="1203"/>
      <c r="AKW53" s="1203"/>
      <c r="AKX53" s="1203"/>
      <c r="AKY53" s="1203"/>
      <c r="AKZ53" s="1203"/>
      <c r="ALA53" s="1203"/>
      <c r="ALB53" s="1203"/>
      <c r="ALC53" s="1203"/>
      <c r="ALD53" s="1203"/>
      <c r="ALE53" s="1203"/>
      <c r="ALF53" s="1203"/>
      <c r="ALG53" s="1203"/>
      <c r="ALH53" s="1203"/>
      <c r="ALI53" s="1203"/>
      <c r="ALJ53" s="1203"/>
      <c r="ALK53" s="1203"/>
      <c r="ALL53" s="1203"/>
      <c r="ALM53" s="1203"/>
      <c r="ALN53" s="1203"/>
      <c r="ALO53" s="1203"/>
      <c r="ALP53" s="1203"/>
      <c r="ALQ53" s="1203"/>
      <c r="ALR53" s="1203"/>
      <c r="ALS53" s="1203"/>
      <c r="ALT53" s="1203"/>
      <c r="ALU53" s="1203"/>
      <c r="ALV53" s="1203"/>
      <c r="ALW53" s="1203"/>
    </row>
    <row r="54" spans="1:1011" s="1204" customFormat="1" ht="192" customHeight="1">
      <c r="A54" s="1193" t="s">
        <v>966</v>
      </c>
      <c r="B54" s="1127" t="s">
        <v>1529</v>
      </c>
      <c r="C54" s="1208"/>
      <c r="D54" s="1209" t="s">
        <v>3112</v>
      </c>
      <c r="E54" s="1143" t="s">
        <v>2956</v>
      </c>
      <c r="F54" s="1143" t="s">
        <v>2542</v>
      </c>
      <c r="G54" s="1195">
        <v>1</v>
      </c>
      <c r="H54" s="1137" t="s">
        <v>410</v>
      </c>
      <c r="I54" s="1210" t="s">
        <v>2535</v>
      </c>
      <c r="J54" s="1211" t="s">
        <v>81</v>
      </c>
      <c r="K54" s="1212" t="s">
        <v>30</v>
      </c>
      <c r="L54" s="1211" t="s">
        <v>31</v>
      </c>
      <c r="M54" s="1213" t="s">
        <v>40</v>
      </c>
      <c r="N54" s="1214">
        <f t="shared" si="1"/>
        <v>1</v>
      </c>
      <c r="O54" s="1215"/>
      <c r="P54" s="1215"/>
      <c r="Q54" s="1215"/>
      <c r="R54" s="1215"/>
      <c r="S54" s="1215">
        <v>0.5</v>
      </c>
      <c r="T54" s="1215"/>
      <c r="U54" s="1215"/>
      <c r="V54" s="1215"/>
      <c r="W54" s="1215"/>
      <c r="X54" s="1215"/>
      <c r="Y54" s="1215">
        <v>0.5</v>
      </c>
      <c r="Z54" s="1215"/>
      <c r="AA54" s="1095" t="e">
        <f ca="1">IF($L54 = "Acumulado",SUM(OFFSET(#REF!,0,0,1,MONTH($N$3))), _xlfn.MAXIFS(#REF!,fechas_resultados,$N$3))</f>
        <v>#REF!</v>
      </c>
      <c r="AB54" s="1096" t="e">
        <f ca="1">IF(K54="Más es más", MIN(AA54/#REF!,1),MIN(#REF!/AA54,1))</f>
        <v>#REF!</v>
      </c>
      <c r="AC54" s="1096" t="e">
        <f t="shared" ca="1" si="2"/>
        <v>#REF!</v>
      </c>
      <c r="AD54" s="1217" t="s">
        <v>3100</v>
      </c>
      <c r="AE54" s="1217" t="s">
        <v>2950</v>
      </c>
      <c r="AF54" s="1143" t="s">
        <v>3109</v>
      </c>
      <c r="AG54" s="1218" t="s">
        <v>3113</v>
      </c>
      <c r="AH54" s="1143" t="s">
        <v>3103</v>
      </c>
      <c r="AI54" s="1200"/>
      <c r="AJ54" s="1207" t="s">
        <v>3111</v>
      </c>
      <c r="AK54" s="1202"/>
      <c r="AL54" s="1202"/>
      <c r="AM54" s="1202"/>
      <c r="AN54" s="1202"/>
      <c r="AO54" s="1202"/>
      <c r="AP54" s="1202"/>
      <c r="AQ54" s="1203"/>
      <c r="AR54" s="1203"/>
      <c r="AS54" s="1203"/>
      <c r="AT54" s="1203"/>
      <c r="AU54" s="1203"/>
      <c r="AV54" s="1203"/>
      <c r="AW54" s="1203"/>
      <c r="AX54" s="1203"/>
      <c r="AY54" s="1203"/>
      <c r="AZ54" s="1203"/>
      <c r="BA54" s="1203"/>
      <c r="BB54" s="1203"/>
      <c r="BC54" s="1203"/>
      <c r="BD54" s="1203"/>
      <c r="BE54" s="1203"/>
      <c r="BF54" s="1203"/>
      <c r="BG54" s="1203"/>
      <c r="BH54" s="1203"/>
      <c r="BI54" s="1203"/>
      <c r="BJ54" s="1203"/>
      <c r="BK54" s="1203"/>
      <c r="BL54" s="1203"/>
      <c r="BM54" s="1203"/>
      <c r="BN54" s="1203"/>
      <c r="BO54" s="1203"/>
      <c r="BP54" s="1203"/>
      <c r="BQ54" s="1203"/>
      <c r="BR54" s="1203"/>
      <c r="BS54" s="1203"/>
      <c r="BT54" s="1203"/>
      <c r="BU54" s="1203"/>
      <c r="BV54" s="1203"/>
      <c r="BW54" s="1203"/>
      <c r="BX54" s="1203"/>
      <c r="BY54" s="1203"/>
      <c r="BZ54" s="1203"/>
      <c r="CA54" s="1203"/>
      <c r="CB54" s="1203"/>
      <c r="CC54" s="1203"/>
      <c r="CD54" s="1203"/>
      <c r="CE54" s="1203"/>
      <c r="CF54" s="1203"/>
      <c r="CG54" s="1203"/>
      <c r="CH54" s="1203"/>
      <c r="CI54" s="1203"/>
      <c r="CJ54" s="1203"/>
      <c r="CK54" s="1203"/>
      <c r="CL54" s="1203"/>
      <c r="CM54" s="1203"/>
      <c r="CN54" s="1203"/>
      <c r="CO54" s="1203"/>
      <c r="CP54" s="1203"/>
      <c r="CQ54" s="1203"/>
      <c r="CR54" s="1203"/>
      <c r="CS54" s="1203"/>
      <c r="CT54" s="1203"/>
      <c r="CU54" s="1203"/>
      <c r="CV54" s="1203"/>
      <c r="CW54" s="1203"/>
      <c r="CX54" s="1203"/>
      <c r="CY54" s="1203"/>
      <c r="CZ54" s="1203"/>
      <c r="DA54" s="1203"/>
      <c r="DB54" s="1203"/>
      <c r="DC54" s="1203"/>
      <c r="DD54" s="1203"/>
      <c r="DE54" s="1203"/>
      <c r="DF54" s="1203"/>
      <c r="DG54" s="1203"/>
      <c r="DH54" s="1203"/>
      <c r="DI54" s="1203"/>
      <c r="DJ54" s="1203"/>
      <c r="DK54" s="1203"/>
      <c r="DL54" s="1203"/>
      <c r="DM54" s="1203"/>
      <c r="DN54" s="1203"/>
      <c r="DO54" s="1203"/>
      <c r="DP54" s="1203"/>
      <c r="DQ54" s="1203"/>
      <c r="DR54" s="1203"/>
      <c r="DS54" s="1203"/>
      <c r="DT54" s="1203"/>
      <c r="DU54" s="1203"/>
      <c r="DV54" s="1203"/>
      <c r="DW54" s="1203"/>
      <c r="DX54" s="1203"/>
      <c r="DY54" s="1203"/>
      <c r="DZ54" s="1203"/>
      <c r="EA54" s="1203"/>
      <c r="EB54" s="1203"/>
      <c r="EC54" s="1203"/>
      <c r="ED54" s="1203"/>
      <c r="EE54" s="1203"/>
      <c r="EF54" s="1203"/>
      <c r="EG54" s="1203"/>
      <c r="EH54" s="1203"/>
      <c r="EI54" s="1203"/>
      <c r="EJ54" s="1203"/>
      <c r="EK54" s="1203"/>
      <c r="EL54" s="1203"/>
      <c r="EM54" s="1203"/>
      <c r="EN54" s="1203"/>
      <c r="EO54" s="1203"/>
      <c r="EP54" s="1203"/>
      <c r="EQ54" s="1203"/>
      <c r="ER54" s="1203"/>
      <c r="ES54" s="1203"/>
      <c r="ET54" s="1203"/>
      <c r="EU54" s="1203"/>
      <c r="EV54" s="1203"/>
      <c r="EW54" s="1203"/>
      <c r="EX54" s="1203"/>
      <c r="EY54" s="1203"/>
      <c r="EZ54" s="1203"/>
      <c r="FA54" s="1203"/>
      <c r="FB54" s="1203"/>
      <c r="FC54" s="1203"/>
      <c r="FD54" s="1203"/>
      <c r="FE54" s="1203"/>
      <c r="FF54" s="1203"/>
      <c r="FG54" s="1203"/>
      <c r="FH54" s="1203"/>
      <c r="FI54" s="1203"/>
      <c r="FJ54" s="1203"/>
      <c r="FK54" s="1203"/>
      <c r="FL54" s="1203"/>
      <c r="FM54" s="1203"/>
      <c r="FN54" s="1203"/>
      <c r="FO54" s="1203"/>
      <c r="FP54" s="1203"/>
      <c r="FQ54" s="1203"/>
      <c r="FR54" s="1203"/>
      <c r="FS54" s="1203"/>
      <c r="FT54" s="1203"/>
      <c r="FU54" s="1203"/>
      <c r="FV54" s="1203"/>
      <c r="FW54" s="1203"/>
      <c r="FX54" s="1203"/>
      <c r="FY54" s="1203"/>
      <c r="FZ54" s="1203"/>
      <c r="GA54" s="1203"/>
      <c r="GB54" s="1203"/>
      <c r="GC54" s="1203"/>
      <c r="GD54" s="1203"/>
      <c r="GE54" s="1203"/>
      <c r="GF54" s="1203"/>
      <c r="GG54" s="1203"/>
      <c r="GH54" s="1203"/>
      <c r="GI54" s="1203"/>
      <c r="GJ54" s="1203"/>
      <c r="GK54" s="1203"/>
      <c r="GL54" s="1203"/>
      <c r="GM54" s="1203"/>
      <c r="GN54" s="1203"/>
      <c r="GO54" s="1203"/>
      <c r="GP54" s="1203"/>
      <c r="GQ54" s="1203"/>
      <c r="GR54" s="1203"/>
      <c r="GS54" s="1203"/>
      <c r="GT54" s="1203"/>
      <c r="GU54" s="1203"/>
      <c r="GV54" s="1203"/>
      <c r="GW54" s="1203"/>
      <c r="GX54" s="1203"/>
      <c r="GY54" s="1203"/>
      <c r="GZ54" s="1203"/>
      <c r="HA54" s="1203"/>
      <c r="HB54" s="1203"/>
      <c r="HC54" s="1203"/>
      <c r="HD54" s="1203"/>
      <c r="HE54" s="1203"/>
      <c r="HF54" s="1203"/>
      <c r="HG54" s="1203"/>
      <c r="HH54" s="1203"/>
      <c r="HI54" s="1203"/>
      <c r="HJ54" s="1203"/>
      <c r="HK54" s="1203"/>
      <c r="HL54" s="1203"/>
      <c r="HM54" s="1203"/>
      <c r="HN54" s="1203"/>
      <c r="HO54" s="1203"/>
      <c r="HP54" s="1203"/>
      <c r="HQ54" s="1203"/>
      <c r="HR54" s="1203"/>
      <c r="HS54" s="1203"/>
      <c r="HT54" s="1203"/>
      <c r="HU54" s="1203"/>
      <c r="HV54" s="1203"/>
      <c r="HW54" s="1203"/>
      <c r="HX54" s="1203"/>
      <c r="HY54" s="1203"/>
      <c r="HZ54" s="1203"/>
      <c r="IA54" s="1203"/>
      <c r="IB54" s="1203"/>
      <c r="IC54" s="1203"/>
      <c r="ID54" s="1203"/>
      <c r="IE54" s="1203"/>
      <c r="IF54" s="1203"/>
      <c r="IG54" s="1203"/>
      <c r="IH54" s="1203"/>
      <c r="II54" s="1203"/>
      <c r="IJ54" s="1203"/>
      <c r="IK54" s="1203"/>
      <c r="IL54" s="1203"/>
      <c r="IM54" s="1203"/>
      <c r="IN54" s="1203"/>
      <c r="IO54" s="1203"/>
      <c r="IP54" s="1203"/>
      <c r="IQ54" s="1203"/>
      <c r="IR54" s="1203"/>
      <c r="IS54" s="1203"/>
      <c r="IT54" s="1203"/>
      <c r="IU54" s="1203"/>
      <c r="IV54" s="1203"/>
      <c r="IW54" s="1203"/>
      <c r="IX54" s="1203"/>
      <c r="IY54" s="1203"/>
      <c r="IZ54" s="1203"/>
      <c r="JA54" s="1203"/>
      <c r="JB54" s="1203"/>
      <c r="JC54" s="1203"/>
      <c r="JD54" s="1203"/>
      <c r="JE54" s="1203"/>
      <c r="JF54" s="1203"/>
      <c r="JG54" s="1203"/>
      <c r="JH54" s="1203"/>
      <c r="JI54" s="1203"/>
      <c r="JJ54" s="1203"/>
      <c r="JK54" s="1203"/>
      <c r="JL54" s="1203"/>
      <c r="JM54" s="1203"/>
      <c r="JN54" s="1203"/>
      <c r="JO54" s="1203"/>
      <c r="JP54" s="1203"/>
      <c r="JQ54" s="1203"/>
      <c r="JR54" s="1203"/>
      <c r="JS54" s="1203"/>
      <c r="JT54" s="1203"/>
      <c r="JU54" s="1203"/>
      <c r="JV54" s="1203"/>
      <c r="JW54" s="1203"/>
      <c r="JX54" s="1203"/>
      <c r="JY54" s="1203"/>
      <c r="JZ54" s="1203"/>
      <c r="KA54" s="1203"/>
      <c r="KB54" s="1203"/>
      <c r="KC54" s="1203"/>
      <c r="KD54" s="1203"/>
      <c r="KE54" s="1203"/>
      <c r="KF54" s="1203"/>
      <c r="KG54" s="1203"/>
      <c r="KH54" s="1203"/>
      <c r="KI54" s="1203"/>
      <c r="KJ54" s="1203"/>
      <c r="KK54" s="1203"/>
      <c r="KL54" s="1203"/>
      <c r="KM54" s="1203"/>
      <c r="KN54" s="1203"/>
      <c r="KO54" s="1203"/>
      <c r="KP54" s="1203"/>
      <c r="KQ54" s="1203"/>
      <c r="KR54" s="1203"/>
      <c r="KS54" s="1203"/>
      <c r="KT54" s="1203"/>
      <c r="KU54" s="1203"/>
      <c r="KV54" s="1203"/>
      <c r="KW54" s="1203"/>
      <c r="KX54" s="1203"/>
      <c r="KY54" s="1203"/>
      <c r="KZ54" s="1203"/>
      <c r="LA54" s="1203"/>
      <c r="LB54" s="1203"/>
      <c r="LC54" s="1203"/>
      <c r="LD54" s="1203"/>
      <c r="LE54" s="1203"/>
      <c r="LF54" s="1203"/>
      <c r="LG54" s="1203"/>
      <c r="LH54" s="1203"/>
      <c r="LI54" s="1203"/>
      <c r="LJ54" s="1203"/>
      <c r="LK54" s="1203"/>
      <c r="LL54" s="1203"/>
      <c r="LM54" s="1203"/>
      <c r="LN54" s="1203"/>
      <c r="LO54" s="1203"/>
      <c r="LP54" s="1203"/>
      <c r="LQ54" s="1203"/>
      <c r="LR54" s="1203"/>
      <c r="LS54" s="1203"/>
      <c r="LT54" s="1203"/>
      <c r="LU54" s="1203"/>
      <c r="LV54" s="1203"/>
      <c r="LW54" s="1203"/>
      <c r="LX54" s="1203"/>
      <c r="LY54" s="1203"/>
      <c r="LZ54" s="1203"/>
      <c r="MA54" s="1203"/>
      <c r="MB54" s="1203"/>
      <c r="MC54" s="1203"/>
      <c r="MD54" s="1203"/>
      <c r="ME54" s="1203"/>
      <c r="MF54" s="1203"/>
      <c r="MG54" s="1203"/>
      <c r="MH54" s="1203"/>
      <c r="MI54" s="1203"/>
      <c r="MJ54" s="1203"/>
      <c r="MK54" s="1203"/>
      <c r="ML54" s="1203"/>
      <c r="MM54" s="1203"/>
      <c r="MN54" s="1203"/>
      <c r="MO54" s="1203"/>
      <c r="MP54" s="1203"/>
      <c r="MQ54" s="1203"/>
      <c r="MR54" s="1203"/>
      <c r="MS54" s="1203"/>
      <c r="MT54" s="1203"/>
      <c r="MU54" s="1203"/>
      <c r="MV54" s="1203"/>
      <c r="MW54" s="1203"/>
      <c r="MX54" s="1203"/>
      <c r="MY54" s="1203"/>
      <c r="MZ54" s="1203"/>
      <c r="NA54" s="1203"/>
      <c r="NB54" s="1203"/>
      <c r="NC54" s="1203"/>
      <c r="ND54" s="1203"/>
      <c r="NE54" s="1203"/>
      <c r="NF54" s="1203"/>
      <c r="NG54" s="1203"/>
      <c r="NH54" s="1203"/>
      <c r="NI54" s="1203"/>
      <c r="NJ54" s="1203"/>
      <c r="NK54" s="1203"/>
      <c r="NL54" s="1203"/>
      <c r="NM54" s="1203"/>
      <c r="NN54" s="1203"/>
      <c r="NO54" s="1203"/>
      <c r="NP54" s="1203"/>
      <c r="NQ54" s="1203"/>
      <c r="NR54" s="1203"/>
      <c r="NS54" s="1203"/>
      <c r="NT54" s="1203"/>
      <c r="NU54" s="1203"/>
      <c r="NV54" s="1203"/>
      <c r="NW54" s="1203"/>
      <c r="NX54" s="1203"/>
      <c r="NY54" s="1203"/>
      <c r="NZ54" s="1203"/>
      <c r="OA54" s="1203"/>
      <c r="OB54" s="1203"/>
      <c r="OC54" s="1203"/>
      <c r="OD54" s="1203"/>
      <c r="OE54" s="1203"/>
      <c r="OF54" s="1203"/>
      <c r="OG54" s="1203"/>
      <c r="OH54" s="1203"/>
      <c r="OI54" s="1203"/>
      <c r="OJ54" s="1203"/>
      <c r="OK54" s="1203"/>
      <c r="OL54" s="1203"/>
      <c r="OM54" s="1203"/>
      <c r="ON54" s="1203"/>
      <c r="OO54" s="1203"/>
      <c r="OP54" s="1203"/>
      <c r="OQ54" s="1203"/>
      <c r="OR54" s="1203"/>
      <c r="OS54" s="1203"/>
      <c r="OT54" s="1203"/>
      <c r="OU54" s="1203"/>
      <c r="OV54" s="1203"/>
      <c r="OW54" s="1203"/>
      <c r="OX54" s="1203"/>
      <c r="OY54" s="1203"/>
      <c r="OZ54" s="1203"/>
      <c r="PA54" s="1203"/>
      <c r="PB54" s="1203"/>
      <c r="PC54" s="1203"/>
      <c r="PD54" s="1203"/>
      <c r="PE54" s="1203"/>
      <c r="PF54" s="1203"/>
      <c r="PG54" s="1203"/>
      <c r="PH54" s="1203"/>
      <c r="PI54" s="1203"/>
      <c r="PJ54" s="1203"/>
      <c r="PK54" s="1203"/>
      <c r="PL54" s="1203"/>
      <c r="PM54" s="1203"/>
      <c r="PN54" s="1203"/>
      <c r="PO54" s="1203"/>
      <c r="PP54" s="1203"/>
      <c r="PQ54" s="1203"/>
      <c r="PR54" s="1203"/>
      <c r="PS54" s="1203"/>
      <c r="PT54" s="1203"/>
      <c r="PU54" s="1203"/>
      <c r="PV54" s="1203"/>
      <c r="PW54" s="1203"/>
      <c r="PX54" s="1203"/>
      <c r="PY54" s="1203"/>
      <c r="PZ54" s="1203"/>
      <c r="QA54" s="1203"/>
      <c r="QB54" s="1203"/>
      <c r="QC54" s="1203"/>
      <c r="QD54" s="1203"/>
      <c r="QE54" s="1203"/>
      <c r="QF54" s="1203"/>
      <c r="QG54" s="1203"/>
      <c r="QH54" s="1203"/>
      <c r="QI54" s="1203"/>
      <c r="QJ54" s="1203"/>
      <c r="QK54" s="1203"/>
      <c r="QL54" s="1203"/>
      <c r="QM54" s="1203"/>
      <c r="QN54" s="1203"/>
      <c r="QO54" s="1203"/>
      <c r="QP54" s="1203"/>
      <c r="QQ54" s="1203"/>
      <c r="QR54" s="1203"/>
      <c r="QS54" s="1203"/>
      <c r="QT54" s="1203"/>
      <c r="QU54" s="1203"/>
      <c r="QV54" s="1203"/>
      <c r="QW54" s="1203"/>
      <c r="QX54" s="1203"/>
      <c r="QY54" s="1203"/>
      <c r="QZ54" s="1203"/>
      <c r="RA54" s="1203"/>
      <c r="RB54" s="1203"/>
      <c r="RC54" s="1203"/>
      <c r="RD54" s="1203"/>
      <c r="RE54" s="1203"/>
      <c r="RF54" s="1203"/>
      <c r="RG54" s="1203"/>
      <c r="RH54" s="1203"/>
      <c r="RI54" s="1203"/>
      <c r="RJ54" s="1203"/>
      <c r="RK54" s="1203"/>
      <c r="RL54" s="1203"/>
      <c r="RM54" s="1203"/>
      <c r="RN54" s="1203"/>
      <c r="RO54" s="1203"/>
      <c r="RP54" s="1203"/>
      <c r="RQ54" s="1203"/>
      <c r="RR54" s="1203"/>
      <c r="RS54" s="1203"/>
      <c r="RT54" s="1203"/>
      <c r="RU54" s="1203"/>
      <c r="RV54" s="1203"/>
      <c r="RW54" s="1203"/>
      <c r="RX54" s="1203"/>
      <c r="RY54" s="1203"/>
      <c r="RZ54" s="1203"/>
      <c r="SA54" s="1203"/>
      <c r="SB54" s="1203"/>
      <c r="SC54" s="1203"/>
      <c r="SD54" s="1203"/>
      <c r="SE54" s="1203"/>
      <c r="SF54" s="1203"/>
      <c r="SG54" s="1203"/>
      <c r="SH54" s="1203"/>
      <c r="SI54" s="1203"/>
      <c r="SJ54" s="1203"/>
      <c r="SK54" s="1203"/>
      <c r="SL54" s="1203"/>
      <c r="SM54" s="1203"/>
      <c r="SN54" s="1203"/>
      <c r="SO54" s="1203"/>
      <c r="SP54" s="1203"/>
      <c r="SQ54" s="1203"/>
      <c r="SR54" s="1203"/>
      <c r="SS54" s="1203"/>
      <c r="ST54" s="1203"/>
      <c r="SU54" s="1203"/>
      <c r="SV54" s="1203"/>
      <c r="SW54" s="1203"/>
      <c r="SX54" s="1203"/>
      <c r="SY54" s="1203"/>
      <c r="SZ54" s="1203"/>
      <c r="TA54" s="1203"/>
      <c r="TB54" s="1203"/>
      <c r="TC54" s="1203"/>
      <c r="TD54" s="1203"/>
      <c r="TE54" s="1203"/>
      <c r="TF54" s="1203"/>
      <c r="TG54" s="1203"/>
      <c r="TH54" s="1203"/>
      <c r="TI54" s="1203"/>
      <c r="TJ54" s="1203"/>
      <c r="TK54" s="1203"/>
      <c r="TL54" s="1203"/>
      <c r="TM54" s="1203"/>
      <c r="TN54" s="1203"/>
      <c r="TO54" s="1203"/>
      <c r="TP54" s="1203"/>
      <c r="TQ54" s="1203"/>
      <c r="TR54" s="1203"/>
      <c r="TS54" s="1203"/>
      <c r="TT54" s="1203"/>
      <c r="TU54" s="1203"/>
      <c r="TV54" s="1203"/>
      <c r="TW54" s="1203"/>
      <c r="TX54" s="1203"/>
      <c r="TY54" s="1203"/>
      <c r="TZ54" s="1203"/>
      <c r="UA54" s="1203"/>
      <c r="UB54" s="1203"/>
      <c r="UC54" s="1203"/>
      <c r="UD54" s="1203"/>
      <c r="UE54" s="1203"/>
      <c r="UF54" s="1203"/>
      <c r="UG54" s="1203"/>
      <c r="UH54" s="1203"/>
      <c r="UI54" s="1203"/>
      <c r="UJ54" s="1203"/>
      <c r="UK54" s="1203"/>
      <c r="UL54" s="1203"/>
      <c r="UM54" s="1203"/>
      <c r="UN54" s="1203"/>
      <c r="UO54" s="1203"/>
      <c r="UP54" s="1203"/>
      <c r="UQ54" s="1203"/>
      <c r="UR54" s="1203"/>
      <c r="US54" s="1203"/>
      <c r="UT54" s="1203"/>
      <c r="UU54" s="1203"/>
      <c r="UV54" s="1203"/>
      <c r="UW54" s="1203"/>
      <c r="UX54" s="1203"/>
      <c r="UY54" s="1203"/>
      <c r="UZ54" s="1203"/>
      <c r="VA54" s="1203"/>
      <c r="VB54" s="1203"/>
      <c r="VC54" s="1203"/>
      <c r="VD54" s="1203"/>
      <c r="VE54" s="1203"/>
      <c r="VF54" s="1203"/>
      <c r="VG54" s="1203"/>
      <c r="VH54" s="1203"/>
      <c r="VI54" s="1203"/>
      <c r="VJ54" s="1203"/>
      <c r="VK54" s="1203"/>
      <c r="VL54" s="1203"/>
      <c r="VM54" s="1203"/>
      <c r="VN54" s="1203"/>
      <c r="VO54" s="1203"/>
      <c r="VP54" s="1203"/>
      <c r="VQ54" s="1203"/>
      <c r="VR54" s="1203"/>
      <c r="VS54" s="1203"/>
      <c r="VT54" s="1203"/>
      <c r="VU54" s="1203"/>
      <c r="VV54" s="1203"/>
      <c r="VW54" s="1203"/>
      <c r="VX54" s="1203"/>
      <c r="VY54" s="1203"/>
      <c r="VZ54" s="1203"/>
      <c r="WA54" s="1203"/>
      <c r="WB54" s="1203"/>
      <c r="WC54" s="1203"/>
      <c r="WD54" s="1203"/>
      <c r="WE54" s="1203"/>
      <c r="WF54" s="1203"/>
      <c r="WG54" s="1203"/>
      <c r="WH54" s="1203"/>
      <c r="WI54" s="1203"/>
      <c r="WJ54" s="1203"/>
      <c r="WK54" s="1203"/>
      <c r="WL54" s="1203"/>
      <c r="WM54" s="1203"/>
      <c r="WN54" s="1203"/>
      <c r="WO54" s="1203"/>
      <c r="WP54" s="1203"/>
      <c r="WQ54" s="1203"/>
      <c r="WR54" s="1203"/>
      <c r="WS54" s="1203"/>
      <c r="WT54" s="1203"/>
      <c r="WU54" s="1203"/>
      <c r="WV54" s="1203"/>
      <c r="WW54" s="1203"/>
      <c r="WX54" s="1203"/>
      <c r="WY54" s="1203"/>
      <c r="WZ54" s="1203"/>
      <c r="XA54" s="1203"/>
      <c r="XB54" s="1203"/>
      <c r="XC54" s="1203"/>
      <c r="XD54" s="1203"/>
      <c r="XE54" s="1203"/>
      <c r="XF54" s="1203"/>
      <c r="XG54" s="1203"/>
      <c r="XH54" s="1203"/>
      <c r="XI54" s="1203"/>
      <c r="XJ54" s="1203"/>
      <c r="XK54" s="1203"/>
      <c r="XL54" s="1203"/>
      <c r="XM54" s="1203"/>
      <c r="XN54" s="1203"/>
      <c r="XO54" s="1203"/>
      <c r="XP54" s="1203"/>
      <c r="XQ54" s="1203"/>
      <c r="XR54" s="1203"/>
      <c r="XS54" s="1203"/>
      <c r="XT54" s="1203"/>
      <c r="XU54" s="1203"/>
      <c r="XV54" s="1203"/>
      <c r="XW54" s="1203"/>
      <c r="XX54" s="1203"/>
      <c r="XY54" s="1203"/>
      <c r="XZ54" s="1203"/>
      <c r="YA54" s="1203"/>
      <c r="YB54" s="1203"/>
      <c r="YC54" s="1203"/>
      <c r="YD54" s="1203"/>
      <c r="YE54" s="1203"/>
      <c r="YF54" s="1203"/>
      <c r="YG54" s="1203"/>
      <c r="YH54" s="1203"/>
      <c r="YI54" s="1203"/>
      <c r="YJ54" s="1203"/>
      <c r="YK54" s="1203"/>
      <c r="YL54" s="1203"/>
      <c r="YM54" s="1203"/>
      <c r="YN54" s="1203"/>
      <c r="YO54" s="1203"/>
      <c r="YP54" s="1203"/>
      <c r="YQ54" s="1203"/>
      <c r="YR54" s="1203"/>
      <c r="YS54" s="1203"/>
      <c r="YT54" s="1203"/>
      <c r="YU54" s="1203"/>
      <c r="YV54" s="1203"/>
      <c r="YW54" s="1203"/>
      <c r="YX54" s="1203"/>
      <c r="YY54" s="1203"/>
      <c r="YZ54" s="1203"/>
      <c r="ZA54" s="1203"/>
      <c r="ZB54" s="1203"/>
      <c r="ZC54" s="1203"/>
      <c r="ZD54" s="1203"/>
      <c r="ZE54" s="1203"/>
      <c r="ZF54" s="1203"/>
      <c r="ZG54" s="1203"/>
      <c r="ZH54" s="1203"/>
      <c r="ZI54" s="1203"/>
      <c r="ZJ54" s="1203"/>
      <c r="ZK54" s="1203"/>
      <c r="ZL54" s="1203"/>
      <c r="ZM54" s="1203"/>
      <c r="ZN54" s="1203"/>
      <c r="ZO54" s="1203"/>
      <c r="ZP54" s="1203"/>
      <c r="ZQ54" s="1203"/>
      <c r="ZR54" s="1203"/>
      <c r="ZS54" s="1203"/>
      <c r="ZT54" s="1203"/>
      <c r="ZU54" s="1203"/>
      <c r="ZV54" s="1203"/>
      <c r="ZW54" s="1203"/>
      <c r="ZX54" s="1203"/>
      <c r="ZY54" s="1203"/>
      <c r="ZZ54" s="1203"/>
      <c r="AAA54" s="1203"/>
      <c r="AAB54" s="1203"/>
      <c r="AAC54" s="1203"/>
      <c r="AAD54" s="1203"/>
      <c r="AAE54" s="1203"/>
      <c r="AAF54" s="1203"/>
      <c r="AAG54" s="1203"/>
      <c r="AAH54" s="1203"/>
      <c r="AAI54" s="1203"/>
      <c r="AAJ54" s="1203"/>
      <c r="AAK54" s="1203"/>
      <c r="AAL54" s="1203"/>
      <c r="AAM54" s="1203"/>
      <c r="AAN54" s="1203"/>
      <c r="AAO54" s="1203"/>
      <c r="AAP54" s="1203"/>
      <c r="AAQ54" s="1203"/>
      <c r="AAR54" s="1203"/>
      <c r="AAS54" s="1203"/>
      <c r="AAT54" s="1203"/>
      <c r="AAU54" s="1203"/>
      <c r="AAV54" s="1203"/>
      <c r="AAW54" s="1203"/>
      <c r="AAX54" s="1203"/>
      <c r="AAY54" s="1203"/>
      <c r="AAZ54" s="1203"/>
      <c r="ABA54" s="1203"/>
      <c r="ABB54" s="1203"/>
      <c r="ABC54" s="1203"/>
      <c r="ABD54" s="1203"/>
      <c r="ABE54" s="1203"/>
      <c r="ABF54" s="1203"/>
      <c r="ABG54" s="1203"/>
      <c r="ABH54" s="1203"/>
      <c r="ABI54" s="1203"/>
      <c r="ABJ54" s="1203"/>
      <c r="ABK54" s="1203"/>
      <c r="ABL54" s="1203"/>
      <c r="ABM54" s="1203"/>
      <c r="ABN54" s="1203"/>
      <c r="ABO54" s="1203"/>
      <c r="ABP54" s="1203"/>
      <c r="ABQ54" s="1203"/>
      <c r="ABR54" s="1203"/>
      <c r="ABS54" s="1203"/>
      <c r="ABT54" s="1203"/>
      <c r="ABU54" s="1203"/>
      <c r="ABV54" s="1203"/>
      <c r="ABW54" s="1203"/>
      <c r="ABX54" s="1203"/>
      <c r="ABY54" s="1203"/>
      <c r="ABZ54" s="1203"/>
      <c r="ACA54" s="1203"/>
      <c r="ACB54" s="1203"/>
      <c r="ACC54" s="1203"/>
      <c r="ACD54" s="1203"/>
      <c r="ACE54" s="1203"/>
      <c r="ACF54" s="1203"/>
      <c r="ACG54" s="1203"/>
      <c r="ACH54" s="1203"/>
      <c r="ACI54" s="1203"/>
      <c r="ACJ54" s="1203"/>
      <c r="ACK54" s="1203"/>
      <c r="ACL54" s="1203"/>
      <c r="ACM54" s="1203"/>
      <c r="ACN54" s="1203"/>
      <c r="ACO54" s="1203"/>
      <c r="ACP54" s="1203"/>
      <c r="ACQ54" s="1203"/>
      <c r="ACR54" s="1203"/>
      <c r="ACS54" s="1203"/>
      <c r="ACT54" s="1203"/>
      <c r="ACU54" s="1203"/>
      <c r="ACV54" s="1203"/>
      <c r="ACW54" s="1203"/>
      <c r="ACX54" s="1203"/>
      <c r="ACY54" s="1203"/>
      <c r="ACZ54" s="1203"/>
      <c r="ADA54" s="1203"/>
      <c r="ADB54" s="1203"/>
      <c r="ADC54" s="1203"/>
      <c r="ADD54" s="1203"/>
      <c r="ADE54" s="1203"/>
      <c r="ADF54" s="1203"/>
      <c r="ADG54" s="1203"/>
      <c r="ADH54" s="1203"/>
      <c r="ADI54" s="1203"/>
      <c r="ADJ54" s="1203"/>
      <c r="ADK54" s="1203"/>
      <c r="ADL54" s="1203"/>
      <c r="ADM54" s="1203"/>
      <c r="ADN54" s="1203"/>
      <c r="ADO54" s="1203"/>
      <c r="ADP54" s="1203"/>
      <c r="ADQ54" s="1203"/>
      <c r="ADR54" s="1203"/>
      <c r="ADS54" s="1203"/>
      <c r="ADT54" s="1203"/>
      <c r="ADU54" s="1203"/>
      <c r="ADV54" s="1203"/>
      <c r="ADW54" s="1203"/>
      <c r="ADX54" s="1203"/>
      <c r="ADY54" s="1203"/>
      <c r="ADZ54" s="1203"/>
      <c r="AEA54" s="1203"/>
      <c r="AEB54" s="1203"/>
      <c r="AEC54" s="1203"/>
      <c r="AED54" s="1203"/>
      <c r="AEE54" s="1203"/>
      <c r="AEF54" s="1203"/>
      <c r="AEG54" s="1203"/>
      <c r="AEH54" s="1203"/>
      <c r="AEI54" s="1203"/>
      <c r="AEJ54" s="1203"/>
      <c r="AEK54" s="1203"/>
      <c r="AEL54" s="1203"/>
      <c r="AEM54" s="1203"/>
      <c r="AEN54" s="1203"/>
      <c r="AEO54" s="1203"/>
      <c r="AEP54" s="1203"/>
      <c r="AEQ54" s="1203"/>
      <c r="AER54" s="1203"/>
      <c r="AES54" s="1203"/>
      <c r="AET54" s="1203"/>
      <c r="AEU54" s="1203"/>
      <c r="AEV54" s="1203"/>
      <c r="AEW54" s="1203"/>
      <c r="AEX54" s="1203"/>
      <c r="AEY54" s="1203"/>
      <c r="AEZ54" s="1203"/>
      <c r="AFA54" s="1203"/>
      <c r="AFB54" s="1203"/>
      <c r="AFC54" s="1203"/>
      <c r="AFD54" s="1203"/>
      <c r="AFE54" s="1203"/>
      <c r="AFF54" s="1203"/>
      <c r="AFG54" s="1203"/>
      <c r="AFH54" s="1203"/>
      <c r="AFI54" s="1203"/>
      <c r="AFJ54" s="1203"/>
      <c r="AFK54" s="1203"/>
      <c r="AFL54" s="1203"/>
      <c r="AFM54" s="1203"/>
      <c r="AFN54" s="1203"/>
      <c r="AFO54" s="1203"/>
      <c r="AFP54" s="1203"/>
      <c r="AFQ54" s="1203"/>
      <c r="AFR54" s="1203"/>
      <c r="AFS54" s="1203"/>
      <c r="AFT54" s="1203"/>
      <c r="AFU54" s="1203"/>
      <c r="AFV54" s="1203"/>
      <c r="AFW54" s="1203"/>
      <c r="AFX54" s="1203"/>
      <c r="AFY54" s="1203"/>
      <c r="AFZ54" s="1203"/>
      <c r="AGA54" s="1203"/>
      <c r="AGB54" s="1203"/>
      <c r="AGC54" s="1203"/>
      <c r="AGD54" s="1203"/>
      <c r="AGE54" s="1203"/>
      <c r="AGF54" s="1203"/>
      <c r="AGG54" s="1203"/>
      <c r="AGH54" s="1203"/>
      <c r="AGI54" s="1203"/>
      <c r="AGJ54" s="1203"/>
      <c r="AGK54" s="1203"/>
      <c r="AGL54" s="1203"/>
      <c r="AGM54" s="1203"/>
      <c r="AGN54" s="1203"/>
      <c r="AGO54" s="1203"/>
      <c r="AGP54" s="1203"/>
      <c r="AGQ54" s="1203"/>
      <c r="AGR54" s="1203"/>
      <c r="AGS54" s="1203"/>
      <c r="AGT54" s="1203"/>
      <c r="AGU54" s="1203"/>
      <c r="AGV54" s="1203"/>
      <c r="AGW54" s="1203"/>
      <c r="AGX54" s="1203"/>
      <c r="AGY54" s="1203"/>
      <c r="AGZ54" s="1203"/>
      <c r="AHA54" s="1203"/>
      <c r="AHB54" s="1203"/>
      <c r="AHC54" s="1203"/>
      <c r="AHD54" s="1203"/>
      <c r="AHE54" s="1203"/>
      <c r="AHF54" s="1203"/>
      <c r="AHG54" s="1203"/>
      <c r="AHH54" s="1203"/>
      <c r="AHI54" s="1203"/>
      <c r="AHJ54" s="1203"/>
      <c r="AHK54" s="1203"/>
      <c r="AHL54" s="1203"/>
      <c r="AHM54" s="1203"/>
      <c r="AHN54" s="1203"/>
      <c r="AHO54" s="1203"/>
      <c r="AHP54" s="1203"/>
      <c r="AHQ54" s="1203"/>
      <c r="AHR54" s="1203"/>
      <c r="AHS54" s="1203"/>
      <c r="AHT54" s="1203"/>
      <c r="AHU54" s="1203"/>
      <c r="AHV54" s="1203"/>
      <c r="AHW54" s="1203"/>
      <c r="AHX54" s="1203"/>
      <c r="AHY54" s="1203"/>
      <c r="AHZ54" s="1203"/>
      <c r="AIA54" s="1203"/>
      <c r="AIB54" s="1203"/>
      <c r="AIC54" s="1203"/>
      <c r="AID54" s="1203"/>
      <c r="AIE54" s="1203"/>
      <c r="AIF54" s="1203"/>
      <c r="AIG54" s="1203"/>
      <c r="AIH54" s="1203"/>
      <c r="AII54" s="1203"/>
      <c r="AIJ54" s="1203"/>
      <c r="AIK54" s="1203"/>
      <c r="AIL54" s="1203"/>
      <c r="AIM54" s="1203"/>
      <c r="AIN54" s="1203"/>
      <c r="AIO54" s="1203"/>
      <c r="AIP54" s="1203"/>
      <c r="AIQ54" s="1203"/>
      <c r="AIR54" s="1203"/>
      <c r="AIS54" s="1203"/>
      <c r="AIT54" s="1203"/>
      <c r="AIU54" s="1203"/>
      <c r="AIV54" s="1203"/>
      <c r="AIW54" s="1203"/>
      <c r="AIX54" s="1203"/>
      <c r="AIY54" s="1203"/>
      <c r="AIZ54" s="1203"/>
      <c r="AJA54" s="1203"/>
      <c r="AJB54" s="1203"/>
      <c r="AJC54" s="1203"/>
      <c r="AJD54" s="1203"/>
      <c r="AJE54" s="1203"/>
      <c r="AJF54" s="1203"/>
      <c r="AJG54" s="1203"/>
      <c r="AJH54" s="1203"/>
      <c r="AJI54" s="1203"/>
      <c r="AJJ54" s="1203"/>
      <c r="AJK54" s="1203"/>
      <c r="AJL54" s="1203"/>
      <c r="AJM54" s="1203"/>
      <c r="AJN54" s="1203"/>
      <c r="AJO54" s="1203"/>
      <c r="AJP54" s="1203"/>
      <c r="AJQ54" s="1203"/>
      <c r="AJR54" s="1203"/>
      <c r="AJS54" s="1203"/>
      <c r="AJT54" s="1203"/>
      <c r="AJU54" s="1203"/>
      <c r="AJV54" s="1203"/>
      <c r="AJW54" s="1203"/>
      <c r="AJX54" s="1203"/>
      <c r="AJY54" s="1203"/>
      <c r="AJZ54" s="1203"/>
      <c r="AKA54" s="1203"/>
      <c r="AKB54" s="1203"/>
      <c r="AKC54" s="1203"/>
      <c r="AKD54" s="1203"/>
      <c r="AKE54" s="1203"/>
      <c r="AKF54" s="1203"/>
      <c r="AKG54" s="1203"/>
      <c r="AKH54" s="1203"/>
      <c r="AKI54" s="1203"/>
      <c r="AKJ54" s="1203"/>
      <c r="AKK54" s="1203"/>
      <c r="AKL54" s="1203"/>
      <c r="AKM54" s="1203"/>
      <c r="AKN54" s="1203"/>
      <c r="AKO54" s="1203"/>
      <c r="AKP54" s="1203"/>
      <c r="AKQ54" s="1203"/>
      <c r="AKR54" s="1203"/>
      <c r="AKS54" s="1203"/>
      <c r="AKT54" s="1203"/>
      <c r="AKU54" s="1203"/>
      <c r="AKV54" s="1203"/>
      <c r="AKW54" s="1203"/>
      <c r="AKX54" s="1203"/>
      <c r="AKY54" s="1203"/>
      <c r="AKZ54" s="1203"/>
      <c r="ALA54" s="1203"/>
      <c r="ALB54" s="1203"/>
      <c r="ALC54" s="1203"/>
      <c r="ALD54" s="1203"/>
      <c r="ALE54" s="1203"/>
      <c r="ALF54" s="1203"/>
      <c r="ALG54" s="1203"/>
      <c r="ALH54" s="1203"/>
      <c r="ALI54" s="1203"/>
      <c r="ALJ54" s="1203"/>
      <c r="ALK54" s="1203"/>
      <c r="ALL54" s="1203"/>
      <c r="ALM54" s="1203"/>
      <c r="ALN54" s="1203"/>
      <c r="ALO54" s="1203"/>
      <c r="ALP54" s="1203"/>
      <c r="ALQ54" s="1203"/>
      <c r="ALR54" s="1203"/>
      <c r="ALS54" s="1203"/>
      <c r="ALT54" s="1203"/>
      <c r="ALU54" s="1203"/>
      <c r="ALV54" s="1203"/>
      <c r="ALW54" s="1203"/>
    </row>
    <row r="55" spans="1:1011" s="1204" customFormat="1" ht="375" customHeight="1">
      <c r="A55" s="1219" t="s">
        <v>47</v>
      </c>
      <c r="B55" s="1219" t="s">
        <v>130</v>
      </c>
      <c r="C55" s="1220"/>
      <c r="D55" s="1219" t="s">
        <v>3114</v>
      </c>
      <c r="E55" s="1219" t="s">
        <v>2956</v>
      </c>
      <c r="F55" s="1219" t="s">
        <v>3115</v>
      </c>
      <c r="G55" s="1221">
        <v>2</v>
      </c>
      <c r="H55" s="1222" t="s">
        <v>171</v>
      </c>
      <c r="I55" s="1223" t="s">
        <v>2535</v>
      </c>
      <c r="J55" s="1224" t="s">
        <v>81</v>
      </c>
      <c r="K55" s="1225" t="s">
        <v>30</v>
      </c>
      <c r="L55" s="1226" t="s">
        <v>31</v>
      </c>
      <c r="M55" s="1227" t="s">
        <v>32</v>
      </c>
      <c r="N55" s="1228">
        <f t="shared" si="1"/>
        <v>1</v>
      </c>
      <c r="O55" s="1198"/>
      <c r="P55" s="1198"/>
      <c r="Q55" s="1198"/>
      <c r="R55" s="1198">
        <v>0.05</v>
      </c>
      <c r="S55" s="1198"/>
      <c r="T55" s="1198"/>
      <c r="U55" s="1198">
        <v>0.05</v>
      </c>
      <c r="V55" s="1198">
        <v>0.1</v>
      </c>
      <c r="W55" s="1198">
        <v>0.3</v>
      </c>
      <c r="X55" s="1198">
        <v>0.3</v>
      </c>
      <c r="Y55" s="1198"/>
      <c r="Z55" s="1198">
        <v>0.2</v>
      </c>
      <c r="AA55" s="1095" t="e">
        <f ca="1">IF($L55 = "Acumulado",SUM(OFFSET(#REF!,0,0,1,MONTH($N$3))), _xlfn.MAXIFS(#REF!,fechas_resultados,$N$3))</f>
        <v>#REF!</v>
      </c>
      <c r="AB55" s="1096" t="e">
        <f ca="1">IF(K55="Más es más", MIN(AA55/#REF!,1),MIN(#REF!/AA55,1))</f>
        <v>#REF!</v>
      </c>
      <c r="AC55" s="1096" t="e">
        <f t="shared" ca="1" si="2"/>
        <v>#REF!</v>
      </c>
      <c r="AD55" s="1128" t="s">
        <v>3116</v>
      </c>
      <c r="AE55" s="1143" t="s">
        <v>2950</v>
      </c>
      <c r="AF55" s="1143" t="s">
        <v>3109</v>
      </c>
      <c r="AG55" s="1218" t="s">
        <v>3117</v>
      </c>
      <c r="AH55" s="1127" t="s">
        <v>3118</v>
      </c>
      <c r="AI55" s="1200"/>
      <c r="AJ55" s="1207" t="s">
        <v>3119</v>
      </c>
      <c r="AK55" s="1202"/>
      <c r="AL55" s="1202"/>
      <c r="AM55" s="1202"/>
      <c r="AN55" s="1202"/>
      <c r="AO55" s="1202"/>
      <c r="AP55" s="1202"/>
      <c r="AQ55" s="1203"/>
      <c r="AR55" s="1203"/>
      <c r="AS55" s="1203"/>
      <c r="AT55" s="1203"/>
      <c r="AU55" s="1203"/>
      <c r="AV55" s="1203"/>
      <c r="AW55" s="1203"/>
      <c r="AX55" s="1203"/>
      <c r="AY55" s="1203"/>
      <c r="AZ55" s="1203"/>
      <c r="BA55" s="1203"/>
      <c r="BB55" s="1203"/>
      <c r="BC55" s="1203"/>
      <c r="BD55" s="1203"/>
      <c r="BE55" s="1203"/>
      <c r="BF55" s="1203"/>
      <c r="BG55" s="1203"/>
      <c r="BH55" s="1203"/>
      <c r="BI55" s="1203"/>
      <c r="BJ55" s="1203"/>
      <c r="BK55" s="1203"/>
      <c r="BL55" s="1203"/>
      <c r="BM55" s="1203"/>
      <c r="BN55" s="1203"/>
      <c r="BO55" s="1203"/>
      <c r="BP55" s="1203"/>
      <c r="BQ55" s="1203"/>
      <c r="BR55" s="1203"/>
      <c r="BS55" s="1203"/>
      <c r="BT55" s="1203"/>
      <c r="BU55" s="1203"/>
      <c r="BV55" s="1203"/>
      <c r="BW55" s="1203"/>
      <c r="BX55" s="1203"/>
      <c r="BY55" s="1203"/>
      <c r="BZ55" s="1203"/>
      <c r="CA55" s="1203"/>
      <c r="CB55" s="1203"/>
      <c r="CC55" s="1203"/>
      <c r="CD55" s="1203"/>
      <c r="CE55" s="1203"/>
      <c r="CF55" s="1203"/>
      <c r="CG55" s="1203"/>
      <c r="CH55" s="1203"/>
      <c r="CI55" s="1203"/>
      <c r="CJ55" s="1203"/>
      <c r="CK55" s="1203"/>
      <c r="CL55" s="1203"/>
      <c r="CM55" s="1203"/>
      <c r="CN55" s="1203"/>
      <c r="CO55" s="1203"/>
      <c r="CP55" s="1203"/>
      <c r="CQ55" s="1203"/>
      <c r="CR55" s="1203"/>
      <c r="CS55" s="1203"/>
      <c r="CT55" s="1203"/>
      <c r="CU55" s="1203"/>
      <c r="CV55" s="1203"/>
      <c r="CW55" s="1203"/>
      <c r="CX55" s="1203"/>
      <c r="CY55" s="1203"/>
      <c r="CZ55" s="1203"/>
      <c r="DA55" s="1203"/>
      <c r="DB55" s="1203"/>
      <c r="DC55" s="1203"/>
      <c r="DD55" s="1203"/>
      <c r="DE55" s="1203"/>
      <c r="DF55" s="1203"/>
      <c r="DG55" s="1203"/>
      <c r="DH55" s="1203"/>
      <c r="DI55" s="1203"/>
      <c r="DJ55" s="1203"/>
      <c r="DK55" s="1203"/>
      <c r="DL55" s="1203"/>
      <c r="DM55" s="1203"/>
      <c r="DN55" s="1203"/>
      <c r="DO55" s="1203"/>
      <c r="DP55" s="1203"/>
      <c r="DQ55" s="1203"/>
      <c r="DR55" s="1203"/>
      <c r="DS55" s="1203"/>
      <c r="DT55" s="1203"/>
      <c r="DU55" s="1203"/>
      <c r="DV55" s="1203"/>
      <c r="DW55" s="1203"/>
      <c r="DX55" s="1203"/>
      <c r="DY55" s="1203"/>
      <c r="DZ55" s="1203"/>
      <c r="EA55" s="1203"/>
      <c r="EB55" s="1203"/>
      <c r="EC55" s="1203"/>
      <c r="ED55" s="1203"/>
      <c r="EE55" s="1203"/>
      <c r="EF55" s="1203"/>
      <c r="EG55" s="1203"/>
      <c r="EH55" s="1203"/>
      <c r="EI55" s="1203"/>
      <c r="EJ55" s="1203"/>
      <c r="EK55" s="1203"/>
      <c r="EL55" s="1203"/>
      <c r="EM55" s="1203"/>
      <c r="EN55" s="1203"/>
      <c r="EO55" s="1203"/>
      <c r="EP55" s="1203"/>
      <c r="EQ55" s="1203"/>
      <c r="ER55" s="1203"/>
      <c r="ES55" s="1203"/>
      <c r="ET55" s="1203"/>
      <c r="EU55" s="1203"/>
      <c r="EV55" s="1203"/>
      <c r="EW55" s="1203"/>
      <c r="EX55" s="1203"/>
      <c r="EY55" s="1203"/>
      <c r="EZ55" s="1203"/>
      <c r="FA55" s="1203"/>
      <c r="FB55" s="1203"/>
      <c r="FC55" s="1203"/>
      <c r="FD55" s="1203"/>
      <c r="FE55" s="1203"/>
      <c r="FF55" s="1203"/>
      <c r="FG55" s="1203"/>
      <c r="FH55" s="1203"/>
      <c r="FI55" s="1203"/>
      <c r="FJ55" s="1203"/>
      <c r="FK55" s="1203"/>
      <c r="FL55" s="1203"/>
      <c r="FM55" s="1203"/>
      <c r="FN55" s="1203"/>
      <c r="FO55" s="1203"/>
      <c r="FP55" s="1203"/>
      <c r="FQ55" s="1203"/>
      <c r="FR55" s="1203"/>
      <c r="FS55" s="1203"/>
      <c r="FT55" s="1203"/>
      <c r="FU55" s="1203"/>
      <c r="FV55" s="1203"/>
      <c r="FW55" s="1203"/>
      <c r="FX55" s="1203"/>
      <c r="FY55" s="1203"/>
      <c r="FZ55" s="1203"/>
      <c r="GA55" s="1203"/>
      <c r="GB55" s="1203"/>
      <c r="GC55" s="1203"/>
      <c r="GD55" s="1203"/>
      <c r="GE55" s="1203"/>
      <c r="GF55" s="1203"/>
      <c r="GG55" s="1203"/>
      <c r="GH55" s="1203"/>
      <c r="GI55" s="1203"/>
      <c r="GJ55" s="1203"/>
      <c r="GK55" s="1203"/>
      <c r="GL55" s="1203"/>
      <c r="GM55" s="1203"/>
      <c r="GN55" s="1203"/>
      <c r="GO55" s="1203"/>
      <c r="GP55" s="1203"/>
      <c r="GQ55" s="1203"/>
      <c r="GR55" s="1203"/>
      <c r="GS55" s="1203"/>
      <c r="GT55" s="1203"/>
      <c r="GU55" s="1203"/>
      <c r="GV55" s="1203"/>
      <c r="GW55" s="1203"/>
      <c r="GX55" s="1203"/>
      <c r="GY55" s="1203"/>
      <c r="GZ55" s="1203"/>
      <c r="HA55" s="1203"/>
      <c r="HB55" s="1203"/>
      <c r="HC55" s="1203"/>
      <c r="HD55" s="1203"/>
      <c r="HE55" s="1203"/>
      <c r="HF55" s="1203"/>
      <c r="HG55" s="1203"/>
      <c r="HH55" s="1203"/>
      <c r="HI55" s="1203"/>
      <c r="HJ55" s="1203"/>
      <c r="HK55" s="1203"/>
      <c r="HL55" s="1203"/>
      <c r="HM55" s="1203"/>
      <c r="HN55" s="1203"/>
      <c r="HO55" s="1203"/>
      <c r="HP55" s="1203"/>
      <c r="HQ55" s="1203"/>
      <c r="HR55" s="1203"/>
      <c r="HS55" s="1203"/>
      <c r="HT55" s="1203"/>
      <c r="HU55" s="1203"/>
      <c r="HV55" s="1203"/>
      <c r="HW55" s="1203"/>
      <c r="HX55" s="1203"/>
      <c r="HY55" s="1203"/>
      <c r="HZ55" s="1203"/>
      <c r="IA55" s="1203"/>
      <c r="IB55" s="1203"/>
      <c r="IC55" s="1203"/>
      <c r="ID55" s="1203"/>
      <c r="IE55" s="1203"/>
      <c r="IF55" s="1203"/>
      <c r="IG55" s="1203"/>
      <c r="IH55" s="1203"/>
      <c r="II55" s="1203"/>
      <c r="IJ55" s="1203"/>
      <c r="IK55" s="1203"/>
      <c r="IL55" s="1203"/>
      <c r="IM55" s="1203"/>
      <c r="IN55" s="1203"/>
      <c r="IO55" s="1203"/>
      <c r="IP55" s="1203"/>
      <c r="IQ55" s="1203"/>
      <c r="IR55" s="1203"/>
      <c r="IS55" s="1203"/>
      <c r="IT55" s="1203"/>
      <c r="IU55" s="1203"/>
      <c r="IV55" s="1203"/>
      <c r="IW55" s="1203"/>
      <c r="IX55" s="1203"/>
      <c r="IY55" s="1203"/>
      <c r="IZ55" s="1203"/>
      <c r="JA55" s="1203"/>
      <c r="JB55" s="1203"/>
      <c r="JC55" s="1203"/>
      <c r="JD55" s="1203"/>
      <c r="JE55" s="1203"/>
      <c r="JF55" s="1203"/>
      <c r="JG55" s="1203"/>
      <c r="JH55" s="1203"/>
      <c r="JI55" s="1203"/>
      <c r="JJ55" s="1203"/>
      <c r="JK55" s="1203"/>
      <c r="JL55" s="1203"/>
      <c r="JM55" s="1203"/>
      <c r="JN55" s="1203"/>
      <c r="JO55" s="1203"/>
      <c r="JP55" s="1203"/>
      <c r="JQ55" s="1203"/>
      <c r="JR55" s="1203"/>
      <c r="JS55" s="1203"/>
      <c r="JT55" s="1203"/>
      <c r="JU55" s="1203"/>
      <c r="JV55" s="1203"/>
      <c r="JW55" s="1203"/>
      <c r="JX55" s="1203"/>
      <c r="JY55" s="1203"/>
      <c r="JZ55" s="1203"/>
      <c r="KA55" s="1203"/>
      <c r="KB55" s="1203"/>
      <c r="KC55" s="1203"/>
      <c r="KD55" s="1203"/>
      <c r="KE55" s="1203"/>
      <c r="KF55" s="1203"/>
      <c r="KG55" s="1203"/>
      <c r="KH55" s="1203"/>
      <c r="KI55" s="1203"/>
      <c r="KJ55" s="1203"/>
      <c r="KK55" s="1203"/>
      <c r="KL55" s="1203"/>
      <c r="KM55" s="1203"/>
      <c r="KN55" s="1203"/>
      <c r="KO55" s="1203"/>
      <c r="KP55" s="1203"/>
      <c r="KQ55" s="1203"/>
      <c r="KR55" s="1203"/>
      <c r="KS55" s="1203"/>
      <c r="KT55" s="1203"/>
      <c r="KU55" s="1203"/>
      <c r="KV55" s="1203"/>
      <c r="KW55" s="1203"/>
      <c r="KX55" s="1203"/>
      <c r="KY55" s="1203"/>
      <c r="KZ55" s="1203"/>
      <c r="LA55" s="1203"/>
      <c r="LB55" s="1203"/>
      <c r="LC55" s="1203"/>
      <c r="LD55" s="1203"/>
      <c r="LE55" s="1203"/>
      <c r="LF55" s="1203"/>
      <c r="LG55" s="1203"/>
      <c r="LH55" s="1203"/>
      <c r="LI55" s="1203"/>
      <c r="LJ55" s="1203"/>
      <c r="LK55" s="1203"/>
      <c r="LL55" s="1203"/>
      <c r="LM55" s="1203"/>
      <c r="LN55" s="1203"/>
      <c r="LO55" s="1203"/>
      <c r="LP55" s="1203"/>
      <c r="LQ55" s="1203"/>
      <c r="LR55" s="1203"/>
      <c r="LS55" s="1203"/>
      <c r="LT55" s="1203"/>
      <c r="LU55" s="1203"/>
      <c r="LV55" s="1203"/>
      <c r="LW55" s="1203"/>
      <c r="LX55" s="1203"/>
      <c r="LY55" s="1203"/>
      <c r="LZ55" s="1203"/>
      <c r="MA55" s="1203"/>
      <c r="MB55" s="1203"/>
      <c r="MC55" s="1203"/>
      <c r="MD55" s="1203"/>
      <c r="ME55" s="1203"/>
      <c r="MF55" s="1203"/>
      <c r="MG55" s="1203"/>
      <c r="MH55" s="1203"/>
      <c r="MI55" s="1203"/>
      <c r="MJ55" s="1203"/>
      <c r="MK55" s="1203"/>
      <c r="ML55" s="1203"/>
      <c r="MM55" s="1203"/>
      <c r="MN55" s="1203"/>
      <c r="MO55" s="1203"/>
      <c r="MP55" s="1203"/>
      <c r="MQ55" s="1203"/>
      <c r="MR55" s="1203"/>
      <c r="MS55" s="1203"/>
      <c r="MT55" s="1203"/>
      <c r="MU55" s="1203"/>
      <c r="MV55" s="1203"/>
      <c r="MW55" s="1203"/>
      <c r="MX55" s="1203"/>
      <c r="MY55" s="1203"/>
      <c r="MZ55" s="1203"/>
      <c r="NA55" s="1203"/>
      <c r="NB55" s="1203"/>
      <c r="NC55" s="1203"/>
      <c r="ND55" s="1203"/>
      <c r="NE55" s="1203"/>
      <c r="NF55" s="1203"/>
      <c r="NG55" s="1203"/>
      <c r="NH55" s="1203"/>
      <c r="NI55" s="1203"/>
      <c r="NJ55" s="1203"/>
      <c r="NK55" s="1203"/>
      <c r="NL55" s="1203"/>
      <c r="NM55" s="1203"/>
      <c r="NN55" s="1203"/>
      <c r="NO55" s="1203"/>
      <c r="NP55" s="1203"/>
      <c r="NQ55" s="1203"/>
      <c r="NR55" s="1203"/>
      <c r="NS55" s="1203"/>
      <c r="NT55" s="1203"/>
      <c r="NU55" s="1203"/>
      <c r="NV55" s="1203"/>
      <c r="NW55" s="1203"/>
      <c r="NX55" s="1203"/>
      <c r="NY55" s="1203"/>
      <c r="NZ55" s="1203"/>
      <c r="OA55" s="1203"/>
      <c r="OB55" s="1203"/>
      <c r="OC55" s="1203"/>
      <c r="OD55" s="1203"/>
      <c r="OE55" s="1203"/>
      <c r="OF55" s="1203"/>
      <c r="OG55" s="1203"/>
      <c r="OH55" s="1203"/>
      <c r="OI55" s="1203"/>
      <c r="OJ55" s="1203"/>
      <c r="OK55" s="1203"/>
      <c r="OL55" s="1203"/>
      <c r="OM55" s="1203"/>
      <c r="ON55" s="1203"/>
      <c r="OO55" s="1203"/>
      <c r="OP55" s="1203"/>
      <c r="OQ55" s="1203"/>
      <c r="OR55" s="1203"/>
      <c r="OS55" s="1203"/>
      <c r="OT55" s="1203"/>
      <c r="OU55" s="1203"/>
      <c r="OV55" s="1203"/>
      <c r="OW55" s="1203"/>
      <c r="OX55" s="1203"/>
      <c r="OY55" s="1203"/>
      <c r="OZ55" s="1203"/>
      <c r="PA55" s="1203"/>
      <c r="PB55" s="1203"/>
      <c r="PC55" s="1203"/>
      <c r="PD55" s="1203"/>
      <c r="PE55" s="1203"/>
      <c r="PF55" s="1203"/>
      <c r="PG55" s="1203"/>
      <c r="PH55" s="1203"/>
      <c r="PI55" s="1203"/>
      <c r="PJ55" s="1203"/>
      <c r="PK55" s="1203"/>
      <c r="PL55" s="1203"/>
      <c r="PM55" s="1203"/>
      <c r="PN55" s="1203"/>
      <c r="PO55" s="1203"/>
      <c r="PP55" s="1203"/>
      <c r="PQ55" s="1203"/>
      <c r="PR55" s="1203"/>
      <c r="PS55" s="1203"/>
      <c r="PT55" s="1203"/>
      <c r="PU55" s="1203"/>
      <c r="PV55" s="1203"/>
      <c r="PW55" s="1203"/>
      <c r="PX55" s="1203"/>
      <c r="PY55" s="1203"/>
      <c r="PZ55" s="1203"/>
      <c r="QA55" s="1203"/>
      <c r="QB55" s="1203"/>
      <c r="QC55" s="1203"/>
      <c r="QD55" s="1203"/>
      <c r="QE55" s="1203"/>
      <c r="QF55" s="1203"/>
      <c r="QG55" s="1203"/>
      <c r="QH55" s="1203"/>
      <c r="QI55" s="1203"/>
      <c r="QJ55" s="1203"/>
      <c r="QK55" s="1203"/>
      <c r="QL55" s="1203"/>
      <c r="QM55" s="1203"/>
      <c r="QN55" s="1203"/>
      <c r="QO55" s="1203"/>
      <c r="QP55" s="1203"/>
      <c r="QQ55" s="1203"/>
      <c r="QR55" s="1203"/>
      <c r="QS55" s="1203"/>
      <c r="QT55" s="1203"/>
      <c r="QU55" s="1203"/>
      <c r="QV55" s="1203"/>
      <c r="QW55" s="1203"/>
      <c r="QX55" s="1203"/>
      <c r="QY55" s="1203"/>
      <c r="QZ55" s="1203"/>
      <c r="RA55" s="1203"/>
      <c r="RB55" s="1203"/>
      <c r="RC55" s="1203"/>
      <c r="RD55" s="1203"/>
      <c r="RE55" s="1203"/>
      <c r="RF55" s="1203"/>
      <c r="RG55" s="1203"/>
      <c r="RH55" s="1203"/>
      <c r="RI55" s="1203"/>
      <c r="RJ55" s="1203"/>
      <c r="RK55" s="1203"/>
      <c r="RL55" s="1203"/>
      <c r="RM55" s="1203"/>
      <c r="RN55" s="1203"/>
      <c r="RO55" s="1203"/>
      <c r="RP55" s="1203"/>
      <c r="RQ55" s="1203"/>
      <c r="RR55" s="1203"/>
      <c r="RS55" s="1203"/>
      <c r="RT55" s="1203"/>
      <c r="RU55" s="1203"/>
      <c r="RV55" s="1203"/>
      <c r="RW55" s="1203"/>
      <c r="RX55" s="1203"/>
      <c r="RY55" s="1203"/>
      <c r="RZ55" s="1203"/>
      <c r="SA55" s="1203"/>
      <c r="SB55" s="1203"/>
      <c r="SC55" s="1203"/>
      <c r="SD55" s="1203"/>
      <c r="SE55" s="1203"/>
      <c r="SF55" s="1203"/>
      <c r="SG55" s="1203"/>
      <c r="SH55" s="1203"/>
      <c r="SI55" s="1203"/>
      <c r="SJ55" s="1203"/>
      <c r="SK55" s="1203"/>
      <c r="SL55" s="1203"/>
      <c r="SM55" s="1203"/>
      <c r="SN55" s="1203"/>
      <c r="SO55" s="1203"/>
      <c r="SP55" s="1203"/>
      <c r="SQ55" s="1203"/>
      <c r="SR55" s="1203"/>
      <c r="SS55" s="1203"/>
      <c r="ST55" s="1203"/>
      <c r="SU55" s="1203"/>
      <c r="SV55" s="1203"/>
      <c r="SW55" s="1203"/>
      <c r="SX55" s="1203"/>
      <c r="SY55" s="1203"/>
      <c r="SZ55" s="1203"/>
      <c r="TA55" s="1203"/>
      <c r="TB55" s="1203"/>
      <c r="TC55" s="1203"/>
      <c r="TD55" s="1203"/>
      <c r="TE55" s="1203"/>
      <c r="TF55" s="1203"/>
      <c r="TG55" s="1203"/>
      <c r="TH55" s="1203"/>
      <c r="TI55" s="1203"/>
      <c r="TJ55" s="1203"/>
      <c r="TK55" s="1203"/>
      <c r="TL55" s="1203"/>
      <c r="TM55" s="1203"/>
      <c r="TN55" s="1203"/>
      <c r="TO55" s="1203"/>
      <c r="TP55" s="1203"/>
      <c r="TQ55" s="1203"/>
      <c r="TR55" s="1203"/>
      <c r="TS55" s="1203"/>
      <c r="TT55" s="1203"/>
      <c r="TU55" s="1203"/>
      <c r="TV55" s="1203"/>
      <c r="TW55" s="1203"/>
      <c r="TX55" s="1203"/>
      <c r="TY55" s="1203"/>
      <c r="TZ55" s="1203"/>
      <c r="UA55" s="1203"/>
      <c r="UB55" s="1203"/>
      <c r="UC55" s="1203"/>
      <c r="UD55" s="1203"/>
      <c r="UE55" s="1203"/>
      <c r="UF55" s="1203"/>
      <c r="UG55" s="1203"/>
      <c r="UH55" s="1203"/>
      <c r="UI55" s="1203"/>
      <c r="UJ55" s="1203"/>
      <c r="UK55" s="1203"/>
      <c r="UL55" s="1203"/>
      <c r="UM55" s="1203"/>
      <c r="UN55" s="1203"/>
      <c r="UO55" s="1203"/>
      <c r="UP55" s="1203"/>
      <c r="UQ55" s="1203"/>
      <c r="UR55" s="1203"/>
      <c r="US55" s="1203"/>
      <c r="UT55" s="1203"/>
      <c r="UU55" s="1203"/>
      <c r="UV55" s="1203"/>
      <c r="UW55" s="1203"/>
      <c r="UX55" s="1203"/>
      <c r="UY55" s="1203"/>
      <c r="UZ55" s="1203"/>
      <c r="VA55" s="1203"/>
      <c r="VB55" s="1203"/>
      <c r="VC55" s="1203"/>
      <c r="VD55" s="1203"/>
      <c r="VE55" s="1203"/>
      <c r="VF55" s="1203"/>
      <c r="VG55" s="1203"/>
      <c r="VH55" s="1203"/>
      <c r="VI55" s="1203"/>
      <c r="VJ55" s="1203"/>
      <c r="VK55" s="1203"/>
      <c r="VL55" s="1203"/>
      <c r="VM55" s="1203"/>
      <c r="VN55" s="1203"/>
      <c r="VO55" s="1203"/>
      <c r="VP55" s="1203"/>
      <c r="VQ55" s="1203"/>
      <c r="VR55" s="1203"/>
      <c r="VS55" s="1203"/>
      <c r="VT55" s="1203"/>
      <c r="VU55" s="1203"/>
      <c r="VV55" s="1203"/>
      <c r="VW55" s="1203"/>
      <c r="VX55" s="1203"/>
      <c r="VY55" s="1203"/>
      <c r="VZ55" s="1203"/>
      <c r="WA55" s="1203"/>
      <c r="WB55" s="1203"/>
      <c r="WC55" s="1203"/>
      <c r="WD55" s="1203"/>
      <c r="WE55" s="1203"/>
      <c r="WF55" s="1203"/>
      <c r="WG55" s="1203"/>
      <c r="WH55" s="1203"/>
      <c r="WI55" s="1203"/>
      <c r="WJ55" s="1203"/>
      <c r="WK55" s="1203"/>
      <c r="WL55" s="1203"/>
      <c r="WM55" s="1203"/>
      <c r="WN55" s="1203"/>
      <c r="WO55" s="1203"/>
      <c r="WP55" s="1203"/>
      <c r="WQ55" s="1203"/>
      <c r="WR55" s="1203"/>
      <c r="WS55" s="1203"/>
      <c r="WT55" s="1203"/>
      <c r="WU55" s="1203"/>
      <c r="WV55" s="1203"/>
      <c r="WW55" s="1203"/>
      <c r="WX55" s="1203"/>
      <c r="WY55" s="1203"/>
      <c r="WZ55" s="1203"/>
      <c r="XA55" s="1203"/>
      <c r="XB55" s="1203"/>
      <c r="XC55" s="1203"/>
      <c r="XD55" s="1203"/>
      <c r="XE55" s="1203"/>
      <c r="XF55" s="1203"/>
      <c r="XG55" s="1203"/>
      <c r="XH55" s="1203"/>
      <c r="XI55" s="1203"/>
      <c r="XJ55" s="1203"/>
      <c r="XK55" s="1203"/>
      <c r="XL55" s="1203"/>
      <c r="XM55" s="1203"/>
      <c r="XN55" s="1203"/>
      <c r="XO55" s="1203"/>
      <c r="XP55" s="1203"/>
      <c r="XQ55" s="1203"/>
      <c r="XR55" s="1203"/>
      <c r="XS55" s="1203"/>
      <c r="XT55" s="1203"/>
      <c r="XU55" s="1203"/>
      <c r="XV55" s="1203"/>
      <c r="XW55" s="1203"/>
      <c r="XX55" s="1203"/>
      <c r="XY55" s="1203"/>
      <c r="XZ55" s="1203"/>
      <c r="YA55" s="1203"/>
      <c r="YB55" s="1203"/>
      <c r="YC55" s="1203"/>
      <c r="YD55" s="1203"/>
      <c r="YE55" s="1203"/>
      <c r="YF55" s="1203"/>
      <c r="YG55" s="1203"/>
      <c r="YH55" s="1203"/>
      <c r="YI55" s="1203"/>
      <c r="YJ55" s="1203"/>
      <c r="YK55" s="1203"/>
      <c r="YL55" s="1203"/>
      <c r="YM55" s="1203"/>
      <c r="YN55" s="1203"/>
      <c r="YO55" s="1203"/>
      <c r="YP55" s="1203"/>
      <c r="YQ55" s="1203"/>
      <c r="YR55" s="1203"/>
      <c r="YS55" s="1203"/>
      <c r="YT55" s="1203"/>
      <c r="YU55" s="1203"/>
      <c r="YV55" s="1203"/>
      <c r="YW55" s="1203"/>
      <c r="YX55" s="1203"/>
      <c r="YY55" s="1203"/>
      <c r="YZ55" s="1203"/>
      <c r="ZA55" s="1203"/>
      <c r="ZB55" s="1203"/>
      <c r="ZC55" s="1203"/>
      <c r="ZD55" s="1203"/>
      <c r="ZE55" s="1203"/>
      <c r="ZF55" s="1203"/>
      <c r="ZG55" s="1203"/>
      <c r="ZH55" s="1203"/>
      <c r="ZI55" s="1203"/>
      <c r="ZJ55" s="1203"/>
      <c r="ZK55" s="1203"/>
      <c r="ZL55" s="1203"/>
      <c r="ZM55" s="1203"/>
      <c r="ZN55" s="1203"/>
      <c r="ZO55" s="1203"/>
      <c r="ZP55" s="1203"/>
      <c r="ZQ55" s="1203"/>
      <c r="ZR55" s="1203"/>
      <c r="ZS55" s="1203"/>
      <c r="ZT55" s="1203"/>
      <c r="ZU55" s="1203"/>
      <c r="ZV55" s="1203"/>
      <c r="ZW55" s="1203"/>
      <c r="ZX55" s="1203"/>
      <c r="ZY55" s="1203"/>
      <c r="ZZ55" s="1203"/>
      <c r="AAA55" s="1203"/>
      <c r="AAB55" s="1203"/>
      <c r="AAC55" s="1203"/>
      <c r="AAD55" s="1203"/>
      <c r="AAE55" s="1203"/>
      <c r="AAF55" s="1203"/>
      <c r="AAG55" s="1203"/>
      <c r="AAH55" s="1203"/>
      <c r="AAI55" s="1203"/>
      <c r="AAJ55" s="1203"/>
      <c r="AAK55" s="1203"/>
      <c r="AAL55" s="1203"/>
      <c r="AAM55" s="1203"/>
      <c r="AAN55" s="1203"/>
      <c r="AAO55" s="1203"/>
      <c r="AAP55" s="1203"/>
      <c r="AAQ55" s="1203"/>
      <c r="AAR55" s="1203"/>
      <c r="AAS55" s="1203"/>
      <c r="AAT55" s="1203"/>
      <c r="AAU55" s="1203"/>
      <c r="AAV55" s="1203"/>
      <c r="AAW55" s="1203"/>
      <c r="AAX55" s="1203"/>
      <c r="AAY55" s="1203"/>
      <c r="AAZ55" s="1203"/>
      <c r="ABA55" s="1203"/>
      <c r="ABB55" s="1203"/>
      <c r="ABC55" s="1203"/>
      <c r="ABD55" s="1203"/>
      <c r="ABE55" s="1203"/>
      <c r="ABF55" s="1203"/>
      <c r="ABG55" s="1203"/>
      <c r="ABH55" s="1203"/>
      <c r="ABI55" s="1203"/>
      <c r="ABJ55" s="1203"/>
      <c r="ABK55" s="1203"/>
      <c r="ABL55" s="1203"/>
      <c r="ABM55" s="1203"/>
      <c r="ABN55" s="1203"/>
      <c r="ABO55" s="1203"/>
      <c r="ABP55" s="1203"/>
      <c r="ABQ55" s="1203"/>
      <c r="ABR55" s="1203"/>
      <c r="ABS55" s="1203"/>
      <c r="ABT55" s="1203"/>
      <c r="ABU55" s="1203"/>
      <c r="ABV55" s="1203"/>
      <c r="ABW55" s="1203"/>
      <c r="ABX55" s="1203"/>
      <c r="ABY55" s="1203"/>
      <c r="ABZ55" s="1203"/>
      <c r="ACA55" s="1203"/>
      <c r="ACB55" s="1203"/>
      <c r="ACC55" s="1203"/>
      <c r="ACD55" s="1203"/>
      <c r="ACE55" s="1203"/>
      <c r="ACF55" s="1203"/>
      <c r="ACG55" s="1203"/>
      <c r="ACH55" s="1203"/>
      <c r="ACI55" s="1203"/>
      <c r="ACJ55" s="1203"/>
      <c r="ACK55" s="1203"/>
      <c r="ACL55" s="1203"/>
      <c r="ACM55" s="1203"/>
      <c r="ACN55" s="1203"/>
      <c r="ACO55" s="1203"/>
      <c r="ACP55" s="1203"/>
      <c r="ACQ55" s="1203"/>
      <c r="ACR55" s="1203"/>
      <c r="ACS55" s="1203"/>
      <c r="ACT55" s="1203"/>
      <c r="ACU55" s="1203"/>
      <c r="ACV55" s="1203"/>
      <c r="ACW55" s="1203"/>
      <c r="ACX55" s="1203"/>
      <c r="ACY55" s="1203"/>
      <c r="ACZ55" s="1203"/>
      <c r="ADA55" s="1203"/>
      <c r="ADB55" s="1203"/>
      <c r="ADC55" s="1203"/>
      <c r="ADD55" s="1203"/>
      <c r="ADE55" s="1203"/>
      <c r="ADF55" s="1203"/>
      <c r="ADG55" s="1203"/>
      <c r="ADH55" s="1203"/>
      <c r="ADI55" s="1203"/>
      <c r="ADJ55" s="1203"/>
      <c r="ADK55" s="1203"/>
      <c r="ADL55" s="1203"/>
      <c r="ADM55" s="1203"/>
      <c r="ADN55" s="1203"/>
      <c r="ADO55" s="1203"/>
      <c r="ADP55" s="1203"/>
      <c r="ADQ55" s="1203"/>
      <c r="ADR55" s="1203"/>
      <c r="ADS55" s="1203"/>
      <c r="ADT55" s="1203"/>
      <c r="ADU55" s="1203"/>
      <c r="ADV55" s="1203"/>
      <c r="ADW55" s="1203"/>
      <c r="ADX55" s="1203"/>
      <c r="ADY55" s="1203"/>
      <c r="ADZ55" s="1203"/>
      <c r="AEA55" s="1203"/>
      <c r="AEB55" s="1203"/>
      <c r="AEC55" s="1203"/>
      <c r="AED55" s="1203"/>
      <c r="AEE55" s="1203"/>
      <c r="AEF55" s="1203"/>
      <c r="AEG55" s="1203"/>
      <c r="AEH55" s="1203"/>
      <c r="AEI55" s="1203"/>
      <c r="AEJ55" s="1203"/>
      <c r="AEK55" s="1203"/>
      <c r="AEL55" s="1203"/>
      <c r="AEM55" s="1203"/>
      <c r="AEN55" s="1203"/>
      <c r="AEO55" s="1203"/>
      <c r="AEP55" s="1203"/>
      <c r="AEQ55" s="1203"/>
      <c r="AER55" s="1203"/>
      <c r="AES55" s="1203"/>
      <c r="AET55" s="1203"/>
      <c r="AEU55" s="1203"/>
      <c r="AEV55" s="1203"/>
      <c r="AEW55" s="1203"/>
      <c r="AEX55" s="1203"/>
      <c r="AEY55" s="1203"/>
      <c r="AEZ55" s="1203"/>
      <c r="AFA55" s="1203"/>
      <c r="AFB55" s="1203"/>
      <c r="AFC55" s="1203"/>
      <c r="AFD55" s="1203"/>
      <c r="AFE55" s="1203"/>
      <c r="AFF55" s="1203"/>
      <c r="AFG55" s="1203"/>
      <c r="AFH55" s="1203"/>
      <c r="AFI55" s="1203"/>
      <c r="AFJ55" s="1203"/>
      <c r="AFK55" s="1203"/>
      <c r="AFL55" s="1203"/>
      <c r="AFM55" s="1203"/>
      <c r="AFN55" s="1203"/>
      <c r="AFO55" s="1203"/>
      <c r="AFP55" s="1203"/>
      <c r="AFQ55" s="1203"/>
      <c r="AFR55" s="1203"/>
      <c r="AFS55" s="1203"/>
      <c r="AFT55" s="1203"/>
      <c r="AFU55" s="1203"/>
      <c r="AFV55" s="1203"/>
      <c r="AFW55" s="1203"/>
      <c r="AFX55" s="1203"/>
      <c r="AFY55" s="1203"/>
      <c r="AFZ55" s="1203"/>
      <c r="AGA55" s="1203"/>
      <c r="AGB55" s="1203"/>
      <c r="AGC55" s="1203"/>
      <c r="AGD55" s="1203"/>
      <c r="AGE55" s="1203"/>
      <c r="AGF55" s="1203"/>
      <c r="AGG55" s="1203"/>
      <c r="AGH55" s="1203"/>
      <c r="AGI55" s="1203"/>
      <c r="AGJ55" s="1203"/>
      <c r="AGK55" s="1203"/>
      <c r="AGL55" s="1203"/>
      <c r="AGM55" s="1203"/>
      <c r="AGN55" s="1203"/>
      <c r="AGO55" s="1203"/>
      <c r="AGP55" s="1203"/>
      <c r="AGQ55" s="1203"/>
      <c r="AGR55" s="1203"/>
      <c r="AGS55" s="1203"/>
      <c r="AGT55" s="1203"/>
      <c r="AGU55" s="1203"/>
      <c r="AGV55" s="1203"/>
      <c r="AGW55" s="1203"/>
      <c r="AGX55" s="1203"/>
      <c r="AGY55" s="1203"/>
      <c r="AGZ55" s="1203"/>
      <c r="AHA55" s="1203"/>
      <c r="AHB55" s="1203"/>
      <c r="AHC55" s="1203"/>
      <c r="AHD55" s="1203"/>
      <c r="AHE55" s="1203"/>
      <c r="AHF55" s="1203"/>
      <c r="AHG55" s="1203"/>
      <c r="AHH55" s="1203"/>
      <c r="AHI55" s="1203"/>
      <c r="AHJ55" s="1203"/>
      <c r="AHK55" s="1203"/>
      <c r="AHL55" s="1203"/>
      <c r="AHM55" s="1203"/>
      <c r="AHN55" s="1203"/>
      <c r="AHO55" s="1203"/>
      <c r="AHP55" s="1203"/>
      <c r="AHQ55" s="1203"/>
      <c r="AHR55" s="1203"/>
      <c r="AHS55" s="1203"/>
      <c r="AHT55" s="1203"/>
      <c r="AHU55" s="1203"/>
      <c r="AHV55" s="1203"/>
      <c r="AHW55" s="1203"/>
      <c r="AHX55" s="1203"/>
      <c r="AHY55" s="1203"/>
      <c r="AHZ55" s="1203"/>
      <c r="AIA55" s="1203"/>
      <c r="AIB55" s="1203"/>
      <c r="AIC55" s="1203"/>
      <c r="AID55" s="1203"/>
      <c r="AIE55" s="1203"/>
      <c r="AIF55" s="1203"/>
      <c r="AIG55" s="1203"/>
      <c r="AIH55" s="1203"/>
      <c r="AII55" s="1203"/>
      <c r="AIJ55" s="1203"/>
      <c r="AIK55" s="1203"/>
      <c r="AIL55" s="1203"/>
      <c r="AIM55" s="1203"/>
      <c r="AIN55" s="1203"/>
      <c r="AIO55" s="1203"/>
      <c r="AIP55" s="1203"/>
      <c r="AIQ55" s="1203"/>
      <c r="AIR55" s="1203"/>
      <c r="AIS55" s="1203"/>
      <c r="AIT55" s="1203"/>
      <c r="AIU55" s="1203"/>
      <c r="AIV55" s="1203"/>
      <c r="AIW55" s="1203"/>
      <c r="AIX55" s="1203"/>
      <c r="AIY55" s="1203"/>
      <c r="AIZ55" s="1203"/>
      <c r="AJA55" s="1203"/>
      <c r="AJB55" s="1203"/>
      <c r="AJC55" s="1203"/>
      <c r="AJD55" s="1203"/>
      <c r="AJE55" s="1203"/>
      <c r="AJF55" s="1203"/>
      <c r="AJG55" s="1203"/>
      <c r="AJH55" s="1203"/>
      <c r="AJI55" s="1203"/>
      <c r="AJJ55" s="1203"/>
      <c r="AJK55" s="1203"/>
      <c r="AJL55" s="1203"/>
      <c r="AJM55" s="1203"/>
      <c r="AJN55" s="1203"/>
      <c r="AJO55" s="1203"/>
      <c r="AJP55" s="1203"/>
      <c r="AJQ55" s="1203"/>
      <c r="AJR55" s="1203"/>
      <c r="AJS55" s="1203"/>
      <c r="AJT55" s="1203"/>
      <c r="AJU55" s="1203"/>
      <c r="AJV55" s="1203"/>
      <c r="AJW55" s="1203"/>
      <c r="AJX55" s="1203"/>
      <c r="AJY55" s="1203"/>
      <c r="AJZ55" s="1203"/>
      <c r="AKA55" s="1203"/>
      <c r="AKB55" s="1203"/>
      <c r="AKC55" s="1203"/>
      <c r="AKD55" s="1203"/>
      <c r="AKE55" s="1203"/>
      <c r="AKF55" s="1203"/>
      <c r="AKG55" s="1203"/>
      <c r="AKH55" s="1203"/>
      <c r="AKI55" s="1203"/>
      <c r="AKJ55" s="1203"/>
      <c r="AKK55" s="1203"/>
      <c r="AKL55" s="1203"/>
      <c r="AKM55" s="1203"/>
      <c r="AKN55" s="1203"/>
      <c r="AKO55" s="1203"/>
      <c r="AKP55" s="1203"/>
      <c r="AKQ55" s="1203"/>
      <c r="AKR55" s="1203"/>
      <c r="AKS55" s="1203"/>
      <c r="AKT55" s="1203"/>
      <c r="AKU55" s="1203"/>
      <c r="AKV55" s="1203"/>
      <c r="AKW55" s="1203"/>
      <c r="AKX55" s="1203"/>
      <c r="AKY55" s="1203"/>
      <c r="AKZ55" s="1203"/>
      <c r="ALA55" s="1203"/>
      <c r="ALB55" s="1203"/>
      <c r="ALC55" s="1203"/>
      <c r="ALD55" s="1203"/>
      <c r="ALE55" s="1203"/>
      <c r="ALF55" s="1203"/>
      <c r="ALG55" s="1203"/>
      <c r="ALH55" s="1203"/>
      <c r="ALI55" s="1203"/>
      <c r="ALJ55" s="1203"/>
      <c r="ALK55" s="1203"/>
      <c r="ALL55" s="1203"/>
      <c r="ALM55" s="1203"/>
      <c r="ALN55" s="1203"/>
      <c r="ALO55" s="1203"/>
      <c r="ALP55" s="1203"/>
      <c r="ALQ55" s="1203"/>
      <c r="ALR55" s="1203"/>
      <c r="ALS55" s="1203"/>
      <c r="ALT55" s="1203"/>
      <c r="ALU55" s="1203"/>
      <c r="ALV55" s="1203"/>
      <c r="ALW55" s="1203"/>
    </row>
    <row r="56" spans="1:1011" s="1237" customFormat="1" ht="338.25" customHeight="1">
      <c r="A56" s="1229" t="s">
        <v>62</v>
      </c>
      <c r="B56" s="1229" t="s">
        <v>110</v>
      </c>
      <c r="C56" s="1230"/>
      <c r="D56" s="1229" t="s">
        <v>3120</v>
      </c>
      <c r="E56" s="1231" t="s">
        <v>3121</v>
      </c>
      <c r="F56" s="1229" t="s">
        <v>3122</v>
      </c>
      <c r="G56" s="1232">
        <v>2</v>
      </c>
      <c r="H56" s="1222" t="s">
        <v>171</v>
      </c>
      <c r="I56" s="1223" t="s">
        <v>2535</v>
      </c>
      <c r="J56" s="1233" t="s">
        <v>81</v>
      </c>
      <c r="K56" s="1234" t="s">
        <v>30</v>
      </c>
      <c r="L56" s="1233" t="s">
        <v>31</v>
      </c>
      <c r="M56" s="1235" t="s">
        <v>32</v>
      </c>
      <c r="N56" s="1216">
        <f t="shared" si="1"/>
        <v>1</v>
      </c>
      <c r="O56" s="1199"/>
      <c r="P56" s="1199"/>
      <c r="Q56" s="1199"/>
      <c r="R56" s="1199">
        <v>0.2</v>
      </c>
      <c r="S56" s="1199"/>
      <c r="T56" s="1199"/>
      <c r="U56" s="1199"/>
      <c r="V56" s="1199">
        <v>0.3</v>
      </c>
      <c r="W56" s="1199"/>
      <c r="X56" s="1199"/>
      <c r="Y56" s="1199"/>
      <c r="Z56" s="1199">
        <v>0.5</v>
      </c>
      <c r="AA56" s="1095" t="e">
        <f ca="1">IF($L56 = "Acumulado",SUM(OFFSET(#REF!,0,0,1,MONTH($N$3))), _xlfn.MAXIFS(#REF!,fechas_resultados,$N$3))</f>
        <v>#REF!</v>
      </c>
      <c r="AB56" s="1096" t="e">
        <f ca="1">IF(K56="Más es más", MIN(AA56/#REF!,1),MIN(#REF!/AA56,1))</f>
        <v>#REF!</v>
      </c>
      <c r="AC56" s="1096" t="e">
        <f t="shared" ca="1" si="2"/>
        <v>#REF!</v>
      </c>
      <c r="AD56" s="1116" t="s">
        <v>3116</v>
      </c>
      <c r="AE56" s="1110" t="s">
        <v>2910</v>
      </c>
      <c r="AF56" s="1110" t="s">
        <v>2911</v>
      </c>
      <c r="AG56" s="1110" t="s">
        <v>2920</v>
      </c>
      <c r="AH56" s="1110" t="s">
        <v>3123</v>
      </c>
      <c r="AI56" s="1236"/>
      <c r="AJ56" s="1154" t="s">
        <v>3119</v>
      </c>
      <c r="AK56" s="1074"/>
      <c r="AL56" s="1074"/>
      <c r="AM56" s="1074"/>
      <c r="AN56" s="1074"/>
      <c r="AO56" s="1074"/>
      <c r="AP56" s="1074"/>
      <c r="AQ56" s="1073"/>
      <c r="AR56" s="1073"/>
      <c r="AS56" s="1073"/>
      <c r="AT56" s="1073"/>
      <c r="AU56" s="1073"/>
      <c r="AV56" s="1073"/>
      <c r="AW56" s="1073"/>
      <c r="AX56" s="1073"/>
      <c r="AY56" s="1073"/>
      <c r="AZ56" s="1073"/>
      <c r="BA56" s="1073"/>
      <c r="BB56" s="1073"/>
      <c r="BC56" s="1073"/>
      <c r="BD56" s="1073"/>
      <c r="BE56" s="1073"/>
      <c r="BF56" s="1073"/>
      <c r="BG56" s="1073"/>
      <c r="BH56" s="1073"/>
      <c r="BI56" s="1073"/>
      <c r="BJ56" s="1073"/>
      <c r="BK56" s="1073"/>
      <c r="BL56" s="1073"/>
      <c r="BM56" s="1073"/>
      <c r="BN56" s="1073"/>
      <c r="BO56" s="1073"/>
      <c r="BP56" s="1073"/>
      <c r="BQ56" s="1073"/>
      <c r="BR56" s="1073"/>
      <c r="BS56" s="1073"/>
      <c r="BT56" s="1073"/>
      <c r="BU56" s="1073"/>
      <c r="BV56" s="1073"/>
      <c r="BW56" s="1073"/>
      <c r="BX56" s="1073"/>
      <c r="BY56" s="1073"/>
      <c r="BZ56" s="1073"/>
      <c r="CA56" s="1073"/>
      <c r="CB56" s="1073"/>
      <c r="CC56" s="1073"/>
      <c r="CD56" s="1073"/>
      <c r="CE56" s="1073"/>
      <c r="CF56" s="1073"/>
      <c r="CG56" s="1073"/>
    </row>
    <row r="57" spans="1:1011" s="1204" customFormat="1" ht="409.5" customHeight="1">
      <c r="A57" s="1229" t="s">
        <v>47</v>
      </c>
      <c r="B57" s="1229" t="s">
        <v>2958</v>
      </c>
      <c r="C57" s="1238"/>
      <c r="D57" s="1229" t="s">
        <v>3124</v>
      </c>
      <c r="E57" s="1229" t="s">
        <v>3125</v>
      </c>
      <c r="F57" s="1229" t="s">
        <v>3126</v>
      </c>
      <c r="G57" s="1221">
        <v>2</v>
      </c>
      <c r="H57" s="1222" t="s">
        <v>171</v>
      </c>
      <c r="I57" s="1223" t="s">
        <v>2535</v>
      </c>
      <c r="J57" s="1224" t="s">
        <v>81</v>
      </c>
      <c r="K57" s="1225" t="s">
        <v>30</v>
      </c>
      <c r="L57" s="1226" t="s">
        <v>31</v>
      </c>
      <c r="M57" s="1227" t="s">
        <v>40</v>
      </c>
      <c r="N57" s="1239">
        <f t="shared" si="1"/>
        <v>1</v>
      </c>
      <c r="O57" s="1198"/>
      <c r="P57" s="1198"/>
      <c r="Q57" s="1198"/>
      <c r="R57" s="1198">
        <v>0.25</v>
      </c>
      <c r="S57" s="1198"/>
      <c r="T57" s="1198"/>
      <c r="U57" s="1198"/>
      <c r="V57" s="1198">
        <v>0.25</v>
      </c>
      <c r="W57" s="1198"/>
      <c r="X57" s="1198"/>
      <c r="Y57" s="1198"/>
      <c r="Z57" s="1198">
        <v>0.5</v>
      </c>
      <c r="AA57" s="1095" t="e">
        <f ca="1">IF($L57 = "Acumulado",SUM(OFFSET(#REF!,0,0,1,MONTH($N$3))), _xlfn.MAXIFS(#REF!,fechas_resultados,$N$3))</f>
        <v>#REF!</v>
      </c>
      <c r="AB57" s="1096" t="e">
        <f ca="1">IF(K57="Más es más", MIN(AA57/#REF!,1),MIN(#REF!/AA57,1))</f>
        <v>#REF!</v>
      </c>
      <c r="AC57" s="1096" t="e">
        <f t="shared" ca="1" si="2"/>
        <v>#REF!</v>
      </c>
      <c r="AD57" s="1128" t="s">
        <v>3116</v>
      </c>
      <c r="AE57" s="1127" t="s">
        <v>2950</v>
      </c>
      <c r="AF57" s="1240" t="s">
        <v>3127</v>
      </c>
      <c r="AG57" s="1240" t="s">
        <v>3128</v>
      </c>
      <c r="AH57" s="1127" t="s">
        <v>3129</v>
      </c>
      <c r="AI57" s="1200"/>
      <c r="AJ57" s="1207" t="s">
        <v>3119</v>
      </c>
      <c r="AK57" s="1202"/>
      <c r="AL57" s="1202"/>
      <c r="AM57" s="1202"/>
      <c r="AN57" s="1202"/>
      <c r="AO57" s="1202"/>
      <c r="AP57" s="1202"/>
      <c r="AQ57" s="1203"/>
      <c r="AR57" s="1203"/>
      <c r="AS57" s="1203"/>
      <c r="AT57" s="1203"/>
      <c r="AU57" s="1203"/>
      <c r="AV57" s="1203"/>
      <c r="AW57" s="1203"/>
      <c r="AX57" s="1203"/>
      <c r="AY57" s="1203"/>
      <c r="AZ57" s="1203"/>
      <c r="BA57" s="1203"/>
      <c r="BB57" s="1203"/>
      <c r="BC57" s="1203"/>
      <c r="BD57" s="1203"/>
      <c r="BE57" s="1203"/>
      <c r="BF57" s="1203"/>
      <c r="BG57" s="1203"/>
      <c r="BH57" s="1203"/>
      <c r="BI57" s="1203"/>
      <c r="BJ57" s="1203"/>
      <c r="BK57" s="1203"/>
      <c r="BL57" s="1203"/>
      <c r="BM57" s="1203"/>
      <c r="BN57" s="1203"/>
      <c r="BO57" s="1203"/>
      <c r="BP57" s="1203"/>
      <c r="BQ57" s="1203"/>
      <c r="BR57" s="1203"/>
      <c r="BS57" s="1203"/>
      <c r="BT57" s="1203"/>
      <c r="BU57" s="1203"/>
      <c r="BV57" s="1203"/>
      <c r="BW57" s="1203"/>
      <c r="BX57" s="1203"/>
      <c r="BY57" s="1203"/>
      <c r="BZ57" s="1203"/>
      <c r="CA57" s="1203"/>
      <c r="CB57" s="1203"/>
      <c r="CC57" s="1203"/>
      <c r="CD57" s="1203"/>
      <c r="CE57" s="1203"/>
      <c r="CF57" s="1203"/>
      <c r="CG57" s="1203"/>
      <c r="CH57" s="1203"/>
      <c r="CI57" s="1203"/>
      <c r="CJ57" s="1203"/>
      <c r="CK57" s="1203"/>
      <c r="CL57" s="1203"/>
      <c r="CM57" s="1203"/>
      <c r="CN57" s="1203"/>
      <c r="CO57" s="1203"/>
      <c r="CP57" s="1203"/>
      <c r="CQ57" s="1203"/>
      <c r="CR57" s="1203"/>
      <c r="CS57" s="1203"/>
      <c r="CT57" s="1203"/>
      <c r="CU57" s="1203"/>
      <c r="CV57" s="1203"/>
      <c r="CW57" s="1203"/>
      <c r="CX57" s="1203"/>
      <c r="CY57" s="1203"/>
      <c r="CZ57" s="1203"/>
      <c r="DA57" s="1203"/>
      <c r="DB57" s="1203"/>
      <c r="DC57" s="1203"/>
      <c r="DD57" s="1203"/>
      <c r="DE57" s="1203"/>
      <c r="DF57" s="1203"/>
      <c r="DG57" s="1203"/>
      <c r="DH57" s="1203"/>
      <c r="DI57" s="1203"/>
      <c r="DJ57" s="1203"/>
      <c r="DK57" s="1203"/>
      <c r="DL57" s="1203"/>
      <c r="DM57" s="1203"/>
      <c r="DN57" s="1203"/>
      <c r="DO57" s="1203"/>
      <c r="DP57" s="1203"/>
      <c r="DQ57" s="1203"/>
      <c r="DR57" s="1203"/>
      <c r="DS57" s="1203"/>
      <c r="DT57" s="1203"/>
      <c r="DU57" s="1203"/>
      <c r="DV57" s="1203"/>
      <c r="DW57" s="1203"/>
      <c r="DX57" s="1203"/>
      <c r="DY57" s="1203"/>
      <c r="DZ57" s="1203"/>
      <c r="EA57" s="1203"/>
      <c r="EB57" s="1203"/>
      <c r="EC57" s="1203"/>
      <c r="ED57" s="1203"/>
      <c r="EE57" s="1203"/>
      <c r="EF57" s="1203"/>
      <c r="EG57" s="1203"/>
      <c r="EH57" s="1203"/>
      <c r="EI57" s="1203"/>
      <c r="EJ57" s="1203"/>
      <c r="EK57" s="1203"/>
      <c r="EL57" s="1203"/>
      <c r="EM57" s="1203"/>
      <c r="EN57" s="1203"/>
      <c r="EO57" s="1203"/>
      <c r="EP57" s="1203"/>
      <c r="EQ57" s="1203"/>
      <c r="ER57" s="1203"/>
      <c r="ES57" s="1203"/>
      <c r="ET57" s="1203"/>
      <c r="EU57" s="1203"/>
      <c r="EV57" s="1203"/>
      <c r="EW57" s="1203"/>
      <c r="EX57" s="1203"/>
      <c r="EY57" s="1203"/>
      <c r="EZ57" s="1203"/>
      <c r="FA57" s="1203"/>
      <c r="FB57" s="1203"/>
      <c r="FC57" s="1203"/>
      <c r="FD57" s="1203"/>
      <c r="FE57" s="1203"/>
      <c r="FF57" s="1203"/>
      <c r="FG57" s="1203"/>
      <c r="FH57" s="1203"/>
      <c r="FI57" s="1203"/>
      <c r="FJ57" s="1203"/>
      <c r="FK57" s="1203"/>
      <c r="FL57" s="1203"/>
      <c r="FM57" s="1203"/>
      <c r="FN57" s="1203"/>
      <c r="FO57" s="1203"/>
      <c r="FP57" s="1203"/>
      <c r="FQ57" s="1203"/>
      <c r="FR57" s="1203"/>
      <c r="FS57" s="1203"/>
      <c r="FT57" s="1203"/>
      <c r="FU57" s="1203"/>
      <c r="FV57" s="1203"/>
      <c r="FW57" s="1203"/>
      <c r="FX57" s="1203"/>
      <c r="FY57" s="1203"/>
      <c r="FZ57" s="1203"/>
      <c r="GA57" s="1203"/>
      <c r="GB57" s="1203"/>
      <c r="GC57" s="1203"/>
      <c r="GD57" s="1203"/>
      <c r="GE57" s="1203"/>
      <c r="GF57" s="1203"/>
      <c r="GG57" s="1203"/>
      <c r="GH57" s="1203"/>
      <c r="GI57" s="1203"/>
      <c r="GJ57" s="1203"/>
      <c r="GK57" s="1203"/>
      <c r="GL57" s="1203"/>
      <c r="GM57" s="1203"/>
      <c r="GN57" s="1203"/>
      <c r="GO57" s="1203"/>
      <c r="GP57" s="1203"/>
      <c r="GQ57" s="1203"/>
      <c r="GR57" s="1203"/>
      <c r="GS57" s="1203"/>
      <c r="GT57" s="1203"/>
      <c r="GU57" s="1203"/>
      <c r="GV57" s="1203"/>
      <c r="GW57" s="1203"/>
      <c r="GX57" s="1203"/>
      <c r="GY57" s="1203"/>
      <c r="GZ57" s="1203"/>
      <c r="HA57" s="1203"/>
      <c r="HB57" s="1203"/>
      <c r="HC57" s="1203"/>
      <c r="HD57" s="1203"/>
      <c r="HE57" s="1203"/>
      <c r="HF57" s="1203"/>
      <c r="HG57" s="1203"/>
      <c r="HH57" s="1203"/>
      <c r="HI57" s="1203"/>
      <c r="HJ57" s="1203"/>
      <c r="HK57" s="1203"/>
      <c r="HL57" s="1203"/>
      <c r="HM57" s="1203"/>
      <c r="HN57" s="1203"/>
      <c r="HO57" s="1203"/>
      <c r="HP57" s="1203"/>
      <c r="HQ57" s="1203"/>
      <c r="HR57" s="1203"/>
      <c r="HS57" s="1203"/>
      <c r="HT57" s="1203"/>
      <c r="HU57" s="1203"/>
      <c r="HV57" s="1203"/>
      <c r="HW57" s="1203"/>
      <c r="HX57" s="1203"/>
      <c r="HY57" s="1203"/>
      <c r="HZ57" s="1203"/>
      <c r="IA57" s="1203"/>
      <c r="IB57" s="1203"/>
      <c r="IC57" s="1203"/>
      <c r="ID57" s="1203"/>
      <c r="IE57" s="1203"/>
      <c r="IF57" s="1203"/>
      <c r="IG57" s="1203"/>
      <c r="IH57" s="1203"/>
      <c r="II57" s="1203"/>
      <c r="IJ57" s="1203"/>
      <c r="IK57" s="1203"/>
      <c r="IL57" s="1203"/>
      <c r="IM57" s="1203"/>
      <c r="IN57" s="1203"/>
      <c r="IO57" s="1203"/>
      <c r="IP57" s="1203"/>
      <c r="IQ57" s="1203"/>
      <c r="IR57" s="1203"/>
      <c r="IS57" s="1203"/>
      <c r="IT57" s="1203"/>
      <c r="IU57" s="1203"/>
      <c r="IV57" s="1203"/>
      <c r="IW57" s="1203"/>
      <c r="IX57" s="1203"/>
      <c r="IY57" s="1203"/>
      <c r="IZ57" s="1203"/>
      <c r="JA57" s="1203"/>
      <c r="JB57" s="1203"/>
      <c r="JC57" s="1203"/>
      <c r="JD57" s="1203"/>
      <c r="JE57" s="1203"/>
      <c r="JF57" s="1203"/>
      <c r="JG57" s="1203"/>
      <c r="JH57" s="1203"/>
      <c r="JI57" s="1203"/>
      <c r="JJ57" s="1203"/>
      <c r="JK57" s="1203"/>
      <c r="JL57" s="1203"/>
      <c r="JM57" s="1203"/>
      <c r="JN57" s="1203"/>
      <c r="JO57" s="1203"/>
      <c r="JP57" s="1203"/>
      <c r="JQ57" s="1203"/>
      <c r="JR57" s="1203"/>
      <c r="JS57" s="1203"/>
      <c r="JT57" s="1203"/>
      <c r="JU57" s="1203"/>
      <c r="JV57" s="1203"/>
      <c r="JW57" s="1203"/>
      <c r="JX57" s="1203"/>
      <c r="JY57" s="1203"/>
      <c r="JZ57" s="1203"/>
      <c r="KA57" s="1203"/>
      <c r="KB57" s="1203"/>
      <c r="KC57" s="1203"/>
      <c r="KD57" s="1203"/>
      <c r="KE57" s="1203"/>
      <c r="KF57" s="1203"/>
      <c r="KG57" s="1203"/>
      <c r="KH57" s="1203"/>
      <c r="KI57" s="1203"/>
      <c r="KJ57" s="1203"/>
      <c r="KK57" s="1203"/>
      <c r="KL57" s="1203"/>
      <c r="KM57" s="1203"/>
      <c r="KN57" s="1203"/>
      <c r="KO57" s="1203"/>
      <c r="KP57" s="1203"/>
      <c r="KQ57" s="1203"/>
      <c r="KR57" s="1203"/>
      <c r="KS57" s="1203"/>
      <c r="KT57" s="1203"/>
      <c r="KU57" s="1203"/>
      <c r="KV57" s="1203"/>
      <c r="KW57" s="1203"/>
      <c r="KX57" s="1203"/>
      <c r="KY57" s="1203"/>
      <c r="KZ57" s="1203"/>
      <c r="LA57" s="1203"/>
      <c r="LB57" s="1203"/>
      <c r="LC57" s="1203"/>
      <c r="LD57" s="1203"/>
      <c r="LE57" s="1203"/>
      <c r="LF57" s="1203"/>
      <c r="LG57" s="1203"/>
      <c r="LH57" s="1203"/>
      <c r="LI57" s="1203"/>
      <c r="LJ57" s="1203"/>
      <c r="LK57" s="1203"/>
      <c r="LL57" s="1203"/>
      <c r="LM57" s="1203"/>
      <c r="LN57" s="1203"/>
      <c r="LO57" s="1203"/>
      <c r="LP57" s="1203"/>
      <c r="LQ57" s="1203"/>
      <c r="LR57" s="1203"/>
      <c r="LS57" s="1203"/>
      <c r="LT57" s="1203"/>
      <c r="LU57" s="1203"/>
      <c r="LV57" s="1203"/>
      <c r="LW57" s="1203"/>
      <c r="LX57" s="1203"/>
      <c r="LY57" s="1203"/>
      <c r="LZ57" s="1203"/>
      <c r="MA57" s="1203"/>
      <c r="MB57" s="1203"/>
      <c r="MC57" s="1203"/>
      <c r="MD57" s="1203"/>
      <c r="ME57" s="1203"/>
      <c r="MF57" s="1203"/>
      <c r="MG57" s="1203"/>
      <c r="MH57" s="1203"/>
      <c r="MI57" s="1203"/>
      <c r="MJ57" s="1203"/>
      <c r="MK57" s="1203"/>
      <c r="ML57" s="1203"/>
      <c r="MM57" s="1203"/>
      <c r="MN57" s="1203"/>
      <c r="MO57" s="1203"/>
      <c r="MP57" s="1203"/>
      <c r="MQ57" s="1203"/>
      <c r="MR57" s="1203"/>
      <c r="MS57" s="1203"/>
      <c r="MT57" s="1203"/>
      <c r="MU57" s="1203"/>
      <c r="MV57" s="1203"/>
      <c r="MW57" s="1203"/>
      <c r="MX57" s="1203"/>
      <c r="MY57" s="1203"/>
      <c r="MZ57" s="1203"/>
      <c r="NA57" s="1203"/>
      <c r="NB57" s="1203"/>
      <c r="NC57" s="1203"/>
      <c r="ND57" s="1203"/>
      <c r="NE57" s="1203"/>
      <c r="NF57" s="1203"/>
      <c r="NG57" s="1203"/>
      <c r="NH57" s="1203"/>
      <c r="NI57" s="1203"/>
      <c r="NJ57" s="1203"/>
      <c r="NK57" s="1203"/>
      <c r="NL57" s="1203"/>
      <c r="NM57" s="1203"/>
      <c r="NN57" s="1203"/>
      <c r="NO57" s="1203"/>
      <c r="NP57" s="1203"/>
      <c r="NQ57" s="1203"/>
      <c r="NR57" s="1203"/>
      <c r="NS57" s="1203"/>
      <c r="NT57" s="1203"/>
      <c r="NU57" s="1203"/>
      <c r="NV57" s="1203"/>
      <c r="NW57" s="1203"/>
      <c r="NX57" s="1203"/>
      <c r="NY57" s="1203"/>
      <c r="NZ57" s="1203"/>
      <c r="OA57" s="1203"/>
      <c r="OB57" s="1203"/>
      <c r="OC57" s="1203"/>
      <c r="OD57" s="1203"/>
      <c r="OE57" s="1203"/>
      <c r="OF57" s="1203"/>
      <c r="OG57" s="1203"/>
      <c r="OH57" s="1203"/>
      <c r="OI57" s="1203"/>
      <c r="OJ57" s="1203"/>
      <c r="OK57" s="1203"/>
      <c r="OL57" s="1203"/>
      <c r="OM57" s="1203"/>
      <c r="ON57" s="1203"/>
      <c r="OO57" s="1203"/>
      <c r="OP57" s="1203"/>
      <c r="OQ57" s="1203"/>
      <c r="OR57" s="1203"/>
      <c r="OS57" s="1203"/>
      <c r="OT57" s="1203"/>
      <c r="OU57" s="1203"/>
      <c r="OV57" s="1203"/>
      <c r="OW57" s="1203"/>
      <c r="OX57" s="1203"/>
      <c r="OY57" s="1203"/>
      <c r="OZ57" s="1203"/>
      <c r="PA57" s="1203"/>
      <c r="PB57" s="1203"/>
      <c r="PC57" s="1203"/>
      <c r="PD57" s="1203"/>
      <c r="PE57" s="1203"/>
      <c r="PF57" s="1203"/>
      <c r="PG57" s="1203"/>
      <c r="PH57" s="1203"/>
      <c r="PI57" s="1203"/>
      <c r="PJ57" s="1203"/>
      <c r="PK57" s="1203"/>
      <c r="PL57" s="1203"/>
      <c r="PM57" s="1203"/>
      <c r="PN57" s="1203"/>
      <c r="PO57" s="1203"/>
      <c r="PP57" s="1203"/>
      <c r="PQ57" s="1203"/>
      <c r="PR57" s="1203"/>
      <c r="PS57" s="1203"/>
      <c r="PT57" s="1203"/>
      <c r="PU57" s="1203"/>
      <c r="PV57" s="1203"/>
      <c r="PW57" s="1203"/>
      <c r="PX57" s="1203"/>
      <c r="PY57" s="1203"/>
      <c r="PZ57" s="1203"/>
      <c r="QA57" s="1203"/>
      <c r="QB57" s="1203"/>
      <c r="QC57" s="1203"/>
      <c r="QD57" s="1203"/>
      <c r="QE57" s="1203"/>
      <c r="QF57" s="1203"/>
      <c r="QG57" s="1203"/>
      <c r="QH57" s="1203"/>
      <c r="QI57" s="1203"/>
      <c r="QJ57" s="1203"/>
      <c r="QK57" s="1203"/>
      <c r="QL57" s="1203"/>
      <c r="QM57" s="1203"/>
      <c r="QN57" s="1203"/>
      <c r="QO57" s="1203"/>
      <c r="QP57" s="1203"/>
      <c r="QQ57" s="1203"/>
      <c r="QR57" s="1203"/>
      <c r="QS57" s="1203"/>
      <c r="QT57" s="1203"/>
      <c r="QU57" s="1203"/>
      <c r="QV57" s="1203"/>
      <c r="QW57" s="1203"/>
      <c r="QX57" s="1203"/>
      <c r="QY57" s="1203"/>
      <c r="QZ57" s="1203"/>
      <c r="RA57" s="1203"/>
      <c r="RB57" s="1203"/>
      <c r="RC57" s="1203"/>
      <c r="RD57" s="1203"/>
      <c r="RE57" s="1203"/>
      <c r="RF57" s="1203"/>
      <c r="RG57" s="1203"/>
      <c r="RH57" s="1203"/>
      <c r="RI57" s="1203"/>
      <c r="RJ57" s="1203"/>
      <c r="RK57" s="1203"/>
      <c r="RL57" s="1203"/>
      <c r="RM57" s="1203"/>
      <c r="RN57" s="1203"/>
      <c r="RO57" s="1203"/>
      <c r="RP57" s="1203"/>
      <c r="RQ57" s="1203"/>
      <c r="RR57" s="1203"/>
      <c r="RS57" s="1203"/>
      <c r="RT57" s="1203"/>
      <c r="RU57" s="1203"/>
      <c r="RV57" s="1203"/>
      <c r="RW57" s="1203"/>
      <c r="RX57" s="1203"/>
      <c r="RY57" s="1203"/>
      <c r="RZ57" s="1203"/>
      <c r="SA57" s="1203"/>
      <c r="SB57" s="1203"/>
      <c r="SC57" s="1203"/>
      <c r="SD57" s="1203"/>
      <c r="SE57" s="1203"/>
      <c r="SF57" s="1203"/>
      <c r="SG57" s="1203"/>
      <c r="SH57" s="1203"/>
      <c r="SI57" s="1203"/>
      <c r="SJ57" s="1203"/>
      <c r="SK57" s="1203"/>
      <c r="SL57" s="1203"/>
      <c r="SM57" s="1203"/>
      <c r="SN57" s="1203"/>
      <c r="SO57" s="1203"/>
      <c r="SP57" s="1203"/>
      <c r="SQ57" s="1203"/>
      <c r="SR57" s="1203"/>
      <c r="SS57" s="1203"/>
      <c r="ST57" s="1203"/>
      <c r="SU57" s="1203"/>
      <c r="SV57" s="1203"/>
      <c r="SW57" s="1203"/>
      <c r="SX57" s="1203"/>
      <c r="SY57" s="1203"/>
      <c r="SZ57" s="1203"/>
      <c r="TA57" s="1203"/>
      <c r="TB57" s="1203"/>
      <c r="TC57" s="1203"/>
      <c r="TD57" s="1203"/>
      <c r="TE57" s="1203"/>
      <c r="TF57" s="1203"/>
      <c r="TG57" s="1203"/>
      <c r="TH57" s="1203"/>
      <c r="TI57" s="1203"/>
      <c r="TJ57" s="1203"/>
      <c r="TK57" s="1203"/>
      <c r="TL57" s="1203"/>
      <c r="TM57" s="1203"/>
      <c r="TN57" s="1203"/>
      <c r="TO57" s="1203"/>
      <c r="TP57" s="1203"/>
      <c r="TQ57" s="1203"/>
      <c r="TR57" s="1203"/>
      <c r="TS57" s="1203"/>
      <c r="TT57" s="1203"/>
      <c r="TU57" s="1203"/>
      <c r="TV57" s="1203"/>
      <c r="TW57" s="1203"/>
      <c r="TX57" s="1203"/>
      <c r="TY57" s="1203"/>
      <c r="TZ57" s="1203"/>
      <c r="UA57" s="1203"/>
      <c r="UB57" s="1203"/>
      <c r="UC57" s="1203"/>
      <c r="UD57" s="1203"/>
      <c r="UE57" s="1203"/>
      <c r="UF57" s="1203"/>
      <c r="UG57" s="1203"/>
      <c r="UH57" s="1203"/>
      <c r="UI57" s="1203"/>
      <c r="UJ57" s="1203"/>
      <c r="UK57" s="1203"/>
      <c r="UL57" s="1203"/>
      <c r="UM57" s="1203"/>
      <c r="UN57" s="1203"/>
      <c r="UO57" s="1203"/>
      <c r="UP57" s="1203"/>
      <c r="UQ57" s="1203"/>
      <c r="UR57" s="1203"/>
      <c r="US57" s="1203"/>
      <c r="UT57" s="1203"/>
      <c r="UU57" s="1203"/>
      <c r="UV57" s="1203"/>
      <c r="UW57" s="1203"/>
      <c r="UX57" s="1203"/>
      <c r="UY57" s="1203"/>
      <c r="UZ57" s="1203"/>
      <c r="VA57" s="1203"/>
      <c r="VB57" s="1203"/>
      <c r="VC57" s="1203"/>
      <c r="VD57" s="1203"/>
      <c r="VE57" s="1203"/>
      <c r="VF57" s="1203"/>
      <c r="VG57" s="1203"/>
      <c r="VH57" s="1203"/>
      <c r="VI57" s="1203"/>
      <c r="VJ57" s="1203"/>
      <c r="VK57" s="1203"/>
      <c r="VL57" s="1203"/>
      <c r="VM57" s="1203"/>
      <c r="VN57" s="1203"/>
      <c r="VO57" s="1203"/>
      <c r="VP57" s="1203"/>
      <c r="VQ57" s="1203"/>
      <c r="VR57" s="1203"/>
      <c r="VS57" s="1203"/>
      <c r="VT57" s="1203"/>
      <c r="VU57" s="1203"/>
      <c r="VV57" s="1203"/>
      <c r="VW57" s="1203"/>
      <c r="VX57" s="1203"/>
      <c r="VY57" s="1203"/>
      <c r="VZ57" s="1203"/>
      <c r="WA57" s="1203"/>
      <c r="WB57" s="1203"/>
      <c r="WC57" s="1203"/>
      <c r="WD57" s="1203"/>
      <c r="WE57" s="1203"/>
      <c r="WF57" s="1203"/>
      <c r="WG57" s="1203"/>
      <c r="WH57" s="1203"/>
      <c r="WI57" s="1203"/>
      <c r="WJ57" s="1203"/>
      <c r="WK57" s="1203"/>
      <c r="WL57" s="1203"/>
      <c r="WM57" s="1203"/>
      <c r="WN57" s="1203"/>
      <c r="WO57" s="1203"/>
      <c r="WP57" s="1203"/>
      <c r="WQ57" s="1203"/>
      <c r="WR57" s="1203"/>
      <c r="WS57" s="1203"/>
      <c r="WT57" s="1203"/>
      <c r="WU57" s="1203"/>
      <c r="WV57" s="1203"/>
      <c r="WW57" s="1203"/>
      <c r="WX57" s="1203"/>
      <c r="WY57" s="1203"/>
      <c r="WZ57" s="1203"/>
      <c r="XA57" s="1203"/>
      <c r="XB57" s="1203"/>
      <c r="XC57" s="1203"/>
      <c r="XD57" s="1203"/>
      <c r="XE57" s="1203"/>
      <c r="XF57" s="1203"/>
      <c r="XG57" s="1203"/>
      <c r="XH57" s="1203"/>
      <c r="XI57" s="1203"/>
      <c r="XJ57" s="1203"/>
      <c r="XK57" s="1203"/>
      <c r="XL57" s="1203"/>
      <c r="XM57" s="1203"/>
      <c r="XN57" s="1203"/>
      <c r="XO57" s="1203"/>
      <c r="XP57" s="1203"/>
      <c r="XQ57" s="1203"/>
      <c r="XR57" s="1203"/>
      <c r="XS57" s="1203"/>
      <c r="XT57" s="1203"/>
      <c r="XU57" s="1203"/>
      <c r="XV57" s="1203"/>
      <c r="XW57" s="1203"/>
      <c r="XX57" s="1203"/>
      <c r="XY57" s="1203"/>
      <c r="XZ57" s="1203"/>
      <c r="YA57" s="1203"/>
      <c r="YB57" s="1203"/>
      <c r="YC57" s="1203"/>
      <c r="YD57" s="1203"/>
      <c r="YE57" s="1203"/>
      <c r="YF57" s="1203"/>
      <c r="YG57" s="1203"/>
      <c r="YH57" s="1203"/>
      <c r="YI57" s="1203"/>
      <c r="YJ57" s="1203"/>
      <c r="YK57" s="1203"/>
      <c r="YL57" s="1203"/>
      <c r="YM57" s="1203"/>
      <c r="YN57" s="1203"/>
      <c r="YO57" s="1203"/>
      <c r="YP57" s="1203"/>
      <c r="YQ57" s="1203"/>
      <c r="YR57" s="1203"/>
      <c r="YS57" s="1203"/>
      <c r="YT57" s="1203"/>
      <c r="YU57" s="1203"/>
      <c r="YV57" s="1203"/>
      <c r="YW57" s="1203"/>
      <c r="YX57" s="1203"/>
      <c r="YY57" s="1203"/>
      <c r="YZ57" s="1203"/>
      <c r="ZA57" s="1203"/>
      <c r="ZB57" s="1203"/>
      <c r="ZC57" s="1203"/>
      <c r="ZD57" s="1203"/>
      <c r="ZE57" s="1203"/>
      <c r="ZF57" s="1203"/>
      <c r="ZG57" s="1203"/>
      <c r="ZH57" s="1203"/>
      <c r="ZI57" s="1203"/>
      <c r="ZJ57" s="1203"/>
      <c r="ZK57" s="1203"/>
      <c r="ZL57" s="1203"/>
      <c r="ZM57" s="1203"/>
      <c r="ZN57" s="1203"/>
      <c r="ZO57" s="1203"/>
      <c r="ZP57" s="1203"/>
      <c r="ZQ57" s="1203"/>
      <c r="ZR57" s="1203"/>
      <c r="ZS57" s="1203"/>
      <c r="ZT57" s="1203"/>
      <c r="ZU57" s="1203"/>
      <c r="ZV57" s="1203"/>
      <c r="ZW57" s="1203"/>
      <c r="ZX57" s="1203"/>
      <c r="ZY57" s="1203"/>
      <c r="ZZ57" s="1203"/>
      <c r="AAA57" s="1203"/>
      <c r="AAB57" s="1203"/>
      <c r="AAC57" s="1203"/>
      <c r="AAD57" s="1203"/>
      <c r="AAE57" s="1203"/>
      <c r="AAF57" s="1203"/>
      <c r="AAG57" s="1203"/>
      <c r="AAH57" s="1203"/>
      <c r="AAI57" s="1203"/>
      <c r="AAJ57" s="1203"/>
      <c r="AAK57" s="1203"/>
      <c r="AAL57" s="1203"/>
      <c r="AAM57" s="1203"/>
      <c r="AAN57" s="1203"/>
      <c r="AAO57" s="1203"/>
      <c r="AAP57" s="1203"/>
      <c r="AAQ57" s="1203"/>
      <c r="AAR57" s="1203"/>
      <c r="AAS57" s="1203"/>
      <c r="AAT57" s="1203"/>
      <c r="AAU57" s="1203"/>
      <c r="AAV57" s="1203"/>
      <c r="AAW57" s="1203"/>
      <c r="AAX57" s="1203"/>
      <c r="AAY57" s="1203"/>
      <c r="AAZ57" s="1203"/>
      <c r="ABA57" s="1203"/>
      <c r="ABB57" s="1203"/>
      <c r="ABC57" s="1203"/>
      <c r="ABD57" s="1203"/>
      <c r="ABE57" s="1203"/>
      <c r="ABF57" s="1203"/>
      <c r="ABG57" s="1203"/>
      <c r="ABH57" s="1203"/>
      <c r="ABI57" s="1203"/>
      <c r="ABJ57" s="1203"/>
      <c r="ABK57" s="1203"/>
      <c r="ABL57" s="1203"/>
      <c r="ABM57" s="1203"/>
      <c r="ABN57" s="1203"/>
      <c r="ABO57" s="1203"/>
      <c r="ABP57" s="1203"/>
      <c r="ABQ57" s="1203"/>
      <c r="ABR57" s="1203"/>
      <c r="ABS57" s="1203"/>
      <c r="ABT57" s="1203"/>
      <c r="ABU57" s="1203"/>
      <c r="ABV57" s="1203"/>
      <c r="ABW57" s="1203"/>
      <c r="ABX57" s="1203"/>
      <c r="ABY57" s="1203"/>
      <c r="ABZ57" s="1203"/>
      <c r="ACA57" s="1203"/>
      <c r="ACB57" s="1203"/>
      <c r="ACC57" s="1203"/>
      <c r="ACD57" s="1203"/>
      <c r="ACE57" s="1203"/>
      <c r="ACF57" s="1203"/>
      <c r="ACG57" s="1203"/>
      <c r="ACH57" s="1203"/>
      <c r="ACI57" s="1203"/>
      <c r="ACJ57" s="1203"/>
      <c r="ACK57" s="1203"/>
      <c r="ACL57" s="1203"/>
      <c r="ACM57" s="1203"/>
      <c r="ACN57" s="1203"/>
      <c r="ACO57" s="1203"/>
      <c r="ACP57" s="1203"/>
      <c r="ACQ57" s="1203"/>
      <c r="ACR57" s="1203"/>
      <c r="ACS57" s="1203"/>
      <c r="ACT57" s="1203"/>
      <c r="ACU57" s="1203"/>
      <c r="ACV57" s="1203"/>
      <c r="ACW57" s="1203"/>
      <c r="ACX57" s="1203"/>
      <c r="ACY57" s="1203"/>
      <c r="ACZ57" s="1203"/>
      <c r="ADA57" s="1203"/>
      <c r="ADB57" s="1203"/>
      <c r="ADC57" s="1203"/>
      <c r="ADD57" s="1203"/>
      <c r="ADE57" s="1203"/>
      <c r="ADF57" s="1203"/>
      <c r="ADG57" s="1203"/>
      <c r="ADH57" s="1203"/>
      <c r="ADI57" s="1203"/>
      <c r="ADJ57" s="1203"/>
      <c r="ADK57" s="1203"/>
      <c r="ADL57" s="1203"/>
      <c r="ADM57" s="1203"/>
      <c r="ADN57" s="1203"/>
      <c r="ADO57" s="1203"/>
      <c r="ADP57" s="1203"/>
      <c r="ADQ57" s="1203"/>
      <c r="ADR57" s="1203"/>
      <c r="ADS57" s="1203"/>
      <c r="ADT57" s="1203"/>
      <c r="ADU57" s="1203"/>
      <c r="ADV57" s="1203"/>
      <c r="ADW57" s="1203"/>
      <c r="ADX57" s="1203"/>
      <c r="ADY57" s="1203"/>
      <c r="ADZ57" s="1203"/>
      <c r="AEA57" s="1203"/>
      <c r="AEB57" s="1203"/>
      <c r="AEC57" s="1203"/>
      <c r="AED57" s="1203"/>
      <c r="AEE57" s="1203"/>
      <c r="AEF57" s="1203"/>
      <c r="AEG57" s="1203"/>
      <c r="AEH57" s="1203"/>
      <c r="AEI57" s="1203"/>
      <c r="AEJ57" s="1203"/>
      <c r="AEK57" s="1203"/>
      <c r="AEL57" s="1203"/>
      <c r="AEM57" s="1203"/>
      <c r="AEN57" s="1203"/>
      <c r="AEO57" s="1203"/>
      <c r="AEP57" s="1203"/>
      <c r="AEQ57" s="1203"/>
      <c r="AER57" s="1203"/>
      <c r="AES57" s="1203"/>
      <c r="AET57" s="1203"/>
      <c r="AEU57" s="1203"/>
      <c r="AEV57" s="1203"/>
      <c r="AEW57" s="1203"/>
      <c r="AEX57" s="1203"/>
      <c r="AEY57" s="1203"/>
      <c r="AEZ57" s="1203"/>
      <c r="AFA57" s="1203"/>
      <c r="AFB57" s="1203"/>
      <c r="AFC57" s="1203"/>
      <c r="AFD57" s="1203"/>
      <c r="AFE57" s="1203"/>
      <c r="AFF57" s="1203"/>
      <c r="AFG57" s="1203"/>
      <c r="AFH57" s="1203"/>
      <c r="AFI57" s="1203"/>
      <c r="AFJ57" s="1203"/>
      <c r="AFK57" s="1203"/>
      <c r="AFL57" s="1203"/>
      <c r="AFM57" s="1203"/>
      <c r="AFN57" s="1203"/>
      <c r="AFO57" s="1203"/>
      <c r="AFP57" s="1203"/>
      <c r="AFQ57" s="1203"/>
      <c r="AFR57" s="1203"/>
      <c r="AFS57" s="1203"/>
      <c r="AFT57" s="1203"/>
      <c r="AFU57" s="1203"/>
      <c r="AFV57" s="1203"/>
      <c r="AFW57" s="1203"/>
      <c r="AFX57" s="1203"/>
      <c r="AFY57" s="1203"/>
      <c r="AFZ57" s="1203"/>
      <c r="AGA57" s="1203"/>
      <c r="AGB57" s="1203"/>
      <c r="AGC57" s="1203"/>
      <c r="AGD57" s="1203"/>
      <c r="AGE57" s="1203"/>
      <c r="AGF57" s="1203"/>
      <c r="AGG57" s="1203"/>
      <c r="AGH57" s="1203"/>
      <c r="AGI57" s="1203"/>
      <c r="AGJ57" s="1203"/>
      <c r="AGK57" s="1203"/>
      <c r="AGL57" s="1203"/>
      <c r="AGM57" s="1203"/>
      <c r="AGN57" s="1203"/>
      <c r="AGO57" s="1203"/>
      <c r="AGP57" s="1203"/>
      <c r="AGQ57" s="1203"/>
      <c r="AGR57" s="1203"/>
      <c r="AGS57" s="1203"/>
      <c r="AGT57" s="1203"/>
      <c r="AGU57" s="1203"/>
      <c r="AGV57" s="1203"/>
      <c r="AGW57" s="1203"/>
      <c r="AGX57" s="1203"/>
      <c r="AGY57" s="1203"/>
      <c r="AGZ57" s="1203"/>
      <c r="AHA57" s="1203"/>
      <c r="AHB57" s="1203"/>
      <c r="AHC57" s="1203"/>
      <c r="AHD57" s="1203"/>
      <c r="AHE57" s="1203"/>
      <c r="AHF57" s="1203"/>
      <c r="AHG57" s="1203"/>
      <c r="AHH57" s="1203"/>
      <c r="AHI57" s="1203"/>
      <c r="AHJ57" s="1203"/>
      <c r="AHK57" s="1203"/>
      <c r="AHL57" s="1203"/>
      <c r="AHM57" s="1203"/>
      <c r="AHN57" s="1203"/>
      <c r="AHO57" s="1203"/>
      <c r="AHP57" s="1203"/>
      <c r="AHQ57" s="1203"/>
      <c r="AHR57" s="1203"/>
      <c r="AHS57" s="1203"/>
      <c r="AHT57" s="1203"/>
      <c r="AHU57" s="1203"/>
      <c r="AHV57" s="1203"/>
      <c r="AHW57" s="1203"/>
      <c r="AHX57" s="1203"/>
      <c r="AHY57" s="1203"/>
      <c r="AHZ57" s="1203"/>
      <c r="AIA57" s="1203"/>
      <c r="AIB57" s="1203"/>
      <c r="AIC57" s="1203"/>
      <c r="AID57" s="1203"/>
      <c r="AIE57" s="1203"/>
      <c r="AIF57" s="1203"/>
      <c r="AIG57" s="1203"/>
      <c r="AIH57" s="1203"/>
      <c r="AII57" s="1203"/>
      <c r="AIJ57" s="1203"/>
      <c r="AIK57" s="1203"/>
      <c r="AIL57" s="1203"/>
      <c r="AIM57" s="1203"/>
      <c r="AIN57" s="1203"/>
      <c r="AIO57" s="1203"/>
      <c r="AIP57" s="1203"/>
      <c r="AIQ57" s="1203"/>
      <c r="AIR57" s="1203"/>
      <c r="AIS57" s="1203"/>
      <c r="AIT57" s="1203"/>
      <c r="AIU57" s="1203"/>
      <c r="AIV57" s="1203"/>
      <c r="AIW57" s="1203"/>
      <c r="AIX57" s="1203"/>
      <c r="AIY57" s="1203"/>
      <c r="AIZ57" s="1203"/>
      <c r="AJA57" s="1203"/>
      <c r="AJB57" s="1203"/>
      <c r="AJC57" s="1203"/>
      <c r="AJD57" s="1203"/>
      <c r="AJE57" s="1203"/>
      <c r="AJF57" s="1203"/>
      <c r="AJG57" s="1203"/>
      <c r="AJH57" s="1203"/>
      <c r="AJI57" s="1203"/>
      <c r="AJJ57" s="1203"/>
      <c r="AJK57" s="1203"/>
      <c r="AJL57" s="1203"/>
      <c r="AJM57" s="1203"/>
      <c r="AJN57" s="1203"/>
      <c r="AJO57" s="1203"/>
      <c r="AJP57" s="1203"/>
      <c r="AJQ57" s="1203"/>
      <c r="AJR57" s="1203"/>
      <c r="AJS57" s="1203"/>
      <c r="AJT57" s="1203"/>
      <c r="AJU57" s="1203"/>
      <c r="AJV57" s="1203"/>
      <c r="AJW57" s="1203"/>
      <c r="AJX57" s="1203"/>
      <c r="AJY57" s="1203"/>
      <c r="AJZ57" s="1203"/>
      <c r="AKA57" s="1203"/>
      <c r="AKB57" s="1203"/>
      <c r="AKC57" s="1203"/>
      <c r="AKD57" s="1203"/>
      <c r="AKE57" s="1203"/>
      <c r="AKF57" s="1203"/>
      <c r="AKG57" s="1203"/>
      <c r="AKH57" s="1203"/>
      <c r="AKI57" s="1203"/>
      <c r="AKJ57" s="1203"/>
      <c r="AKK57" s="1203"/>
      <c r="AKL57" s="1203"/>
      <c r="AKM57" s="1203"/>
      <c r="AKN57" s="1203"/>
      <c r="AKO57" s="1203"/>
      <c r="AKP57" s="1203"/>
      <c r="AKQ57" s="1203"/>
      <c r="AKR57" s="1203"/>
      <c r="AKS57" s="1203"/>
      <c r="AKT57" s="1203"/>
      <c r="AKU57" s="1203"/>
      <c r="AKV57" s="1203"/>
      <c r="AKW57" s="1203"/>
      <c r="AKX57" s="1203"/>
      <c r="AKY57" s="1203"/>
      <c r="AKZ57" s="1203"/>
      <c r="ALA57" s="1203"/>
      <c r="ALB57" s="1203"/>
      <c r="ALC57" s="1203"/>
      <c r="ALD57" s="1203"/>
      <c r="ALE57" s="1203"/>
      <c r="ALF57" s="1203"/>
      <c r="ALG57" s="1203"/>
      <c r="ALH57" s="1203"/>
      <c r="ALI57" s="1203"/>
      <c r="ALJ57" s="1203"/>
      <c r="ALK57" s="1203"/>
      <c r="ALL57" s="1203"/>
      <c r="ALM57" s="1203"/>
      <c r="ALN57" s="1203"/>
      <c r="ALO57" s="1203"/>
      <c r="ALP57" s="1203"/>
      <c r="ALQ57" s="1203"/>
      <c r="ALR57" s="1203"/>
      <c r="ALS57" s="1203"/>
      <c r="ALT57" s="1203"/>
      <c r="ALU57" s="1203"/>
      <c r="ALV57" s="1203"/>
      <c r="ALW57" s="1203"/>
    </row>
    <row r="58" spans="1:1011" ht="393.75" customHeight="1">
      <c r="A58" s="1231" t="s">
        <v>47</v>
      </c>
      <c r="B58" s="1231" t="s">
        <v>2958</v>
      </c>
      <c r="C58" s="1230"/>
      <c r="D58" s="1231" t="s">
        <v>3130</v>
      </c>
      <c r="E58" s="1231" t="s">
        <v>3121</v>
      </c>
      <c r="F58" s="1231" t="s">
        <v>3131</v>
      </c>
      <c r="G58" s="1232">
        <v>2</v>
      </c>
      <c r="H58" s="1241" t="s">
        <v>171</v>
      </c>
      <c r="I58" s="1242" t="s">
        <v>2535</v>
      </c>
      <c r="J58" s="1243" t="s">
        <v>81</v>
      </c>
      <c r="K58" s="1244" t="s">
        <v>30</v>
      </c>
      <c r="L58" s="1243" t="s">
        <v>31</v>
      </c>
      <c r="M58" s="1245" t="s">
        <v>32</v>
      </c>
      <c r="N58" s="1216">
        <f t="shared" si="1"/>
        <v>1</v>
      </c>
      <c r="O58" s="1093"/>
      <c r="P58" s="1093"/>
      <c r="Q58" s="1093"/>
      <c r="R58" s="1093"/>
      <c r="S58" s="1093"/>
      <c r="T58" s="1093"/>
      <c r="U58" s="1093"/>
      <c r="V58" s="1093"/>
      <c r="W58" s="1093"/>
      <c r="X58" s="1093"/>
      <c r="Y58" s="1093"/>
      <c r="Z58" s="1159">
        <v>1</v>
      </c>
      <c r="AA58" s="1095" t="e">
        <f ca="1">IF($L58 = "Acumulado",SUM(OFFSET(#REF!,0,0,1,MONTH($N$3))), _xlfn.MAXIFS(#REF!,fechas_resultados,$N$3))</f>
        <v>#REF!</v>
      </c>
      <c r="AB58" s="1096" t="e">
        <f ca="1">IF(K58="Más es más", MIN(AA58/#REF!,1),MIN(#REF!/AA58,1))</f>
        <v>#REF!</v>
      </c>
      <c r="AC58" s="1096" t="e">
        <f t="shared" ca="1" si="2"/>
        <v>#REF!</v>
      </c>
      <c r="AD58" s="1246" t="s">
        <v>3116</v>
      </c>
      <c r="AE58" s="1247" t="s">
        <v>2946</v>
      </c>
      <c r="AF58" s="1247" t="s">
        <v>2946</v>
      </c>
      <c r="AG58" s="1247" t="s">
        <v>3132</v>
      </c>
      <c r="AH58" s="1248" t="s">
        <v>3133</v>
      </c>
      <c r="AI58" s="1236"/>
      <c r="AJ58" s="1154" t="s">
        <v>3119</v>
      </c>
    </row>
    <row r="59" spans="1:1011" ht="291.75" customHeight="1">
      <c r="A59" s="1231" t="s">
        <v>47</v>
      </c>
      <c r="B59" s="1231" t="s">
        <v>2958</v>
      </c>
      <c r="C59" s="1230"/>
      <c r="D59" s="1231" t="s">
        <v>3134</v>
      </c>
      <c r="E59" s="1231" t="s">
        <v>3121</v>
      </c>
      <c r="F59" s="1231" t="s">
        <v>3135</v>
      </c>
      <c r="G59" s="1232">
        <v>2</v>
      </c>
      <c r="H59" s="1250" t="s">
        <v>171</v>
      </c>
      <c r="I59" s="1242" t="s">
        <v>2535</v>
      </c>
      <c r="J59" s="1243" t="s">
        <v>81</v>
      </c>
      <c r="K59" s="1244" t="s">
        <v>30</v>
      </c>
      <c r="L59" s="1243" t="s">
        <v>31</v>
      </c>
      <c r="M59" s="1244" t="s">
        <v>32</v>
      </c>
      <c r="N59" s="1216">
        <f t="shared" si="1"/>
        <v>1</v>
      </c>
      <c r="O59" s="1093"/>
      <c r="P59" s="1093"/>
      <c r="Q59" s="1093"/>
      <c r="R59" s="1093"/>
      <c r="S59" s="1093"/>
      <c r="T59" s="1093"/>
      <c r="U59" s="1093"/>
      <c r="V59" s="1093"/>
      <c r="W59" s="1093"/>
      <c r="X59" s="1093"/>
      <c r="Y59" s="1093"/>
      <c r="Z59" s="1159">
        <v>1</v>
      </c>
      <c r="AA59" s="1095" t="e">
        <f ca="1">IF($L59 = "Acumulado",SUM(OFFSET(#REF!,0,0,1,MONTH($N$3))), _xlfn.MAXIFS(#REF!,fechas_resultados,$N$3))</f>
        <v>#REF!</v>
      </c>
      <c r="AB59" s="1096" t="e">
        <f ca="1">IF(K59="Más es más", MIN(AA59/#REF!,1),MIN(#REF!/AA59,1))</f>
        <v>#REF!</v>
      </c>
      <c r="AC59" s="1096" t="e">
        <f t="shared" ca="1" si="2"/>
        <v>#REF!</v>
      </c>
      <c r="AD59" s="1116" t="s">
        <v>3116</v>
      </c>
      <c r="AE59" s="1247" t="s">
        <v>2946</v>
      </c>
      <c r="AF59" s="1247" t="s">
        <v>2946</v>
      </c>
      <c r="AG59" s="1247" t="s">
        <v>3132</v>
      </c>
      <c r="AH59" s="1110" t="s">
        <v>3136</v>
      </c>
      <c r="AI59" s="1236"/>
      <c r="AJ59" s="1154" t="s">
        <v>3119</v>
      </c>
    </row>
    <row r="60" spans="1:1011" ht="354.75" customHeight="1">
      <c r="A60" s="1231" t="s">
        <v>47</v>
      </c>
      <c r="B60" s="1251" t="s">
        <v>130</v>
      </c>
      <c r="C60" s="1230"/>
      <c r="D60" s="1231" t="s">
        <v>3137</v>
      </c>
      <c r="E60" s="1231" t="s">
        <v>3121</v>
      </c>
      <c r="F60" s="1231" t="s">
        <v>3138</v>
      </c>
      <c r="G60" s="1232">
        <v>2</v>
      </c>
      <c r="H60" s="1250" t="s">
        <v>171</v>
      </c>
      <c r="I60" s="1242" t="s">
        <v>2535</v>
      </c>
      <c r="J60" s="1243" t="s">
        <v>81</v>
      </c>
      <c r="K60" s="1244" t="s">
        <v>30</v>
      </c>
      <c r="L60" s="1243" t="s">
        <v>31</v>
      </c>
      <c r="M60" s="1244" t="s">
        <v>32</v>
      </c>
      <c r="N60" s="1216">
        <f t="shared" si="1"/>
        <v>0</v>
      </c>
      <c r="O60" s="1093"/>
      <c r="P60" s="1093"/>
      <c r="Q60" s="1093"/>
      <c r="R60" s="1093"/>
      <c r="S60" s="1093"/>
      <c r="T60" s="1093"/>
      <c r="U60" s="1093"/>
      <c r="V60" s="1093"/>
      <c r="W60" s="1093"/>
      <c r="X60" s="1093"/>
      <c r="Y60" s="1093"/>
      <c r="Z60" s="1093"/>
      <c r="AA60" s="1095" t="e">
        <f ca="1">IF($L60 = "Acumulado",SUM(OFFSET(#REF!,0,0,1,MONTH($N$3))), _xlfn.MAXIFS(#REF!,fechas_resultados,$N$3))</f>
        <v>#REF!</v>
      </c>
      <c r="AB60" s="1096" t="e">
        <f ca="1">IF(K60="Más es más", MIN(AA60/#REF!,1),MIN(#REF!/AA60,1))</f>
        <v>#REF!</v>
      </c>
      <c r="AC60" s="1096" t="e">
        <f t="shared" ca="1" si="2"/>
        <v>#REF!</v>
      </c>
      <c r="AD60" s="1117" t="s">
        <v>3116</v>
      </c>
      <c r="AE60" s="1247" t="s">
        <v>2946</v>
      </c>
      <c r="AF60" s="1247" t="s">
        <v>2946</v>
      </c>
      <c r="AG60" s="1247" t="s">
        <v>3132</v>
      </c>
      <c r="AH60" s="1085" t="s">
        <v>3139</v>
      </c>
      <c r="AI60" s="1236"/>
      <c r="AJ60" s="1154" t="s">
        <v>3119</v>
      </c>
    </row>
    <row r="61" spans="1:1011" ht="408.75" customHeight="1">
      <c r="A61" s="1231" t="s">
        <v>47</v>
      </c>
      <c r="B61" s="1251" t="s">
        <v>130</v>
      </c>
      <c r="C61" s="1230"/>
      <c r="D61" s="1231" t="s">
        <v>3140</v>
      </c>
      <c r="E61" s="1231" t="s">
        <v>3121</v>
      </c>
      <c r="F61" s="1231" t="s">
        <v>3141</v>
      </c>
      <c r="G61" s="1232">
        <v>2</v>
      </c>
      <c r="H61" s="1252" t="s">
        <v>171</v>
      </c>
      <c r="I61" s="1242" t="s">
        <v>2535</v>
      </c>
      <c r="J61" s="1243" t="s">
        <v>81</v>
      </c>
      <c r="K61" s="1244" t="s">
        <v>30</v>
      </c>
      <c r="L61" s="1243" t="s">
        <v>31</v>
      </c>
      <c r="M61" s="1244" t="s">
        <v>32</v>
      </c>
      <c r="N61" s="1095">
        <f t="shared" si="1"/>
        <v>1</v>
      </c>
      <c r="O61" s="1093"/>
      <c r="P61" s="1093"/>
      <c r="Q61" s="1093"/>
      <c r="R61" s="1093"/>
      <c r="S61" s="1093"/>
      <c r="T61" s="1093"/>
      <c r="U61" s="1093"/>
      <c r="V61" s="1093"/>
      <c r="W61" s="1093"/>
      <c r="X61" s="1093"/>
      <c r="Y61" s="1093"/>
      <c r="Z61" s="1159">
        <v>1</v>
      </c>
      <c r="AA61" s="1095" t="e">
        <f ca="1">IF($L61 = "Acumulado",SUM(OFFSET(#REF!,0,0,1,MONTH($N$3))), _xlfn.MAXIFS(#REF!,fechas_resultados,$N$3))</f>
        <v>#REF!</v>
      </c>
      <c r="AB61" s="1096" t="e">
        <f ca="1">IF(K61="Más es más", MIN(AA61/#REF!,1),MIN(#REF!/AA61,1))</f>
        <v>#REF!</v>
      </c>
      <c r="AC61" s="1096" t="e">
        <f t="shared" ca="1" si="2"/>
        <v>#REF!</v>
      </c>
      <c r="AD61" s="1116" t="s">
        <v>3116</v>
      </c>
      <c r="AE61" s="1247" t="s">
        <v>2946</v>
      </c>
      <c r="AF61" s="1247" t="s">
        <v>2946</v>
      </c>
      <c r="AG61" s="1247" t="s">
        <v>3132</v>
      </c>
      <c r="AH61" s="1110" t="s">
        <v>3142</v>
      </c>
      <c r="AI61" s="1236"/>
      <c r="AJ61" s="1154" t="s">
        <v>3119</v>
      </c>
    </row>
    <row r="62" spans="1:1011" s="1204" customFormat="1" ht="352.5" customHeight="1">
      <c r="A62" s="1229" t="s">
        <v>47</v>
      </c>
      <c r="B62" s="1229" t="s">
        <v>130</v>
      </c>
      <c r="C62" s="1238"/>
      <c r="D62" s="1229" t="s">
        <v>3143</v>
      </c>
      <c r="E62" s="1229" t="s">
        <v>2956</v>
      </c>
      <c r="F62" s="1229" t="s">
        <v>3144</v>
      </c>
      <c r="G62" s="1221">
        <v>2</v>
      </c>
      <c r="H62" s="1253" t="s">
        <v>171</v>
      </c>
      <c r="I62" s="1254" t="s">
        <v>2535</v>
      </c>
      <c r="J62" s="1255" t="s">
        <v>81</v>
      </c>
      <c r="K62" s="1256" t="s">
        <v>30</v>
      </c>
      <c r="L62" s="1255" t="s">
        <v>31</v>
      </c>
      <c r="M62" s="1256" t="s">
        <v>32</v>
      </c>
      <c r="N62" s="1205">
        <f t="shared" si="1"/>
        <v>1</v>
      </c>
      <c r="O62" s="1257"/>
      <c r="P62" s="1257"/>
      <c r="Q62" s="1257"/>
      <c r="R62" s="1199">
        <v>0.2</v>
      </c>
      <c r="S62" s="1257"/>
      <c r="T62" s="1257"/>
      <c r="U62" s="1257"/>
      <c r="V62" s="1199">
        <v>0.3</v>
      </c>
      <c r="W62" s="1257"/>
      <c r="X62" s="1257"/>
      <c r="Y62" s="1257"/>
      <c r="Z62" s="1199">
        <v>0.5</v>
      </c>
      <c r="AA62" s="1205" t="e">
        <f ca="1">IF($L62 = "Acumulado",SUM(OFFSET(#REF!,0,0,1,MONTH($N$3))), _xlfn.MAXIFS(#REF!,fechas_resultados,$N$3))</f>
        <v>#REF!</v>
      </c>
      <c r="AB62" s="1258" t="e">
        <f ca="1">IF(K62="Más es más", MIN(AA62/#REF!,1),MIN(#REF!/AA62,1))</f>
        <v>#REF!</v>
      </c>
      <c r="AC62" s="1258" t="e">
        <f t="shared" ca="1" si="2"/>
        <v>#REF!</v>
      </c>
      <c r="AD62" s="1128" t="s">
        <v>3145</v>
      </c>
      <c r="AE62" s="1127" t="s">
        <v>2910</v>
      </c>
      <c r="AF62" s="1240" t="s">
        <v>2911</v>
      </c>
      <c r="AG62" s="1240" t="s">
        <v>3146</v>
      </c>
      <c r="AH62" s="1127" t="s">
        <v>3147</v>
      </c>
      <c r="AI62" s="1200"/>
      <c r="AJ62" s="1126" t="s">
        <v>3119</v>
      </c>
      <c r="AK62" s="1202"/>
      <c r="AL62" s="1202"/>
      <c r="AM62" s="1202"/>
      <c r="AN62" s="1202"/>
      <c r="AO62" s="1202"/>
      <c r="AP62" s="1202"/>
      <c r="AQ62" s="1203"/>
      <c r="AR62" s="1203"/>
      <c r="AS62" s="1203"/>
      <c r="AT62" s="1203"/>
      <c r="AU62" s="1203"/>
      <c r="AV62" s="1203"/>
      <c r="AW62" s="1203"/>
      <c r="AX62" s="1203"/>
      <c r="AY62" s="1203"/>
      <c r="AZ62" s="1203"/>
      <c r="BA62" s="1203"/>
      <c r="BB62" s="1203"/>
      <c r="BC62" s="1203"/>
      <c r="BD62" s="1203"/>
      <c r="BE62" s="1203"/>
      <c r="BF62" s="1203"/>
      <c r="BG62" s="1203"/>
      <c r="BH62" s="1203"/>
      <c r="BI62" s="1203"/>
      <c r="BJ62" s="1203"/>
      <c r="BK62" s="1203"/>
      <c r="BL62" s="1203"/>
      <c r="BM62" s="1203"/>
      <c r="BN62" s="1203"/>
      <c r="BO62" s="1203"/>
      <c r="BP62" s="1203"/>
      <c r="BQ62" s="1203"/>
      <c r="BR62" s="1203"/>
      <c r="BS62" s="1203"/>
      <c r="BT62" s="1203"/>
      <c r="BU62" s="1203"/>
      <c r="BV62" s="1203"/>
      <c r="BW62" s="1203"/>
      <c r="BX62" s="1203"/>
      <c r="BY62" s="1203"/>
      <c r="BZ62" s="1203"/>
      <c r="CA62" s="1203"/>
      <c r="CB62" s="1203"/>
      <c r="CC62" s="1203"/>
      <c r="CD62" s="1203"/>
      <c r="CE62" s="1203"/>
      <c r="CF62" s="1203"/>
      <c r="CG62" s="1203"/>
      <c r="CH62" s="1203"/>
      <c r="CI62" s="1203"/>
      <c r="CJ62" s="1203"/>
      <c r="CK62" s="1203"/>
      <c r="CL62" s="1203"/>
      <c r="CM62" s="1203"/>
      <c r="CN62" s="1203"/>
      <c r="CO62" s="1203"/>
      <c r="CP62" s="1203"/>
      <c r="CQ62" s="1203"/>
      <c r="CR62" s="1203"/>
      <c r="CS62" s="1203"/>
      <c r="CT62" s="1203"/>
      <c r="CU62" s="1203"/>
      <c r="CV62" s="1203"/>
      <c r="CW62" s="1203"/>
      <c r="CX62" s="1203"/>
      <c r="CY62" s="1203"/>
      <c r="CZ62" s="1203"/>
      <c r="DA62" s="1203"/>
      <c r="DB62" s="1203"/>
      <c r="DC62" s="1203"/>
      <c r="DD62" s="1203"/>
      <c r="DE62" s="1203"/>
      <c r="DF62" s="1203"/>
      <c r="DG62" s="1203"/>
      <c r="DH62" s="1203"/>
      <c r="DI62" s="1203"/>
      <c r="DJ62" s="1203"/>
      <c r="DK62" s="1203"/>
      <c r="DL62" s="1203"/>
      <c r="DM62" s="1203"/>
      <c r="DN62" s="1203"/>
      <c r="DO62" s="1203"/>
      <c r="DP62" s="1203"/>
      <c r="DQ62" s="1203"/>
      <c r="DR62" s="1203"/>
      <c r="DS62" s="1203"/>
      <c r="DT62" s="1203"/>
      <c r="DU62" s="1203"/>
      <c r="DV62" s="1203"/>
      <c r="DW62" s="1203"/>
      <c r="DX62" s="1203"/>
      <c r="DY62" s="1203"/>
      <c r="DZ62" s="1203"/>
      <c r="EA62" s="1203"/>
      <c r="EB62" s="1203"/>
      <c r="EC62" s="1203"/>
      <c r="ED62" s="1203"/>
      <c r="EE62" s="1203"/>
      <c r="EF62" s="1203"/>
      <c r="EG62" s="1203"/>
      <c r="EH62" s="1203"/>
      <c r="EI62" s="1203"/>
      <c r="EJ62" s="1203"/>
      <c r="EK62" s="1203"/>
      <c r="EL62" s="1203"/>
      <c r="EM62" s="1203"/>
      <c r="EN62" s="1203"/>
      <c r="EO62" s="1203"/>
      <c r="EP62" s="1203"/>
      <c r="EQ62" s="1203"/>
      <c r="ER62" s="1203"/>
      <c r="ES62" s="1203"/>
      <c r="ET62" s="1203"/>
      <c r="EU62" s="1203"/>
      <c r="EV62" s="1203"/>
      <c r="EW62" s="1203"/>
      <c r="EX62" s="1203"/>
      <c r="EY62" s="1203"/>
      <c r="EZ62" s="1203"/>
      <c r="FA62" s="1203"/>
      <c r="FB62" s="1203"/>
      <c r="FC62" s="1203"/>
      <c r="FD62" s="1203"/>
      <c r="FE62" s="1203"/>
      <c r="FF62" s="1203"/>
      <c r="FG62" s="1203"/>
      <c r="FH62" s="1203"/>
      <c r="FI62" s="1203"/>
      <c r="FJ62" s="1203"/>
      <c r="FK62" s="1203"/>
      <c r="FL62" s="1203"/>
      <c r="FM62" s="1203"/>
      <c r="FN62" s="1203"/>
      <c r="FO62" s="1203"/>
      <c r="FP62" s="1203"/>
      <c r="FQ62" s="1203"/>
      <c r="FR62" s="1203"/>
      <c r="FS62" s="1203"/>
      <c r="FT62" s="1203"/>
      <c r="FU62" s="1203"/>
      <c r="FV62" s="1203"/>
      <c r="FW62" s="1203"/>
      <c r="FX62" s="1203"/>
      <c r="FY62" s="1203"/>
      <c r="FZ62" s="1203"/>
      <c r="GA62" s="1203"/>
      <c r="GB62" s="1203"/>
      <c r="GC62" s="1203"/>
      <c r="GD62" s="1203"/>
      <c r="GE62" s="1203"/>
      <c r="GF62" s="1203"/>
      <c r="GG62" s="1203"/>
      <c r="GH62" s="1203"/>
      <c r="GI62" s="1203"/>
      <c r="GJ62" s="1203"/>
      <c r="GK62" s="1203"/>
      <c r="GL62" s="1203"/>
      <c r="GM62" s="1203"/>
      <c r="GN62" s="1203"/>
      <c r="GO62" s="1203"/>
      <c r="GP62" s="1203"/>
      <c r="GQ62" s="1203"/>
      <c r="GR62" s="1203"/>
      <c r="GS62" s="1203"/>
      <c r="GT62" s="1203"/>
      <c r="GU62" s="1203"/>
      <c r="GV62" s="1203"/>
      <c r="GW62" s="1203"/>
      <c r="GX62" s="1203"/>
      <c r="GY62" s="1203"/>
      <c r="GZ62" s="1203"/>
      <c r="HA62" s="1203"/>
      <c r="HB62" s="1203"/>
      <c r="HC62" s="1203"/>
      <c r="HD62" s="1203"/>
      <c r="HE62" s="1203"/>
      <c r="HF62" s="1203"/>
      <c r="HG62" s="1203"/>
      <c r="HH62" s="1203"/>
      <c r="HI62" s="1203"/>
      <c r="HJ62" s="1203"/>
      <c r="HK62" s="1203"/>
      <c r="HL62" s="1203"/>
      <c r="HM62" s="1203"/>
      <c r="HN62" s="1203"/>
      <c r="HO62" s="1203"/>
      <c r="HP62" s="1203"/>
      <c r="HQ62" s="1203"/>
      <c r="HR62" s="1203"/>
      <c r="HS62" s="1203"/>
      <c r="HT62" s="1203"/>
      <c r="HU62" s="1203"/>
      <c r="HV62" s="1203"/>
      <c r="HW62" s="1203"/>
      <c r="HX62" s="1203"/>
      <c r="HY62" s="1203"/>
      <c r="HZ62" s="1203"/>
      <c r="IA62" s="1203"/>
      <c r="IB62" s="1203"/>
      <c r="IC62" s="1203"/>
      <c r="ID62" s="1203"/>
      <c r="IE62" s="1203"/>
      <c r="IF62" s="1203"/>
      <c r="IG62" s="1203"/>
      <c r="IH62" s="1203"/>
      <c r="II62" s="1203"/>
      <c r="IJ62" s="1203"/>
      <c r="IK62" s="1203"/>
      <c r="IL62" s="1203"/>
      <c r="IM62" s="1203"/>
      <c r="IN62" s="1203"/>
      <c r="IO62" s="1203"/>
      <c r="IP62" s="1203"/>
      <c r="IQ62" s="1203"/>
      <c r="IR62" s="1203"/>
      <c r="IS62" s="1203"/>
      <c r="IT62" s="1203"/>
      <c r="IU62" s="1203"/>
      <c r="IV62" s="1203"/>
      <c r="IW62" s="1203"/>
      <c r="IX62" s="1203"/>
      <c r="IY62" s="1203"/>
      <c r="IZ62" s="1203"/>
      <c r="JA62" s="1203"/>
      <c r="JB62" s="1203"/>
      <c r="JC62" s="1203"/>
      <c r="JD62" s="1203"/>
      <c r="JE62" s="1203"/>
      <c r="JF62" s="1203"/>
      <c r="JG62" s="1203"/>
      <c r="JH62" s="1203"/>
      <c r="JI62" s="1203"/>
      <c r="JJ62" s="1203"/>
      <c r="JK62" s="1203"/>
      <c r="JL62" s="1203"/>
      <c r="JM62" s="1203"/>
      <c r="JN62" s="1203"/>
      <c r="JO62" s="1203"/>
      <c r="JP62" s="1203"/>
      <c r="JQ62" s="1203"/>
      <c r="JR62" s="1203"/>
      <c r="JS62" s="1203"/>
      <c r="JT62" s="1203"/>
      <c r="JU62" s="1203"/>
      <c r="JV62" s="1203"/>
      <c r="JW62" s="1203"/>
      <c r="JX62" s="1203"/>
      <c r="JY62" s="1203"/>
      <c r="JZ62" s="1203"/>
      <c r="KA62" s="1203"/>
      <c r="KB62" s="1203"/>
      <c r="KC62" s="1203"/>
      <c r="KD62" s="1203"/>
      <c r="KE62" s="1203"/>
      <c r="KF62" s="1203"/>
      <c r="KG62" s="1203"/>
      <c r="KH62" s="1203"/>
      <c r="KI62" s="1203"/>
      <c r="KJ62" s="1203"/>
      <c r="KK62" s="1203"/>
      <c r="KL62" s="1203"/>
      <c r="KM62" s="1203"/>
      <c r="KN62" s="1203"/>
      <c r="KO62" s="1203"/>
      <c r="KP62" s="1203"/>
      <c r="KQ62" s="1203"/>
      <c r="KR62" s="1203"/>
      <c r="KS62" s="1203"/>
      <c r="KT62" s="1203"/>
      <c r="KU62" s="1203"/>
      <c r="KV62" s="1203"/>
      <c r="KW62" s="1203"/>
      <c r="KX62" s="1203"/>
      <c r="KY62" s="1203"/>
      <c r="KZ62" s="1203"/>
      <c r="LA62" s="1203"/>
      <c r="LB62" s="1203"/>
      <c r="LC62" s="1203"/>
      <c r="LD62" s="1203"/>
      <c r="LE62" s="1203"/>
      <c r="LF62" s="1203"/>
      <c r="LG62" s="1203"/>
      <c r="LH62" s="1203"/>
      <c r="LI62" s="1203"/>
      <c r="LJ62" s="1203"/>
      <c r="LK62" s="1203"/>
      <c r="LL62" s="1203"/>
      <c r="LM62" s="1203"/>
      <c r="LN62" s="1203"/>
      <c r="LO62" s="1203"/>
      <c r="LP62" s="1203"/>
      <c r="LQ62" s="1203"/>
      <c r="LR62" s="1203"/>
      <c r="LS62" s="1203"/>
      <c r="LT62" s="1203"/>
      <c r="LU62" s="1203"/>
      <c r="LV62" s="1203"/>
      <c r="LW62" s="1203"/>
      <c r="LX62" s="1203"/>
      <c r="LY62" s="1203"/>
      <c r="LZ62" s="1203"/>
      <c r="MA62" s="1203"/>
      <c r="MB62" s="1203"/>
      <c r="MC62" s="1203"/>
      <c r="MD62" s="1203"/>
      <c r="ME62" s="1203"/>
      <c r="MF62" s="1203"/>
      <c r="MG62" s="1203"/>
      <c r="MH62" s="1203"/>
      <c r="MI62" s="1203"/>
      <c r="MJ62" s="1203"/>
      <c r="MK62" s="1203"/>
      <c r="ML62" s="1203"/>
      <c r="MM62" s="1203"/>
      <c r="MN62" s="1203"/>
      <c r="MO62" s="1203"/>
      <c r="MP62" s="1203"/>
      <c r="MQ62" s="1203"/>
      <c r="MR62" s="1203"/>
      <c r="MS62" s="1203"/>
      <c r="MT62" s="1203"/>
      <c r="MU62" s="1203"/>
      <c r="MV62" s="1203"/>
      <c r="MW62" s="1203"/>
      <c r="MX62" s="1203"/>
      <c r="MY62" s="1203"/>
      <c r="MZ62" s="1203"/>
      <c r="NA62" s="1203"/>
      <c r="NB62" s="1203"/>
      <c r="NC62" s="1203"/>
      <c r="ND62" s="1203"/>
      <c r="NE62" s="1203"/>
      <c r="NF62" s="1203"/>
      <c r="NG62" s="1203"/>
      <c r="NH62" s="1203"/>
      <c r="NI62" s="1203"/>
      <c r="NJ62" s="1203"/>
      <c r="NK62" s="1203"/>
      <c r="NL62" s="1203"/>
      <c r="NM62" s="1203"/>
      <c r="NN62" s="1203"/>
      <c r="NO62" s="1203"/>
      <c r="NP62" s="1203"/>
      <c r="NQ62" s="1203"/>
      <c r="NR62" s="1203"/>
      <c r="NS62" s="1203"/>
      <c r="NT62" s="1203"/>
      <c r="NU62" s="1203"/>
      <c r="NV62" s="1203"/>
      <c r="NW62" s="1203"/>
      <c r="NX62" s="1203"/>
      <c r="NY62" s="1203"/>
      <c r="NZ62" s="1203"/>
      <c r="OA62" s="1203"/>
      <c r="OB62" s="1203"/>
      <c r="OC62" s="1203"/>
      <c r="OD62" s="1203"/>
      <c r="OE62" s="1203"/>
      <c r="OF62" s="1203"/>
      <c r="OG62" s="1203"/>
      <c r="OH62" s="1203"/>
      <c r="OI62" s="1203"/>
      <c r="OJ62" s="1203"/>
      <c r="OK62" s="1203"/>
      <c r="OL62" s="1203"/>
      <c r="OM62" s="1203"/>
      <c r="ON62" s="1203"/>
      <c r="OO62" s="1203"/>
      <c r="OP62" s="1203"/>
      <c r="OQ62" s="1203"/>
      <c r="OR62" s="1203"/>
      <c r="OS62" s="1203"/>
      <c r="OT62" s="1203"/>
      <c r="OU62" s="1203"/>
      <c r="OV62" s="1203"/>
      <c r="OW62" s="1203"/>
      <c r="OX62" s="1203"/>
      <c r="OY62" s="1203"/>
      <c r="OZ62" s="1203"/>
      <c r="PA62" s="1203"/>
      <c r="PB62" s="1203"/>
      <c r="PC62" s="1203"/>
      <c r="PD62" s="1203"/>
      <c r="PE62" s="1203"/>
      <c r="PF62" s="1203"/>
      <c r="PG62" s="1203"/>
      <c r="PH62" s="1203"/>
      <c r="PI62" s="1203"/>
      <c r="PJ62" s="1203"/>
      <c r="PK62" s="1203"/>
      <c r="PL62" s="1203"/>
      <c r="PM62" s="1203"/>
      <c r="PN62" s="1203"/>
      <c r="PO62" s="1203"/>
      <c r="PP62" s="1203"/>
      <c r="PQ62" s="1203"/>
      <c r="PR62" s="1203"/>
      <c r="PS62" s="1203"/>
      <c r="PT62" s="1203"/>
      <c r="PU62" s="1203"/>
      <c r="PV62" s="1203"/>
      <c r="PW62" s="1203"/>
      <c r="PX62" s="1203"/>
      <c r="PY62" s="1203"/>
      <c r="PZ62" s="1203"/>
      <c r="QA62" s="1203"/>
      <c r="QB62" s="1203"/>
      <c r="QC62" s="1203"/>
      <c r="QD62" s="1203"/>
      <c r="QE62" s="1203"/>
      <c r="QF62" s="1203"/>
      <c r="QG62" s="1203"/>
      <c r="QH62" s="1203"/>
      <c r="QI62" s="1203"/>
      <c r="QJ62" s="1203"/>
      <c r="QK62" s="1203"/>
      <c r="QL62" s="1203"/>
      <c r="QM62" s="1203"/>
      <c r="QN62" s="1203"/>
      <c r="QO62" s="1203"/>
      <c r="QP62" s="1203"/>
      <c r="QQ62" s="1203"/>
      <c r="QR62" s="1203"/>
      <c r="QS62" s="1203"/>
      <c r="QT62" s="1203"/>
      <c r="QU62" s="1203"/>
      <c r="QV62" s="1203"/>
      <c r="QW62" s="1203"/>
      <c r="QX62" s="1203"/>
      <c r="QY62" s="1203"/>
      <c r="QZ62" s="1203"/>
      <c r="RA62" s="1203"/>
      <c r="RB62" s="1203"/>
      <c r="RC62" s="1203"/>
      <c r="RD62" s="1203"/>
      <c r="RE62" s="1203"/>
      <c r="RF62" s="1203"/>
      <c r="RG62" s="1203"/>
      <c r="RH62" s="1203"/>
      <c r="RI62" s="1203"/>
      <c r="RJ62" s="1203"/>
      <c r="RK62" s="1203"/>
      <c r="RL62" s="1203"/>
      <c r="RM62" s="1203"/>
      <c r="RN62" s="1203"/>
      <c r="RO62" s="1203"/>
      <c r="RP62" s="1203"/>
      <c r="RQ62" s="1203"/>
      <c r="RR62" s="1203"/>
      <c r="RS62" s="1203"/>
      <c r="RT62" s="1203"/>
      <c r="RU62" s="1203"/>
      <c r="RV62" s="1203"/>
      <c r="RW62" s="1203"/>
      <c r="RX62" s="1203"/>
      <c r="RY62" s="1203"/>
      <c r="RZ62" s="1203"/>
      <c r="SA62" s="1203"/>
      <c r="SB62" s="1203"/>
      <c r="SC62" s="1203"/>
      <c r="SD62" s="1203"/>
      <c r="SE62" s="1203"/>
      <c r="SF62" s="1203"/>
      <c r="SG62" s="1203"/>
      <c r="SH62" s="1203"/>
      <c r="SI62" s="1203"/>
      <c r="SJ62" s="1203"/>
      <c r="SK62" s="1203"/>
      <c r="SL62" s="1203"/>
      <c r="SM62" s="1203"/>
      <c r="SN62" s="1203"/>
      <c r="SO62" s="1203"/>
      <c r="SP62" s="1203"/>
      <c r="SQ62" s="1203"/>
      <c r="SR62" s="1203"/>
      <c r="SS62" s="1203"/>
      <c r="ST62" s="1203"/>
      <c r="SU62" s="1203"/>
      <c r="SV62" s="1203"/>
      <c r="SW62" s="1203"/>
      <c r="SX62" s="1203"/>
      <c r="SY62" s="1203"/>
      <c r="SZ62" s="1203"/>
      <c r="TA62" s="1203"/>
      <c r="TB62" s="1203"/>
      <c r="TC62" s="1203"/>
      <c r="TD62" s="1203"/>
      <c r="TE62" s="1203"/>
      <c r="TF62" s="1203"/>
      <c r="TG62" s="1203"/>
      <c r="TH62" s="1203"/>
      <c r="TI62" s="1203"/>
      <c r="TJ62" s="1203"/>
      <c r="TK62" s="1203"/>
      <c r="TL62" s="1203"/>
      <c r="TM62" s="1203"/>
      <c r="TN62" s="1203"/>
      <c r="TO62" s="1203"/>
      <c r="TP62" s="1203"/>
      <c r="TQ62" s="1203"/>
      <c r="TR62" s="1203"/>
      <c r="TS62" s="1203"/>
      <c r="TT62" s="1203"/>
      <c r="TU62" s="1203"/>
      <c r="TV62" s="1203"/>
      <c r="TW62" s="1203"/>
      <c r="TX62" s="1203"/>
      <c r="TY62" s="1203"/>
      <c r="TZ62" s="1203"/>
      <c r="UA62" s="1203"/>
      <c r="UB62" s="1203"/>
      <c r="UC62" s="1203"/>
      <c r="UD62" s="1203"/>
      <c r="UE62" s="1203"/>
      <c r="UF62" s="1203"/>
      <c r="UG62" s="1203"/>
      <c r="UH62" s="1203"/>
      <c r="UI62" s="1203"/>
      <c r="UJ62" s="1203"/>
      <c r="UK62" s="1203"/>
      <c r="UL62" s="1203"/>
      <c r="UM62" s="1203"/>
      <c r="UN62" s="1203"/>
      <c r="UO62" s="1203"/>
      <c r="UP62" s="1203"/>
      <c r="UQ62" s="1203"/>
      <c r="UR62" s="1203"/>
      <c r="US62" s="1203"/>
      <c r="UT62" s="1203"/>
      <c r="UU62" s="1203"/>
      <c r="UV62" s="1203"/>
      <c r="UW62" s="1203"/>
      <c r="UX62" s="1203"/>
      <c r="UY62" s="1203"/>
      <c r="UZ62" s="1203"/>
      <c r="VA62" s="1203"/>
      <c r="VB62" s="1203"/>
      <c r="VC62" s="1203"/>
      <c r="VD62" s="1203"/>
      <c r="VE62" s="1203"/>
      <c r="VF62" s="1203"/>
      <c r="VG62" s="1203"/>
      <c r="VH62" s="1203"/>
      <c r="VI62" s="1203"/>
      <c r="VJ62" s="1203"/>
      <c r="VK62" s="1203"/>
      <c r="VL62" s="1203"/>
      <c r="VM62" s="1203"/>
      <c r="VN62" s="1203"/>
      <c r="VO62" s="1203"/>
      <c r="VP62" s="1203"/>
      <c r="VQ62" s="1203"/>
      <c r="VR62" s="1203"/>
      <c r="VS62" s="1203"/>
      <c r="VT62" s="1203"/>
      <c r="VU62" s="1203"/>
      <c r="VV62" s="1203"/>
      <c r="VW62" s="1203"/>
      <c r="VX62" s="1203"/>
      <c r="VY62" s="1203"/>
      <c r="VZ62" s="1203"/>
      <c r="WA62" s="1203"/>
      <c r="WB62" s="1203"/>
      <c r="WC62" s="1203"/>
      <c r="WD62" s="1203"/>
      <c r="WE62" s="1203"/>
      <c r="WF62" s="1203"/>
      <c r="WG62" s="1203"/>
      <c r="WH62" s="1203"/>
      <c r="WI62" s="1203"/>
      <c r="WJ62" s="1203"/>
      <c r="WK62" s="1203"/>
      <c r="WL62" s="1203"/>
      <c r="WM62" s="1203"/>
      <c r="WN62" s="1203"/>
      <c r="WO62" s="1203"/>
      <c r="WP62" s="1203"/>
      <c r="WQ62" s="1203"/>
      <c r="WR62" s="1203"/>
      <c r="WS62" s="1203"/>
      <c r="WT62" s="1203"/>
      <c r="WU62" s="1203"/>
      <c r="WV62" s="1203"/>
      <c r="WW62" s="1203"/>
      <c r="WX62" s="1203"/>
      <c r="WY62" s="1203"/>
      <c r="WZ62" s="1203"/>
      <c r="XA62" s="1203"/>
      <c r="XB62" s="1203"/>
      <c r="XC62" s="1203"/>
      <c r="XD62" s="1203"/>
      <c r="XE62" s="1203"/>
      <c r="XF62" s="1203"/>
      <c r="XG62" s="1203"/>
      <c r="XH62" s="1203"/>
      <c r="XI62" s="1203"/>
      <c r="XJ62" s="1203"/>
      <c r="XK62" s="1203"/>
      <c r="XL62" s="1203"/>
      <c r="XM62" s="1203"/>
      <c r="XN62" s="1203"/>
      <c r="XO62" s="1203"/>
      <c r="XP62" s="1203"/>
      <c r="XQ62" s="1203"/>
      <c r="XR62" s="1203"/>
      <c r="XS62" s="1203"/>
      <c r="XT62" s="1203"/>
      <c r="XU62" s="1203"/>
      <c r="XV62" s="1203"/>
      <c r="XW62" s="1203"/>
      <c r="XX62" s="1203"/>
      <c r="XY62" s="1203"/>
      <c r="XZ62" s="1203"/>
      <c r="YA62" s="1203"/>
      <c r="YB62" s="1203"/>
      <c r="YC62" s="1203"/>
      <c r="YD62" s="1203"/>
      <c r="YE62" s="1203"/>
      <c r="YF62" s="1203"/>
      <c r="YG62" s="1203"/>
      <c r="YH62" s="1203"/>
      <c r="YI62" s="1203"/>
      <c r="YJ62" s="1203"/>
      <c r="YK62" s="1203"/>
      <c r="YL62" s="1203"/>
      <c r="YM62" s="1203"/>
      <c r="YN62" s="1203"/>
      <c r="YO62" s="1203"/>
      <c r="YP62" s="1203"/>
      <c r="YQ62" s="1203"/>
      <c r="YR62" s="1203"/>
      <c r="YS62" s="1203"/>
      <c r="YT62" s="1203"/>
      <c r="YU62" s="1203"/>
      <c r="YV62" s="1203"/>
      <c r="YW62" s="1203"/>
      <c r="YX62" s="1203"/>
      <c r="YY62" s="1203"/>
      <c r="YZ62" s="1203"/>
      <c r="ZA62" s="1203"/>
      <c r="ZB62" s="1203"/>
      <c r="ZC62" s="1203"/>
      <c r="ZD62" s="1203"/>
      <c r="ZE62" s="1203"/>
      <c r="ZF62" s="1203"/>
      <c r="ZG62" s="1203"/>
      <c r="ZH62" s="1203"/>
      <c r="ZI62" s="1203"/>
      <c r="ZJ62" s="1203"/>
      <c r="ZK62" s="1203"/>
      <c r="ZL62" s="1203"/>
      <c r="ZM62" s="1203"/>
      <c r="ZN62" s="1203"/>
      <c r="ZO62" s="1203"/>
      <c r="ZP62" s="1203"/>
      <c r="ZQ62" s="1203"/>
      <c r="ZR62" s="1203"/>
      <c r="ZS62" s="1203"/>
      <c r="ZT62" s="1203"/>
      <c r="ZU62" s="1203"/>
      <c r="ZV62" s="1203"/>
      <c r="ZW62" s="1203"/>
      <c r="ZX62" s="1203"/>
      <c r="ZY62" s="1203"/>
      <c r="ZZ62" s="1203"/>
      <c r="AAA62" s="1203"/>
      <c r="AAB62" s="1203"/>
      <c r="AAC62" s="1203"/>
      <c r="AAD62" s="1203"/>
      <c r="AAE62" s="1203"/>
      <c r="AAF62" s="1203"/>
      <c r="AAG62" s="1203"/>
      <c r="AAH62" s="1203"/>
      <c r="AAI62" s="1203"/>
      <c r="AAJ62" s="1203"/>
      <c r="AAK62" s="1203"/>
      <c r="AAL62" s="1203"/>
      <c r="AAM62" s="1203"/>
      <c r="AAN62" s="1203"/>
      <c r="AAO62" s="1203"/>
      <c r="AAP62" s="1203"/>
      <c r="AAQ62" s="1203"/>
      <c r="AAR62" s="1203"/>
      <c r="AAS62" s="1203"/>
      <c r="AAT62" s="1203"/>
      <c r="AAU62" s="1203"/>
      <c r="AAV62" s="1203"/>
      <c r="AAW62" s="1203"/>
      <c r="AAX62" s="1203"/>
      <c r="AAY62" s="1203"/>
      <c r="AAZ62" s="1203"/>
      <c r="ABA62" s="1203"/>
      <c r="ABB62" s="1203"/>
      <c r="ABC62" s="1203"/>
      <c r="ABD62" s="1203"/>
      <c r="ABE62" s="1203"/>
      <c r="ABF62" s="1203"/>
      <c r="ABG62" s="1203"/>
      <c r="ABH62" s="1203"/>
      <c r="ABI62" s="1203"/>
      <c r="ABJ62" s="1203"/>
      <c r="ABK62" s="1203"/>
      <c r="ABL62" s="1203"/>
      <c r="ABM62" s="1203"/>
      <c r="ABN62" s="1203"/>
      <c r="ABO62" s="1203"/>
      <c r="ABP62" s="1203"/>
      <c r="ABQ62" s="1203"/>
      <c r="ABR62" s="1203"/>
      <c r="ABS62" s="1203"/>
      <c r="ABT62" s="1203"/>
      <c r="ABU62" s="1203"/>
      <c r="ABV62" s="1203"/>
      <c r="ABW62" s="1203"/>
      <c r="ABX62" s="1203"/>
      <c r="ABY62" s="1203"/>
      <c r="ABZ62" s="1203"/>
      <c r="ACA62" s="1203"/>
      <c r="ACB62" s="1203"/>
      <c r="ACC62" s="1203"/>
      <c r="ACD62" s="1203"/>
      <c r="ACE62" s="1203"/>
      <c r="ACF62" s="1203"/>
      <c r="ACG62" s="1203"/>
      <c r="ACH62" s="1203"/>
      <c r="ACI62" s="1203"/>
      <c r="ACJ62" s="1203"/>
      <c r="ACK62" s="1203"/>
      <c r="ACL62" s="1203"/>
      <c r="ACM62" s="1203"/>
      <c r="ACN62" s="1203"/>
      <c r="ACO62" s="1203"/>
      <c r="ACP62" s="1203"/>
      <c r="ACQ62" s="1203"/>
      <c r="ACR62" s="1203"/>
      <c r="ACS62" s="1203"/>
      <c r="ACT62" s="1203"/>
      <c r="ACU62" s="1203"/>
      <c r="ACV62" s="1203"/>
      <c r="ACW62" s="1203"/>
      <c r="ACX62" s="1203"/>
      <c r="ACY62" s="1203"/>
      <c r="ACZ62" s="1203"/>
      <c r="ADA62" s="1203"/>
      <c r="ADB62" s="1203"/>
      <c r="ADC62" s="1203"/>
      <c r="ADD62" s="1203"/>
      <c r="ADE62" s="1203"/>
      <c r="ADF62" s="1203"/>
      <c r="ADG62" s="1203"/>
      <c r="ADH62" s="1203"/>
      <c r="ADI62" s="1203"/>
      <c r="ADJ62" s="1203"/>
      <c r="ADK62" s="1203"/>
      <c r="ADL62" s="1203"/>
      <c r="ADM62" s="1203"/>
      <c r="ADN62" s="1203"/>
      <c r="ADO62" s="1203"/>
      <c r="ADP62" s="1203"/>
      <c r="ADQ62" s="1203"/>
      <c r="ADR62" s="1203"/>
      <c r="ADS62" s="1203"/>
      <c r="ADT62" s="1203"/>
      <c r="ADU62" s="1203"/>
      <c r="ADV62" s="1203"/>
      <c r="ADW62" s="1203"/>
      <c r="ADX62" s="1203"/>
      <c r="ADY62" s="1203"/>
      <c r="ADZ62" s="1203"/>
      <c r="AEA62" s="1203"/>
      <c r="AEB62" s="1203"/>
      <c r="AEC62" s="1203"/>
      <c r="AED62" s="1203"/>
      <c r="AEE62" s="1203"/>
      <c r="AEF62" s="1203"/>
      <c r="AEG62" s="1203"/>
      <c r="AEH62" s="1203"/>
      <c r="AEI62" s="1203"/>
      <c r="AEJ62" s="1203"/>
      <c r="AEK62" s="1203"/>
      <c r="AEL62" s="1203"/>
      <c r="AEM62" s="1203"/>
      <c r="AEN62" s="1203"/>
      <c r="AEO62" s="1203"/>
      <c r="AEP62" s="1203"/>
      <c r="AEQ62" s="1203"/>
      <c r="AER62" s="1203"/>
      <c r="AES62" s="1203"/>
      <c r="AET62" s="1203"/>
      <c r="AEU62" s="1203"/>
      <c r="AEV62" s="1203"/>
      <c r="AEW62" s="1203"/>
      <c r="AEX62" s="1203"/>
      <c r="AEY62" s="1203"/>
      <c r="AEZ62" s="1203"/>
      <c r="AFA62" s="1203"/>
      <c r="AFB62" s="1203"/>
      <c r="AFC62" s="1203"/>
      <c r="AFD62" s="1203"/>
      <c r="AFE62" s="1203"/>
      <c r="AFF62" s="1203"/>
      <c r="AFG62" s="1203"/>
      <c r="AFH62" s="1203"/>
      <c r="AFI62" s="1203"/>
      <c r="AFJ62" s="1203"/>
      <c r="AFK62" s="1203"/>
      <c r="AFL62" s="1203"/>
      <c r="AFM62" s="1203"/>
      <c r="AFN62" s="1203"/>
      <c r="AFO62" s="1203"/>
      <c r="AFP62" s="1203"/>
      <c r="AFQ62" s="1203"/>
      <c r="AFR62" s="1203"/>
      <c r="AFS62" s="1203"/>
      <c r="AFT62" s="1203"/>
      <c r="AFU62" s="1203"/>
      <c r="AFV62" s="1203"/>
      <c r="AFW62" s="1203"/>
      <c r="AFX62" s="1203"/>
      <c r="AFY62" s="1203"/>
      <c r="AFZ62" s="1203"/>
      <c r="AGA62" s="1203"/>
      <c r="AGB62" s="1203"/>
      <c r="AGC62" s="1203"/>
      <c r="AGD62" s="1203"/>
      <c r="AGE62" s="1203"/>
      <c r="AGF62" s="1203"/>
      <c r="AGG62" s="1203"/>
      <c r="AGH62" s="1203"/>
      <c r="AGI62" s="1203"/>
      <c r="AGJ62" s="1203"/>
      <c r="AGK62" s="1203"/>
      <c r="AGL62" s="1203"/>
      <c r="AGM62" s="1203"/>
      <c r="AGN62" s="1203"/>
      <c r="AGO62" s="1203"/>
      <c r="AGP62" s="1203"/>
      <c r="AGQ62" s="1203"/>
      <c r="AGR62" s="1203"/>
      <c r="AGS62" s="1203"/>
      <c r="AGT62" s="1203"/>
      <c r="AGU62" s="1203"/>
      <c r="AGV62" s="1203"/>
      <c r="AGW62" s="1203"/>
      <c r="AGX62" s="1203"/>
      <c r="AGY62" s="1203"/>
      <c r="AGZ62" s="1203"/>
      <c r="AHA62" s="1203"/>
      <c r="AHB62" s="1203"/>
      <c r="AHC62" s="1203"/>
      <c r="AHD62" s="1203"/>
      <c r="AHE62" s="1203"/>
      <c r="AHF62" s="1203"/>
      <c r="AHG62" s="1203"/>
      <c r="AHH62" s="1203"/>
      <c r="AHI62" s="1203"/>
      <c r="AHJ62" s="1203"/>
      <c r="AHK62" s="1203"/>
      <c r="AHL62" s="1203"/>
      <c r="AHM62" s="1203"/>
      <c r="AHN62" s="1203"/>
      <c r="AHO62" s="1203"/>
      <c r="AHP62" s="1203"/>
      <c r="AHQ62" s="1203"/>
      <c r="AHR62" s="1203"/>
      <c r="AHS62" s="1203"/>
      <c r="AHT62" s="1203"/>
      <c r="AHU62" s="1203"/>
      <c r="AHV62" s="1203"/>
      <c r="AHW62" s="1203"/>
      <c r="AHX62" s="1203"/>
      <c r="AHY62" s="1203"/>
      <c r="AHZ62" s="1203"/>
      <c r="AIA62" s="1203"/>
      <c r="AIB62" s="1203"/>
      <c r="AIC62" s="1203"/>
      <c r="AID62" s="1203"/>
      <c r="AIE62" s="1203"/>
      <c r="AIF62" s="1203"/>
      <c r="AIG62" s="1203"/>
      <c r="AIH62" s="1203"/>
      <c r="AII62" s="1203"/>
      <c r="AIJ62" s="1203"/>
      <c r="AIK62" s="1203"/>
      <c r="AIL62" s="1203"/>
      <c r="AIM62" s="1203"/>
      <c r="AIN62" s="1203"/>
      <c r="AIO62" s="1203"/>
      <c r="AIP62" s="1203"/>
      <c r="AIQ62" s="1203"/>
      <c r="AIR62" s="1203"/>
      <c r="AIS62" s="1203"/>
      <c r="AIT62" s="1203"/>
      <c r="AIU62" s="1203"/>
      <c r="AIV62" s="1203"/>
      <c r="AIW62" s="1203"/>
      <c r="AIX62" s="1203"/>
      <c r="AIY62" s="1203"/>
      <c r="AIZ62" s="1203"/>
      <c r="AJA62" s="1203"/>
      <c r="AJB62" s="1203"/>
      <c r="AJC62" s="1203"/>
      <c r="AJD62" s="1203"/>
      <c r="AJE62" s="1203"/>
      <c r="AJF62" s="1203"/>
      <c r="AJG62" s="1203"/>
      <c r="AJH62" s="1203"/>
      <c r="AJI62" s="1203"/>
      <c r="AJJ62" s="1203"/>
      <c r="AJK62" s="1203"/>
      <c r="AJL62" s="1203"/>
      <c r="AJM62" s="1203"/>
      <c r="AJN62" s="1203"/>
      <c r="AJO62" s="1203"/>
      <c r="AJP62" s="1203"/>
      <c r="AJQ62" s="1203"/>
      <c r="AJR62" s="1203"/>
      <c r="AJS62" s="1203"/>
      <c r="AJT62" s="1203"/>
      <c r="AJU62" s="1203"/>
      <c r="AJV62" s="1203"/>
      <c r="AJW62" s="1203"/>
      <c r="AJX62" s="1203"/>
      <c r="AJY62" s="1203"/>
      <c r="AJZ62" s="1203"/>
      <c r="AKA62" s="1203"/>
      <c r="AKB62" s="1203"/>
      <c r="AKC62" s="1203"/>
      <c r="AKD62" s="1203"/>
      <c r="AKE62" s="1203"/>
      <c r="AKF62" s="1203"/>
      <c r="AKG62" s="1203"/>
      <c r="AKH62" s="1203"/>
      <c r="AKI62" s="1203"/>
      <c r="AKJ62" s="1203"/>
      <c r="AKK62" s="1203"/>
      <c r="AKL62" s="1203"/>
      <c r="AKM62" s="1203"/>
      <c r="AKN62" s="1203"/>
      <c r="AKO62" s="1203"/>
      <c r="AKP62" s="1203"/>
      <c r="AKQ62" s="1203"/>
      <c r="AKR62" s="1203"/>
      <c r="AKS62" s="1203"/>
      <c r="AKT62" s="1203"/>
      <c r="AKU62" s="1203"/>
      <c r="AKV62" s="1203"/>
      <c r="AKW62" s="1203"/>
      <c r="AKX62" s="1203"/>
      <c r="AKY62" s="1203"/>
      <c r="AKZ62" s="1203"/>
      <c r="ALA62" s="1203"/>
      <c r="ALB62" s="1203"/>
      <c r="ALC62" s="1203"/>
      <c r="ALD62" s="1203"/>
      <c r="ALE62" s="1203"/>
      <c r="ALF62" s="1203"/>
      <c r="ALG62" s="1203"/>
      <c r="ALH62" s="1203"/>
      <c r="ALI62" s="1203"/>
      <c r="ALJ62" s="1203"/>
      <c r="ALK62" s="1203"/>
      <c r="ALL62" s="1203"/>
      <c r="ALM62" s="1203"/>
      <c r="ALN62" s="1203"/>
      <c r="ALO62" s="1203"/>
      <c r="ALP62" s="1203"/>
      <c r="ALQ62" s="1203"/>
      <c r="ALR62" s="1203"/>
      <c r="ALS62" s="1203"/>
      <c r="ALT62" s="1203"/>
      <c r="ALU62" s="1203"/>
      <c r="ALV62" s="1203"/>
      <c r="ALW62" s="1203"/>
    </row>
    <row r="63" spans="1:1011" s="1204" customFormat="1" ht="408" customHeight="1">
      <c r="A63" s="1229" t="s">
        <v>47</v>
      </c>
      <c r="B63" s="1229" t="s">
        <v>2958</v>
      </c>
      <c r="C63" s="1238"/>
      <c r="D63" s="1229" t="s">
        <v>3148</v>
      </c>
      <c r="E63" s="1229" t="s">
        <v>3149</v>
      </c>
      <c r="F63" s="1229" t="s">
        <v>3150</v>
      </c>
      <c r="G63" s="1221">
        <v>2</v>
      </c>
      <c r="H63" s="1253" t="s">
        <v>171</v>
      </c>
      <c r="I63" s="1254" t="s">
        <v>2535</v>
      </c>
      <c r="J63" s="1255" t="s">
        <v>81</v>
      </c>
      <c r="K63" s="1256" t="s">
        <v>30</v>
      </c>
      <c r="L63" s="1255" t="s">
        <v>31</v>
      </c>
      <c r="M63" s="1256" t="s">
        <v>32</v>
      </c>
      <c r="N63" s="1205">
        <f t="shared" si="1"/>
        <v>1</v>
      </c>
      <c r="O63" s="1198"/>
      <c r="P63" s="1198"/>
      <c r="Q63" s="1198"/>
      <c r="R63" s="1198">
        <v>0.25</v>
      </c>
      <c r="S63" s="1198"/>
      <c r="T63" s="1198"/>
      <c r="U63" s="1198"/>
      <c r="V63" s="1198">
        <v>0.25</v>
      </c>
      <c r="W63" s="1198"/>
      <c r="X63" s="1198"/>
      <c r="Y63" s="1198"/>
      <c r="Z63" s="1198">
        <v>0.5</v>
      </c>
      <c r="AA63" s="1205" t="e">
        <f ca="1">IF($L63 = "Acumulado",SUM(OFFSET(#REF!,0,0,1,MONTH($N$3))), _xlfn.MAXIFS(#REF!,fechas_resultados,$N$3))</f>
        <v>#REF!</v>
      </c>
      <c r="AB63" s="1258" t="e">
        <f ca="1">IF(K63="Más es más", MIN(AA63/#REF!,1),MIN(#REF!/AA63,1))</f>
        <v>#REF!</v>
      </c>
      <c r="AC63" s="1258" t="e">
        <f t="shared" ca="1" si="2"/>
        <v>#REF!</v>
      </c>
      <c r="AD63" s="1128" t="s">
        <v>3116</v>
      </c>
      <c r="AE63" s="1127" t="s">
        <v>2950</v>
      </c>
      <c r="AF63" s="1152" t="s">
        <v>3151</v>
      </c>
      <c r="AG63" s="1127" t="s">
        <v>3117</v>
      </c>
      <c r="AH63" s="1127" t="s">
        <v>3152</v>
      </c>
      <c r="AI63" s="1127"/>
      <c r="AJ63" s="1207" t="s">
        <v>3153</v>
      </c>
      <c r="AK63" s="1202"/>
      <c r="AL63" s="1202"/>
      <c r="AM63" s="1202"/>
      <c r="AN63" s="1202"/>
      <c r="AO63" s="1202"/>
      <c r="AP63" s="1202"/>
      <c r="AQ63" s="1203"/>
      <c r="AR63" s="1203"/>
      <c r="AS63" s="1203"/>
      <c r="AT63" s="1203"/>
      <c r="AU63" s="1203"/>
      <c r="AV63" s="1203"/>
      <c r="AW63" s="1203"/>
      <c r="AX63" s="1203"/>
      <c r="AY63" s="1203"/>
      <c r="AZ63" s="1203"/>
      <c r="BA63" s="1203"/>
      <c r="BB63" s="1203"/>
      <c r="BC63" s="1203"/>
      <c r="BD63" s="1203"/>
      <c r="BE63" s="1203"/>
      <c r="BF63" s="1203"/>
      <c r="BG63" s="1203"/>
      <c r="BH63" s="1203"/>
      <c r="BI63" s="1203"/>
      <c r="BJ63" s="1203"/>
      <c r="BK63" s="1203"/>
      <c r="BL63" s="1203"/>
      <c r="BM63" s="1203"/>
      <c r="BN63" s="1203"/>
      <c r="BO63" s="1203"/>
      <c r="BP63" s="1203"/>
      <c r="BQ63" s="1203"/>
      <c r="BR63" s="1203"/>
      <c r="BS63" s="1203"/>
      <c r="BT63" s="1203"/>
      <c r="BU63" s="1203"/>
      <c r="BV63" s="1203"/>
      <c r="BW63" s="1203"/>
      <c r="BX63" s="1203"/>
      <c r="BY63" s="1203"/>
      <c r="BZ63" s="1203"/>
      <c r="CA63" s="1203"/>
      <c r="CB63" s="1203"/>
      <c r="CC63" s="1203"/>
      <c r="CD63" s="1203"/>
      <c r="CE63" s="1203"/>
      <c r="CF63" s="1203"/>
      <c r="CG63" s="1203"/>
      <c r="CH63" s="1203"/>
      <c r="CI63" s="1203"/>
      <c r="CJ63" s="1203"/>
      <c r="CK63" s="1203"/>
      <c r="CL63" s="1203"/>
      <c r="CM63" s="1203"/>
      <c r="CN63" s="1203"/>
      <c r="CO63" s="1203"/>
      <c r="CP63" s="1203"/>
      <c r="CQ63" s="1203"/>
      <c r="CR63" s="1203"/>
      <c r="CS63" s="1203"/>
      <c r="CT63" s="1203"/>
      <c r="CU63" s="1203"/>
      <c r="CV63" s="1203"/>
      <c r="CW63" s="1203"/>
      <c r="CX63" s="1203"/>
      <c r="CY63" s="1203"/>
      <c r="CZ63" s="1203"/>
      <c r="DA63" s="1203"/>
      <c r="DB63" s="1203"/>
      <c r="DC63" s="1203"/>
      <c r="DD63" s="1203"/>
      <c r="DE63" s="1203"/>
      <c r="DF63" s="1203"/>
      <c r="DG63" s="1203"/>
      <c r="DH63" s="1203"/>
      <c r="DI63" s="1203"/>
      <c r="DJ63" s="1203"/>
      <c r="DK63" s="1203"/>
      <c r="DL63" s="1203"/>
      <c r="DM63" s="1203"/>
      <c r="DN63" s="1203"/>
      <c r="DO63" s="1203"/>
      <c r="DP63" s="1203"/>
      <c r="DQ63" s="1203"/>
      <c r="DR63" s="1203"/>
      <c r="DS63" s="1203"/>
      <c r="DT63" s="1203"/>
      <c r="DU63" s="1203"/>
      <c r="DV63" s="1203"/>
      <c r="DW63" s="1203"/>
      <c r="DX63" s="1203"/>
      <c r="DY63" s="1203"/>
      <c r="DZ63" s="1203"/>
      <c r="EA63" s="1203"/>
      <c r="EB63" s="1203"/>
      <c r="EC63" s="1203"/>
      <c r="ED63" s="1203"/>
      <c r="EE63" s="1203"/>
      <c r="EF63" s="1203"/>
      <c r="EG63" s="1203"/>
      <c r="EH63" s="1203"/>
      <c r="EI63" s="1203"/>
      <c r="EJ63" s="1203"/>
      <c r="EK63" s="1203"/>
      <c r="EL63" s="1203"/>
      <c r="EM63" s="1203"/>
      <c r="EN63" s="1203"/>
      <c r="EO63" s="1203"/>
      <c r="EP63" s="1203"/>
      <c r="EQ63" s="1203"/>
      <c r="ER63" s="1203"/>
      <c r="ES63" s="1203"/>
      <c r="ET63" s="1203"/>
      <c r="EU63" s="1203"/>
      <c r="EV63" s="1203"/>
      <c r="EW63" s="1203"/>
      <c r="EX63" s="1203"/>
      <c r="EY63" s="1203"/>
      <c r="EZ63" s="1203"/>
      <c r="FA63" s="1203"/>
      <c r="FB63" s="1203"/>
      <c r="FC63" s="1203"/>
      <c r="FD63" s="1203"/>
      <c r="FE63" s="1203"/>
      <c r="FF63" s="1203"/>
      <c r="FG63" s="1203"/>
      <c r="FH63" s="1203"/>
      <c r="FI63" s="1203"/>
      <c r="FJ63" s="1203"/>
      <c r="FK63" s="1203"/>
      <c r="FL63" s="1203"/>
      <c r="FM63" s="1203"/>
      <c r="FN63" s="1203"/>
      <c r="FO63" s="1203"/>
      <c r="FP63" s="1203"/>
      <c r="FQ63" s="1203"/>
      <c r="FR63" s="1203"/>
      <c r="FS63" s="1203"/>
      <c r="FT63" s="1203"/>
      <c r="FU63" s="1203"/>
      <c r="FV63" s="1203"/>
      <c r="FW63" s="1203"/>
      <c r="FX63" s="1203"/>
      <c r="FY63" s="1203"/>
      <c r="FZ63" s="1203"/>
      <c r="GA63" s="1203"/>
      <c r="GB63" s="1203"/>
      <c r="GC63" s="1203"/>
      <c r="GD63" s="1203"/>
      <c r="GE63" s="1203"/>
      <c r="GF63" s="1203"/>
      <c r="GG63" s="1203"/>
      <c r="GH63" s="1203"/>
      <c r="GI63" s="1203"/>
      <c r="GJ63" s="1203"/>
      <c r="GK63" s="1203"/>
      <c r="GL63" s="1203"/>
      <c r="GM63" s="1203"/>
      <c r="GN63" s="1203"/>
      <c r="GO63" s="1203"/>
      <c r="GP63" s="1203"/>
      <c r="GQ63" s="1203"/>
      <c r="GR63" s="1203"/>
      <c r="GS63" s="1203"/>
      <c r="GT63" s="1203"/>
      <c r="GU63" s="1203"/>
      <c r="GV63" s="1203"/>
      <c r="GW63" s="1203"/>
      <c r="GX63" s="1203"/>
      <c r="GY63" s="1203"/>
      <c r="GZ63" s="1203"/>
      <c r="HA63" s="1203"/>
      <c r="HB63" s="1203"/>
      <c r="HC63" s="1203"/>
      <c r="HD63" s="1203"/>
      <c r="HE63" s="1203"/>
      <c r="HF63" s="1203"/>
      <c r="HG63" s="1203"/>
      <c r="HH63" s="1203"/>
      <c r="HI63" s="1203"/>
      <c r="HJ63" s="1203"/>
      <c r="HK63" s="1203"/>
      <c r="HL63" s="1203"/>
      <c r="HM63" s="1203"/>
      <c r="HN63" s="1203"/>
      <c r="HO63" s="1203"/>
      <c r="HP63" s="1203"/>
      <c r="HQ63" s="1203"/>
      <c r="HR63" s="1203"/>
      <c r="HS63" s="1203"/>
      <c r="HT63" s="1203"/>
      <c r="HU63" s="1203"/>
      <c r="HV63" s="1203"/>
      <c r="HW63" s="1203"/>
      <c r="HX63" s="1203"/>
      <c r="HY63" s="1203"/>
      <c r="HZ63" s="1203"/>
      <c r="IA63" s="1203"/>
      <c r="IB63" s="1203"/>
      <c r="IC63" s="1203"/>
      <c r="ID63" s="1203"/>
      <c r="IE63" s="1203"/>
      <c r="IF63" s="1203"/>
      <c r="IG63" s="1203"/>
      <c r="IH63" s="1203"/>
      <c r="II63" s="1203"/>
      <c r="IJ63" s="1203"/>
      <c r="IK63" s="1203"/>
      <c r="IL63" s="1203"/>
      <c r="IM63" s="1203"/>
      <c r="IN63" s="1203"/>
      <c r="IO63" s="1203"/>
      <c r="IP63" s="1203"/>
      <c r="IQ63" s="1203"/>
      <c r="IR63" s="1203"/>
      <c r="IS63" s="1203"/>
      <c r="IT63" s="1203"/>
      <c r="IU63" s="1203"/>
      <c r="IV63" s="1203"/>
      <c r="IW63" s="1203"/>
      <c r="IX63" s="1203"/>
      <c r="IY63" s="1203"/>
      <c r="IZ63" s="1203"/>
      <c r="JA63" s="1203"/>
      <c r="JB63" s="1203"/>
      <c r="JC63" s="1203"/>
      <c r="JD63" s="1203"/>
      <c r="JE63" s="1203"/>
      <c r="JF63" s="1203"/>
      <c r="JG63" s="1203"/>
      <c r="JH63" s="1203"/>
      <c r="JI63" s="1203"/>
      <c r="JJ63" s="1203"/>
      <c r="JK63" s="1203"/>
      <c r="JL63" s="1203"/>
      <c r="JM63" s="1203"/>
      <c r="JN63" s="1203"/>
      <c r="JO63" s="1203"/>
      <c r="JP63" s="1203"/>
      <c r="JQ63" s="1203"/>
      <c r="JR63" s="1203"/>
      <c r="JS63" s="1203"/>
      <c r="JT63" s="1203"/>
      <c r="JU63" s="1203"/>
      <c r="JV63" s="1203"/>
      <c r="JW63" s="1203"/>
      <c r="JX63" s="1203"/>
      <c r="JY63" s="1203"/>
      <c r="JZ63" s="1203"/>
      <c r="KA63" s="1203"/>
      <c r="KB63" s="1203"/>
      <c r="KC63" s="1203"/>
      <c r="KD63" s="1203"/>
      <c r="KE63" s="1203"/>
      <c r="KF63" s="1203"/>
      <c r="KG63" s="1203"/>
      <c r="KH63" s="1203"/>
      <c r="KI63" s="1203"/>
      <c r="KJ63" s="1203"/>
      <c r="KK63" s="1203"/>
      <c r="KL63" s="1203"/>
      <c r="KM63" s="1203"/>
      <c r="KN63" s="1203"/>
      <c r="KO63" s="1203"/>
      <c r="KP63" s="1203"/>
      <c r="KQ63" s="1203"/>
      <c r="KR63" s="1203"/>
      <c r="KS63" s="1203"/>
      <c r="KT63" s="1203"/>
      <c r="KU63" s="1203"/>
      <c r="KV63" s="1203"/>
      <c r="KW63" s="1203"/>
      <c r="KX63" s="1203"/>
      <c r="KY63" s="1203"/>
      <c r="KZ63" s="1203"/>
      <c r="LA63" s="1203"/>
      <c r="LB63" s="1203"/>
      <c r="LC63" s="1203"/>
      <c r="LD63" s="1203"/>
      <c r="LE63" s="1203"/>
      <c r="LF63" s="1203"/>
      <c r="LG63" s="1203"/>
      <c r="LH63" s="1203"/>
      <c r="LI63" s="1203"/>
      <c r="LJ63" s="1203"/>
      <c r="LK63" s="1203"/>
      <c r="LL63" s="1203"/>
      <c r="LM63" s="1203"/>
      <c r="LN63" s="1203"/>
      <c r="LO63" s="1203"/>
      <c r="LP63" s="1203"/>
      <c r="LQ63" s="1203"/>
      <c r="LR63" s="1203"/>
      <c r="LS63" s="1203"/>
      <c r="LT63" s="1203"/>
      <c r="LU63" s="1203"/>
      <c r="LV63" s="1203"/>
      <c r="LW63" s="1203"/>
      <c r="LX63" s="1203"/>
      <c r="LY63" s="1203"/>
      <c r="LZ63" s="1203"/>
      <c r="MA63" s="1203"/>
      <c r="MB63" s="1203"/>
      <c r="MC63" s="1203"/>
      <c r="MD63" s="1203"/>
      <c r="ME63" s="1203"/>
      <c r="MF63" s="1203"/>
      <c r="MG63" s="1203"/>
      <c r="MH63" s="1203"/>
      <c r="MI63" s="1203"/>
      <c r="MJ63" s="1203"/>
      <c r="MK63" s="1203"/>
      <c r="ML63" s="1203"/>
      <c r="MM63" s="1203"/>
      <c r="MN63" s="1203"/>
      <c r="MO63" s="1203"/>
      <c r="MP63" s="1203"/>
      <c r="MQ63" s="1203"/>
      <c r="MR63" s="1203"/>
      <c r="MS63" s="1203"/>
      <c r="MT63" s="1203"/>
      <c r="MU63" s="1203"/>
      <c r="MV63" s="1203"/>
      <c r="MW63" s="1203"/>
      <c r="MX63" s="1203"/>
      <c r="MY63" s="1203"/>
      <c r="MZ63" s="1203"/>
      <c r="NA63" s="1203"/>
      <c r="NB63" s="1203"/>
      <c r="NC63" s="1203"/>
      <c r="ND63" s="1203"/>
      <c r="NE63" s="1203"/>
      <c r="NF63" s="1203"/>
      <c r="NG63" s="1203"/>
      <c r="NH63" s="1203"/>
      <c r="NI63" s="1203"/>
      <c r="NJ63" s="1203"/>
      <c r="NK63" s="1203"/>
      <c r="NL63" s="1203"/>
      <c r="NM63" s="1203"/>
      <c r="NN63" s="1203"/>
      <c r="NO63" s="1203"/>
      <c r="NP63" s="1203"/>
      <c r="NQ63" s="1203"/>
      <c r="NR63" s="1203"/>
      <c r="NS63" s="1203"/>
      <c r="NT63" s="1203"/>
      <c r="NU63" s="1203"/>
      <c r="NV63" s="1203"/>
      <c r="NW63" s="1203"/>
      <c r="NX63" s="1203"/>
      <c r="NY63" s="1203"/>
      <c r="NZ63" s="1203"/>
      <c r="OA63" s="1203"/>
      <c r="OB63" s="1203"/>
      <c r="OC63" s="1203"/>
      <c r="OD63" s="1203"/>
      <c r="OE63" s="1203"/>
      <c r="OF63" s="1203"/>
      <c r="OG63" s="1203"/>
      <c r="OH63" s="1203"/>
      <c r="OI63" s="1203"/>
      <c r="OJ63" s="1203"/>
      <c r="OK63" s="1203"/>
      <c r="OL63" s="1203"/>
      <c r="OM63" s="1203"/>
      <c r="ON63" s="1203"/>
      <c r="OO63" s="1203"/>
      <c r="OP63" s="1203"/>
      <c r="OQ63" s="1203"/>
      <c r="OR63" s="1203"/>
      <c r="OS63" s="1203"/>
      <c r="OT63" s="1203"/>
      <c r="OU63" s="1203"/>
      <c r="OV63" s="1203"/>
      <c r="OW63" s="1203"/>
      <c r="OX63" s="1203"/>
      <c r="OY63" s="1203"/>
      <c r="OZ63" s="1203"/>
      <c r="PA63" s="1203"/>
      <c r="PB63" s="1203"/>
      <c r="PC63" s="1203"/>
      <c r="PD63" s="1203"/>
      <c r="PE63" s="1203"/>
      <c r="PF63" s="1203"/>
      <c r="PG63" s="1203"/>
      <c r="PH63" s="1203"/>
      <c r="PI63" s="1203"/>
      <c r="PJ63" s="1203"/>
      <c r="PK63" s="1203"/>
      <c r="PL63" s="1203"/>
      <c r="PM63" s="1203"/>
      <c r="PN63" s="1203"/>
      <c r="PO63" s="1203"/>
      <c r="PP63" s="1203"/>
      <c r="PQ63" s="1203"/>
      <c r="PR63" s="1203"/>
      <c r="PS63" s="1203"/>
      <c r="PT63" s="1203"/>
      <c r="PU63" s="1203"/>
      <c r="PV63" s="1203"/>
      <c r="PW63" s="1203"/>
      <c r="PX63" s="1203"/>
      <c r="PY63" s="1203"/>
      <c r="PZ63" s="1203"/>
      <c r="QA63" s="1203"/>
      <c r="QB63" s="1203"/>
      <c r="QC63" s="1203"/>
      <c r="QD63" s="1203"/>
      <c r="QE63" s="1203"/>
      <c r="QF63" s="1203"/>
      <c r="QG63" s="1203"/>
      <c r="QH63" s="1203"/>
      <c r="QI63" s="1203"/>
      <c r="QJ63" s="1203"/>
      <c r="QK63" s="1203"/>
      <c r="QL63" s="1203"/>
      <c r="QM63" s="1203"/>
      <c r="QN63" s="1203"/>
      <c r="QO63" s="1203"/>
      <c r="QP63" s="1203"/>
      <c r="QQ63" s="1203"/>
      <c r="QR63" s="1203"/>
      <c r="QS63" s="1203"/>
      <c r="QT63" s="1203"/>
      <c r="QU63" s="1203"/>
      <c r="QV63" s="1203"/>
      <c r="QW63" s="1203"/>
      <c r="QX63" s="1203"/>
      <c r="QY63" s="1203"/>
      <c r="QZ63" s="1203"/>
      <c r="RA63" s="1203"/>
      <c r="RB63" s="1203"/>
      <c r="RC63" s="1203"/>
      <c r="RD63" s="1203"/>
      <c r="RE63" s="1203"/>
      <c r="RF63" s="1203"/>
      <c r="RG63" s="1203"/>
      <c r="RH63" s="1203"/>
      <c r="RI63" s="1203"/>
      <c r="RJ63" s="1203"/>
      <c r="RK63" s="1203"/>
      <c r="RL63" s="1203"/>
      <c r="RM63" s="1203"/>
      <c r="RN63" s="1203"/>
      <c r="RO63" s="1203"/>
      <c r="RP63" s="1203"/>
      <c r="RQ63" s="1203"/>
      <c r="RR63" s="1203"/>
      <c r="RS63" s="1203"/>
      <c r="RT63" s="1203"/>
      <c r="RU63" s="1203"/>
      <c r="RV63" s="1203"/>
      <c r="RW63" s="1203"/>
      <c r="RX63" s="1203"/>
      <c r="RY63" s="1203"/>
      <c r="RZ63" s="1203"/>
      <c r="SA63" s="1203"/>
      <c r="SB63" s="1203"/>
      <c r="SC63" s="1203"/>
      <c r="SD63" s="1203"/>
      <c r="SE63" s="1203"/>
      <c r="SF63" s="1203"/>
      <c r="SG63" s="1203"/>
      <c r="SH63" s="1203"/>
      <c r="SI63" s="1203"/>
      <c r="SJ63" s="1203"/>
      <c r="SK63" s="1203"/>
      <c r="SL63" s="1203"/>
      <c r="SM63" s="1203"/>
      <c r="SN63" s="1203"/>
      <c r="SO63" s="1203"/>
      <c r="SP63" s="1203"/>
      <c r="SQ63" s="1203"/>
      <c r="SR63" s="1203"/>
      <c r="SS63" s="1203"/>
      <c r="ST63" s="1203"/>
      <c r="SU63" s="1203"/>
      <c r="SV63" s="1203"/>
      <c r="SW63" s="1203"/>
      <c r="SX63" s="1203"/>
      <c r="SY63" s="1203"/>
      <c r="SZ63" s="1203"/>
      <c r="TA63" s="1203"/>
      <c r="TB63" s="1203"/>
      <c r="TC63" s="1203"/>
      <c r="TD63" s="1203"/>
      <c r="TE63" s="1203"/>
      <c r="TF63" s="1203"/>
      <c r="TG63" s="1203"/>
      <c r="TH63" s="1203"/>
      <c r="TI63" s="1203"/>
      <c r="TJ63" s="1203"/>
      <c r="TK63" s="1203"/>
      <c r="TL63" s="1203"/>
      <c r="TM63" s="1203"/>
      <c r="TN63" s="1203"/>
      <c r="TO63" s="1203"/>
      <c r="TP63" s="1203"/>
      <c r="TQ63" s="1203"/>
      <c r="TR63" s="1203"/>
      <c r="TS63" s="1203"/>
      <c r="TT63" s="1203"/>
      <c r="TU63" s="1203"/>
      <c r="TV63" s="1203"/>
      <c r="TW63" s="1203"/>
      <c r="TX63" s="1203"/>
      <c r="TY63" s="1203"/>
      <c r="TZ63" s="1203"/>
      <c r="UA63" s="1203"/>
      <c r="UB63" s="1203"/>
      <c r="UC63" s="1203"/>
      <c r="UD63" s="1203"/>
      <c r="UE63" s="1203"/>
      <c r="UF63" s="1203"/>
      <c r="UG63" s="1203"/>
      <c r="UH63" s="1203"/>
      <c r="UI63" s="1203"/>
      <c r="UJ63" s="1203"/>
      <c r="UK63" s="1203"/>
      <c r="UL63" s="1203"/>
      <c r="UM63" s="1203"/>
      <c r="UN63" s="1203"/>
      <c r="UO63" s="1203"/>
      <c r="UP63" s="1203"/>
      <c r="UQ63" s="1203"/>
      <c r="UR63" s="1203"/>
      <c r="US63" s="1203"/>
      <c r="UT63" s="1203"/>
      <c r="UU63" s="1203"/>
      <c r="UV63" s="1203"/>
      <c r="UW63" s="1203"/>
      <c r="UX63" s="1203"/>
      <c r="UY63" s="1203"/>
      <c r="UZ63" s="1203"/>
      <c r="VA63" s="1203"/>
      <c r="VB63" s="1203"/>
      <c r="VC63" s="1203"/>
      <c r="VD63" s="1203"/>
      <c r="VE63" s="1203"/>
      <c r="VF63" s="1203"/>
      <c r="VG63" s="1203"/>
      <c r="VH63" s="1203"/>
      <c r="VI63" s="1203"/>
      <c r="VJ63" s="1203"/>
      <c r="VK63" s="1203"/>
      <c r="VL63" s="1203"/>
      <c r="VM63" s="1203"/>
      <c r="VN63" s="1203"/>
      <c r="VO63" s="1203"/>
      <c r="VP63" s="1203"/>
      <c r="VQ63" s="1203"/>
      <c r="VR63" s="1203"/>
      <c r="VS63" s="1203"/>
      <c r="VT63" s="1203"/>
      <c r="VU63" s="1203"/>
      <c r="VV63" s="1203"/>
      <c r="VW63" s="1203"/>
      <c r="VX63" s="1203"/>
      <c r="VY63" s="1203"/>
      <c r="VZ63" s="1203"/>
      <c r="WA63" s="1203"/>
      <c r="WB63" s="1203"/>
      <c r="WC63" s="1203"/>
      <c r="WD63" s="1203"/>
      <c r="WE63" s="1203"/>
      <c r="WF63" s="1203"/>
      <c r="WG63" s="1203"/>
      <c r="WH63" s="1203"/>
      <c r="WI63" s="1203"/>
      <c r="WJ63" s="1203"/>
      <c r="WK63" s="1203"/>
      <c r="WL63" s="1203"/>
      <c r="WM63" s="1203"/>
      <c r="WN63" s="1203"/>
      <c r="WO63" s="1203"/>
      <c r="WP63" s="1203"/>
      <c r="WQ63" s="1203"/>
      <c r="WR63" s="1203"/>
      <c r="WS63" s="1203"/>
      <c r="WT63" s="1203"/>
      <c r="WU63" s="1203"/>
      <c r="WV63" s="1203"/>
      <c r="WW63" s="1203"/>
      <c r="WX63" s="1203"/>
      <c r="WY63" s="1203"/>
      <c r="WZ63" s="1203"/>
      <c r="XA63" s="1203"/>
      <c r="XB63" s="1203"/>
      <c r="XC63" s="1203"/>
      <c r="XD63" s="1203"/>
      <c r="XE63" s="1203"/>
      <c r="XF63" s="1203"/>
      <c r="XG63" s="1203"/>
      <c r="XH63" s="1203"/>
      <c r="XI63" s="1203"/>
      <c r="XJ63" s="1203"/>
      <c r="XK63" s="1203"/>
      <c r="XL63" s="1203"/>
      <c r="XM63" s="1203"/>
      <c r="XN63" s="1203"/>
      <c r="XO63" s="1203"/>
      <c r="XP63" s="1203"/>
      <c r="XQ63" s="1203"/>
      <c r="XR63" s="1203"/>
      <c r="XS63" s="1203"/>
      <c r="XT63" s="1203"/>
      <c r="XU63" s="1203"/>
      <c r="XV63" s="1203"/>
      <c r="XW63" s="1203"/>
      <c r="XX63" s="1203"/>
      <c r="XY63" s="1203"/>
      <c r="XZ63" s="1203"/>
      <c r="YA63" s="1203"/>
      <c r="YB63" s="1203"/>
      <c r="YC63" s="1203"/>
      <c r="YD63" s="1203"/>
      <c r="YE63" s="1203"/>
      <c r="YF63" s="1203"/>
      <c r="YG63" s="1203"/>
      <c r="YH63" s="1203"/>
      <c r="YI63" s="1203"/>
      <c r="YJ63" s="1203"/>
      <c r="YK63" s="1203"/>
      <c r="YL63" s="1203"/>
      <c r="YM63" s="1203"/>
      <c r="YN63" s="1203"/>
      <c r="YO63" s="1203"/>
      <c r="YP63" s="1203"/>
      <c r="YQ63" s="1203"/>
      <c r="YR63" s="1203"/>
      <c r="YS63" s="1203"/>
      <c r="YT63" s="1203"/>
      <c r="YU63" s="1203"/>
      <c r="YV63" s="1203"/>
      <c r="YW63" s="1203"/>
      <c r="YX63" s="1203"/>
      <c r="YY63" s="1203"/>
      <c r="YZ63" s="1203"/>
      <c r="ZA63" s="1203"/>
      <c r="ZB63" s="1203"/>
      <c r="ZC63" s="1203"/>
      <c r="ZD63" s="1203"/>
      <c r="ZE63" s="1203"/>
      <c r="ZF63" s="1203"/>
      <c r="ZG63" s="1203"/>
      <c r="ZH63" s="1203"/>
      <c r="ZI63" s="1203"/>
      <c r="ZJ63" s="1203"/>
      <c r="ZK63" s="1203"/>
      <c r="ZL63" s="1203"/>
      <c r="ZM63" s="1203"/>
      <c r="ZN63" s="1203"/>
      <c r="ZO63" s="1203"/>
      <c r="ZP63" s="1203"/>
      <c r="ZQ63" s="1203"/>
      <c r="ZR63" s="1203"/>
      <c r="ZS63" s="1203"/>
      <c r="ZT63" s="1203"/>
      <c r="ZU63" s="1203"/>
      <c r="ZV63" s="1203"/>
      <c r="ZW63" s="1203"/>
      <c r="ZX63" s="1203"/>
      <c r="ZY63" s="1203"/>
      <c r="ZZ63" s="1203"/>
      <c r="AAA63" s="1203"/>
      <c r="AAB63" s="1203"/>
      <c r="AAC63" s="1203"/>
      <c r="AAD63" s="1203"/>
      <c r="AAE63" s="1203"/>
      <c r="AAF63" s="1203"/>
      <c r="AAG63" s="1203"/>
      <c r="AAH63" s="1203"/>
      <c r="AAI63" s="1203"/>
      <c r="AAJ63" s="1203"/>
      <c r="AAK63" s="1203"/>
      <c r="AAL63" s="1203"/>
      <c r="AAM63" s="1203"/>
      <c r="AAN63" s="1203"/>
      <c r="AAO63" s="1203"/>
      <c r="AAP63" s="1203"/>
      <c r="AAQ63" s="1203"/>
      <c r="AAR63" s="1203"/>
      <c r="AAS63" s="1203"/>
      <c r="AAT63" s="1203"/>
      <c r="AAU63" s="1203"/>
      <c r="AAV63" s="1203"/>
      <c r="AAW63" s="1203"/>
      <c r="AAX63" s="1203"/>
      <c r="AAY63" s="1203"/>
      <c r="AAZ63" s="1203"/>
      <c r="ABA63" s="1203"/>
      <c r="ABB63" s="1203"/>
      <c r="ABC63" s="1203"/>
      <c r="ABD63" s="1203"/>
      <c r="ABE63" s="1203"/>
      <c r="ABF63" s="1203"/>
      <c r="ABG63" s="1203"/>
      <c r="ABH63" s="1203"/>
      <c r="ABI63" s="1203"/>
      <c r="ABJ63" s="1203"/>
      <c r="ABK63" s="1203"/>
      <c r="ABL63" s="1203"/>
      <c r="ABM63" s="1203"/>
      <c r="ABN63" s="1203"/>
      <c r="ABO63" s="1203"/>
      <c r="ABP63" s="1203"/>
      <c r="ABQ63" s="1203"/>
      <c r="ABR63" s="1203"/>
      <c r="ABS63" s="1203"/>
      <c r="ABT63" s="1203"/>
      <c r="ABU63" s="1203"/>
      <c r="ABV63" s="1203"/>
      <c r="ABW63" s="1203"/>
      <c r="ABX63" s="1203"/>
      <c r="ABY63" s="1203"/>
      <c r="ABZ63" s="1203"/>
      <c r="ACA63" s="1203"/>
      <c r="ACB63" s="1203"/>
      <c r="ACC63" s="1203"/>
      <c r="ACD63" s="1203"/>
      <c r="ACE63" s="1203"/>
      <c r="ACF63" s="1203"/>
      <c r="ACG63" s="1203"/>
      <c r="ACH63" s="1203"/>
      <c r="ACI63" s="1203"/>
      <c r="ACJ63" s="1203"/>
      <c r="ACK63" s="1203"/>
      <c r="ACL63" s="1203"/>
      <c r="ACM63" s="1203"/>
      <c r="ACN63" s="1203"/>
      <c r="ACO63" s="1203"/>
      <c r="ACP63" s="1203"/>
      <c r="ACQ63" s="1203"/>
      <c r="ACR63" s="1203"/>
      <c r="ACS63" s="1203"/>
      <c r="ACT63" s="1203"/>
      <c r="ACU63" s="1203"/>
      <c r="ACV63" s="1203"/>
      <c r="ACW63" s="1203"/>
      <c r="ACX63" s="1203"/>
      <c r="ACY63" s="1203"/>
      <c r="ACZ63" s="1203"/>
      <c r="ADA63" s="1203"/>
      <c r="ADB63" s="1203"/>
      <c r="ADC63" s="1203"/>
      <c r="ADD63" s="1203"/>
      <c r="ADE63" s="1203"/>
      <c r="ADF63" s="1203"/>
      <c r="ADG63" s="1203"/>
      <c r="ADH63" s="1203"/>
      <c r="ADI63" s="1203"/>
      <c r="ADJ63" s="1203"/>
      <c r="ADK63" s="1203"/>
      <c r="ADL63" s="1203"/>
      <c r="ADM63" s="1203"/>
      <c r="ADN63" s="1203"/>
      <c r="ADO63" s="1203"/>
      <c r="ADP63" s="1203"/>
      <c r="ADQ63" s="1203"/>
      <c r="ADR63" s="1203"/>
      <c r="ADS63" s="1203"/>
      <c r="ADT63" s="1203"/>
      <c r="ADU63" s="1203"/>
      <c r="ADV63" s="1203"/>
      <c r="ADW63" s="1203"/>
      <c r="ADX63" s="1203"/>
      <c r="ADY63" s="1203"/>
      <c r="ADZ63" s="1203"/>
      <c r="AEA63" s="1203"/>
      <c r="AEB63" s="1203"/>
      <c r="AEC63" s="1203"/>
      <c r="AED63" s="1203"/>
      <c r="AEE63" s="1203"/>
      <c r="AEF63" s="1203"/>
      <c r="AEG63" s="1203"/>
      <c r="AEH63" s="1203"/>
      <c r="AEI63" s="1203"/>
      <c r="AEJ63" s="1203"/>
      <c r="AEK63" s="1203"/>
      <c r="AEL63" s="1203"/>
      <c r="AEM63" s="1203"/>
      <c r="AEN63" s="1203"/>
      <c r="AEO63" s="1203"/>
      <c r="AEP63" s="1203"/>
      <c r="AEQ63" s="1203"/>
      <c r="AER63" s="1203"/>
      <c r="AES63" s="1203"/>
      <c r="AET63" s="1203"/>
      <c r="AEU63" s="1203"/>
      <c r="AEV63" s="1203"/>
      <c r="AEW63" s="1203"/>
      <c r="AEX63" s="1203"/>
      <c r="AEY63" s="1203"/>
      <c r="AEZ63" s="1203"/>
      <c r="AFA63" s="1203"/>
      <c r="AFB63" s="1203"/>
      <c r="AFC63" s="1203"/>
      <c r="AFD63" s="1203"/>
      <c r="AFE63" s="1203"/>
      <c r="AFF63" s="1203"/>
      <c r="AFG63" s="1203"/>
      <c r="AFH63" s="1203"/>
      <c r="AFI63" s="1203"/>
      <c r="AFJ63" s="1203"/>
      <c r="AFK63" s="1203"/>
      <c r="AFL63" s="1203"/>
      <c r="AFM63" s="1203"/>
      <c r="AFN63" s="1203"/>
      <c r="AFO63" s="1203"/>
      <c r="AFP63" s="1203"/>
      <c r="AFQ63" s="1203"/>
      <c r="AFR63" s="1203"/>
      <c r="AFS63" s="1203"/>
      <c r="AFT63" s="1203"/>
      <c r="AFU63" s="1203"/>
      <c r="AFV63" s="1203"/>
      <c r="AFW63" s="1203"/>
      <c r="AFX63" s="1203"/>
      <c r="AFY63" s="1203"/>
      <c r="AFZ63" s="1203"/>
      <c r="AGA63" s="1203"/>
      <c r="AGB63" s="1203"/>
      <c r="AGC63" s="1203"/>
      <c r="AGD63" s="1203"/>
      <c r="AGE63" s="1203"/>
      <c r="AGF63" s="1203"/>
      <c r="AGG63" s="1203"/>
      <c r="AGH63" s="1203"/>
      <c r="AGI63" s="1203"/>
      <c r="AGJ63" s="1203"/>
      <c r="AGK63" s="1203"/>
      <c r="AGL63" s="1203"/>
      <c r="AGM63" s="1203"/>
      <c r="AGN63" s="1203"/>
      <c r="AGO63" s="1203"/>
      <c r="AGP63" s="1203"/>
      <c r="AGQ63" s="1203"/>
      <c r="AGR63" s="1203"/>
      <c r="AGS63" s="1203"/>
      <c r="AGT63" s="1203"/>
      <c r="AGU63" s="1203"/>
      <c r="AGV63" s="1203"/>
      <c r="AGW63" s="1203"/>
      <c r="AGX63" s="1203"/>
      <c r="AGY63" s="1203"/>
      <c r="AGZ63" s="1203"/>
      <c r="AHA63" s="1203"/>
      <c r="AHB63" s="1203"/>
      <c r="AHC63" s="1203"/>
      <c r="AHD63" s="1203"/>
      <c r="AHE63" s="1203"/>
      <c r="AHF63" s="1203"/>
      <c r="AHG63" s="1203"/>
      <c r="AHH63" s="1203"/>
      <c r="AHI63" s="1203"/>
      <c r="AHJ63" s="1203"/>
      <c r="AHK63" s="1203"/>
      <c r="AHL63" s="1203"/>
      <c r="AHM63" s="1203"/>
      <c r="AHN63" s="1203"/>
      <c r="AHO63" s="1203"/>
      <c r="AHP63" s="1203"/>
      <c r="AHQ63" s="1203"/>
      <c r="AHR63" s="1203"/>
      <c r="AHS63" s="1203"/>
      <c r="AHT63" s="1203"/>
      <c r="AHU63" s="1203"/>
      <c r="AHV63" s="1203"/>
      <c r="AHW63" s="1203"/>
      <c r="AHX63" s="1203"/>
      <c r="AHY63" s="1203"/>
      <c r="AHZ63" s="1203"/>
      <c r="AIA63" s="1203"/>
      <c r="AIB63" s="1203"/>
      <c r="AIC63" s="1203"/>
      <c r="AID63" s="1203"/>
      <c r="AIE63" s="1203"/>
      <c r="AIF63" s="1203"/>
      <c r="AIG63" s="1203"/>
      <c r="AIH63" s="1203"/>
      <c r="AII63" s="1203"/>
      <c r="AIJ63" s="1203"/>
      <c r="AIK63" s="1203"/>
      <c r="AIL63" s="1203"/>
      <c r="AIM63" s="1203"/>
      <c r="AIN63" s="1203"/>
      <c r="AIO63" s="1203"/>
      <c r="AIP63" s="1203"/>
      <c r="AIQ63" s="1203"/>
      <c r="AIR63" s="1203"/>
      <c r="AIS63" s="1203"/>
      <c r="AIT63" s="1203"/>
      <c r="AIU63" s="1203"/>
      <c r="AIV63" s="1203"/>
      <c r="AIW63" s="1203"/>
      <c r="AIX63" s="1203"/>
      <c r="AIY63" s="1203"/>
      <c r="AIZ63" s="1203"/>
      <c r="AJA63" s="1203"/>
      <c r="AJB63" s="1203"/>
      <c r="AJC63" s="1203"/>
      <c r="AJD63" s="1203"/>
      <c r="AJE63" s="1203"/>
      <c r="AJF63" s="1203"/>
      <c r="AJG63" s="1203"/>
      <c r="AJH63" s="1203"/>
      <c r="AJI63" s="1203"/>
      <c r="AJJ63" s="1203"/>
      <c r="AJK63" s="1203"/>
      <c r="AJL63" s="1203"/>
      <c r="AJM63" s="1203"/>
      <c r="AJN63" s="1203"/>
      <c r="AJO63" s="1203"/>
      <c r="AJP63" s="1203"/>
      <c r="AJQ63" s="1203"/>
      <c r="AJR63" s="1203"/>
      <c r="AJS63" s="1203"/>
      <c r="AJT63" s="1203"/>
      <c r="AJU63" s="1203"/>
      <c r="AJV63" s="1203"/>
      <c r="AJW63" s="1203"/>
      <c r="AJX63" s="1203"/>
      <c r="AJY63" s="1203"/>
      <c r="AJZ63" s="1203"/>
      <c r="AKA63" s="1203"/>
      <c r="AKB63" s="1203"/>
      <c r="AKC63" s="1203"/>
      <c r="AKD63" s="1203"/>
      <c r="AKE63" s="1203"/>
      <c r="AKF63" s="1203"/>
      <c r="AKG63" s="1203"/>
      <c r="AKH63" s="1203"/>
      <c r="AKI63" s="1203"/>
      <c r="AKJ63" s="1203"/>
      <c r="AKK63" s="1203"/>
      <c r="AKL63" s="1203"/>
      <c r="AKM63" s="1203"/>
      <c r="AKN63" s="1203"/>
      <c r="AKO63" s="1203"/>
      <c r="AKP63" s="1203"/>
      <c r="AKQ63" s="1203"/>
      <c r="AKR63" s="1203"/>
      <c r="AKS63" s="1203"/>
      <c r="AKT63" s="1203"/>
      <c r="AKU63" s="1203"/>
      <c r="AKV63" s="1203"/>
      <c r="AKW63" s="1203"/>
      <c r="AKX63" s="1203"/>
      <c r="AKY63" s="1203"/>
      <c r="AKZ63" s="1203"/>
      <c r="ALA63" s="1203"/>
      <c r="ALB63" s="1203"/>
      <c r="ALC63" s="1203"/>
      <c r="ALD63" s="1203"/>
      <c r="ALE63" s="1203"/>
      <c r="ALF63" s="1203"/>
      <c r="ALG63" s="1203"/>
      <c r="ALH63" s="1203"/>
      <c r="ALI63" s="1203"/>
      <c r="ALJ63" s="1203"/>
      <c r="ALK63" s="1203"/>
      <c r="ALL63" s="1203"/>
      <c r="ALM63" s="1203"/>
      <c r="ALN63" s="1203"/>
      <c r="ALO63" s="1203"/>
      <c r="ALP63" s="1203"/>
      <c r="ALQ63" s="1203"/>
      <c r="ALR63" s="1203"/>
      <c r="ALS63" s="1203"/>
      <c r="ALT63" s="1203"/>
      <c r="ALU63" s="1203"/>
      <c r="ALV63" s="1203"/>
      <c r="ALW63" s="1203"/>
    </row>
    <row r="64" spans="1:1011" s="1204" customFormat="1" ht="209.25" customHeight="1">
      <c r="A64" s="1219" t="s">
        <v>47</v>
      </c>
      <c r="B64" s="1229" t="s">
        <v>128</v>
      </c>
      <c r="C64" s="1259"/>
      <c r="D64" s="1229" t="s">
        <v>1142</v>
      </c>
      <c r="E64" s="1260" t="s">
        <v>3154</v>
      </c>
      <c r="F64" s="1261" t="s">
        <v>3155</v>
      </c>
      <c r="G64" s="1221">
        <v>3</v>
      </c>
      <c r="H64" s="1253" t="s">
        <v>171</v>
      </c>
      <c r="I64" s="1262" t="s">
        <v>1145</v>
      </c>
      <c r="J64" s="1263" t="s">
        <v>81</v>
      </c>
      <c r="K64" s="1263" t="s">
        <v>30</v>
      </c>
      <c r="L64" s="1263" t="s">
        <v>31</v>
      </c>
      <c r="M64" s="1264" t="s">
        <v>40</v>
      </c>
      <c r="N64" s="1205">
        <f t="shared" si="1"/>
        <v>1</v>
      </c>
      <c r="O64" s="1265"/>
      <c r="P64" s="1266"/>
      <c r="Q64" s="1267">
        <v>0.3</v>
      </c>
      <c r="R64" s="1266"/>
      <c r="S64" s="1266"/>
      <c r="T64" s="1267">
        <v>0.3</v>
      </c>
      <c r="U64" s="1266"/>
      <c r="V64" s="1266"/>
      <c r="W64" s="1266"/>
      <c r="X64" s="1266"/>
      <c r="Y64" s="1267">
        <v>0.4</v>
      </c>
      <c r="Z64" s="1266"/>
      <c r="AA64" s="1095" t="e">
        <f ca="1">IF($L64 = "Acumulado",SUM(OFFSET(#REF!,0,0,1,MONTH($N$3))), _xlfn.MAXIFS(#REF!,fechas_resultados,$N$3))</f>
        <v>#REF!</v>
      </c>
      <c r="AB64" s="1096" t="e">
        <f ca="1">IF(K64="Más es más", MIN(AA64/#REF!,1),MIN(#REF!/AA64,1))</f>
        <v>#REF!</v>
      </c>
      <c r="AC64" s="1096" t="e">
        <f t="shared" ca="1" si="2"/>
        <v>#REF!</v>
      </c>
      <c r="AD64" s="1152" t="s">
        <v>651</v>
      </c>
      <c r="AE64" s="1152" t="s">
        <v>2950</v>
      </c>
      <c r="AF64" s="1152" t="s">
        <v>3151</v>
      </c>
      <c r="AG64" s="1119" t="s">
        <v>3156</v>
      </c>
      <c r="AH64" s="1119" t="s">
        <v>3157</v>
      </c>
      <c r="AI64" s="1200"/>
      <c r="AJ64" s="1268" t="s">
        <v>3158</v>
      </c>
      <c r="AK64" s="1202"/>
      <c r="AL64" s="1202"/>
      <c r="AM64" s="1202"/>
      <c r="AN64" s="1202"/>
      <c r="AO64" s="1202"/>
      <c r="AP64" s="1202"/>
      <c r="AQ64" s="1203"/>
      <c r="AR64" s="1203"/>
      <c r="AS64" s="1203"/>
      <c r="AT64" s="1203"/>
      <c r="AU64" s="1203"/>
      <c r="AV64" s="1203"/>
      <c r="AW64" s="1203"/>
      <c r="AX64" s="1203"/>
      <c r="AY64" s="1203"/>
      <c r="AZ64" s="1203"/>
      <c r="BA64" s="1203"/>
      <c r="BB64" s="1203"/>
      <c r="BC64" s="1203"/>
      <c r="BD64" s="1203"/>
      <c r="BE64" s="1203"/>
      <c r="BF64" s="1203"/>
      <c r="BG64" s="1203"/>
      <c r="BH64" s="1203"/>
      <c r="BI64" s="1203"/>
      <c r="BJ64" s="1203"/>
      <c r="BK64" s="1203"/>
      <c r="BL64" s="1203"/>
      <c r="BM64" s="1203"/>
      <c r="BN64" s="1203"/>
      <c r="BO64" s="1203"/>
      <c r="BP64" s="1203"/>
      <c r="BQ64" s="1203"/>
      <c r="BR64" s="1203"/>
      <c r="BS64" s="1203"/>
      <c r="BT64" s="1203"/>
      <c r="BU64" s="1203"/>
      <c r="BV64" s="1203"/>
      <c r="BW64" s="1203"/>
      <c r="BX64" s="1203"/>
      <c r="BY64" s="1203"/>
      <c r="BZ64" s="1203"/>
      <c r="CA64" s="1203"/>
      <c r="CB64" s="1203"/>
      <c r="CC64" s="1203"/>
      <c r="CD64" s="1203"/>
      <c r="CE64" s="1203"/>
      <c r="CF64" s="1203"/>
      <c r="CG64" s="1203"/>
      <c r="CH64" s="1203"/>
      <c r="CI64" s="1203"/>
      <c r="CJ64" s="1203"/>
      <c r="CK64" s="1203"/>
      <c r="CL64" s="1203"/>
      <c r="CM64" s="1203"/>
      <c r="CN64" s="1203"/>
      <c r="CO64" s="1203"/>
      <c r="CP64" s="1203"/>
      <c r="CQ64" s="1203"/>
      <c r="CR64" s="1203"/>
      <c r="CS64" s="1203"/>
      <c r="CT64" s="1203"/>
      <c r="CU64" s="1203"/>
      <c r="CV64" s="1203"/>
      <c r="CW64" s="1203"/>
      <c r="CX64" s="1203"/>
      <c r="CY64" s="1203"/>
      <c r="CZ64" s="1203"/>
      <c r="DA64" s="1203"/>
      <c r="DB64" s="1203"/>
      <c r="DC64" s="1203"/>
      <c r="DD64" s="1203"/>
      <c r="DE64" s="1203"/>
      <c r="DF64" s="1203"/>
      <c r="DG64" s="1203"/>
      <c r="DH64" s="1203"/>
      <c r="DI64" s="1203"/>
      <c r="DJ64" s="1203"/>
      <c r="DK64" s="1203"/>
      <c r="DL64" s="1203"/>
      <c r="DM64" s="1203"/>
      <c r="DN64" s="1203"/>
      <c r="DO64" s="1203"/>
      <c r="DP64" s="1203"/>
      <c r="DQ64" s="1203"/>
      <c r="DR64" s="1203"/>
      <c r="DS64" s="1203"/>
      <c r="DT64" s="1203"/>
      <c r="DU64" s="1203"/>
      <c r="DV64" s="1203"/>
      <c r="DW64" s="1203"/>
      <c r="DX64" s="1203"/>
      <c r="DY64" s="1203"/>
      <c r="DZ64" s="1203"/>
      <c r="EA64" s="1203"/>
      <c r="EB64" s="1203"/>
      <c r="EC64" s="1203"/>
      <c r="ED64" s="1203"/>
      <c r="EE64" s="1203"/>
      <c r="EF64" s="1203"/>
      <c r="EG64" s="1203"/>
      <c r="EH64" s="1203"/>
      <c r="EI64" s="1203"/>
      <c r="EJ64" s="1203"/>
      <c r="EK64" s="1203"/>
      <c r="EL64" s="1203"/>
      <c r="EM64" s="1203"/>
      <c r="EN64" s="1203"/>
      <c r="EO64" s="1203"/>
      <c r="EP64" s="1203"/>
      <c r="EQ64" s="1203"/>
      <c r="ER64" s="1203"/>
      <c r="ES64" s="1203"/>
      <c r="ET64" s="1203"/>
      <c r="EU64" s="1203"/>
      <c r="EV64" s="1203"/>
      <c r="EW64" s="1203"/>
      <c r="EX64" s="1203"/>
      <c r="EY64" s="1203"/>
      <c r="EZ64" s="1203"/>
      <c r="FA64" s="1203"/>
      <c r="FB64" s="1203"/>
      <c r="FC64" s="1203"/>
      <c r="FD64" s="1203"/>
      <c r="FE64" s="1203"/>
      <c r="FF64" s="1203"/>
      <c r="FG64" s="1203"/>
      <c r="FH64" s="1203"/>
      <c r="FI64" s="1203"/>
      <c r="FJ64" s="1203"/>
      <c r="FK64" s="1203"/>
      <c r="FL64" s="1203"/>
      <c r="FM64" s="1203"/>
      <c r="FN64" s="1203"/>
      <c r="FO64" s="1203"/>
      <c r="FP64" s="1203"/>
      <c r="FQ64" s="1203"/>
      <c r="FR64" s="1203"/>
      <c r="FS64" s="1203"/>
      <c r="FT64" s="1203"/>
      <c r="FU64" s="1203"/>
      <c r="FV64" s="1203"/>
      <c r="FW64" s="1203"/>
      <c r="FX64" s="1203"/>
      <c r="FY64" s="1203"/>
      <c r="FZ64" s="1203"/>
      <c r="GA64" s="1203"/>
      <c r="GB64" s="1203"/>
      <c r="GC64" s="1203"/>
      <c r="GD64" s="1203"/>
      <c r="GE64" s="1203"/>
      <c r="GF64" s="1203"/>
      <c r="GG64" s="1203"/>
      <c r="GH64" s="1203"/>
      <c r="GI64" s="1203"/>
      <c r="GJ64" s="1203"/>
      <c r="GK64" s="1203"/>
      <c r="GL64" s="1203"/>
      <c r="GM64" s="1203"/>
      <c r="GN64" s="1203"/>
      <c r="GO64" s="1203"/>
      <c r="GP64" s="1203"/>
      <c r="GQ64" s="1203"/>
      <c r="GR64" s="1203"/>
      <c r="GS64" s="1203"/>
      <c r="GT64" s="1203"/>
      <c r="GU64" s="1203"/>
      <c r="GV64" s="1203"/>
      <c r="GW64" s="1203"/>
      <c r="GX64" s="1203"/>
      <c r="GY64" s="1203"/>
      <c r="GZ64" s="1203"/>
      <c r="HA64" s="1203"/>
      <c r="HB64" s="1203"/>
      <c r="HC64" s="1203"/>
      <c r="HD64" s="1203"/>
      <c r="HE64" s="1203"/>
      <c r="HF64" s="1203"/>
      <c r="HG64" s="1203"/>
      <c r="HH64" s="1203"/>
      <c r="HI64" s="1203"/>
      <c r="HJ64" s="1203"/>
      <c r="HK64" s="1203"/>
      <c r="HL64" s="1203"/>
      <c r="HM64" s="1203"/>
      <c r="HN64" s="1203"/>
      <c r="HO64" s="1203"/>
      <c r="HP64" s="1203"/>
      <c r="HQ64" s="1203"/>
      <c r="HR64" s="1203"/>
      <c r="HS64" s="1203"/>
      <c r="HT64" s="1203"/>
      <c r="HU64" s="1203"/>
      <c r="HV64" s="1203"/>
      <c r="HW64" s="1203"/>
      <c r="HX64" s="1203"/>
      <c r="HY64" s="1203"/>
      <c r="HZ64" s="1203"/>
      <c r="IA64" s="1203"/>
      <c r="IB64" s="1203"/>
      <c r="IC64" s="1203"/>
      <c r="ID64" s="1203"/>
      <c r="IE64" s="1203"/>
      <c r="IF64" s="1203"/>
      <c r="IG64" s="1203"/>
      <c r="IH64" s="1203"/>
      <c r="II64" s="1203"/>
      <c r="IJ64" s="1203"/>
      <c r="IK64" s="1203"/>
      <c r="IL64" s="1203"/>
      <c r="IM64" s="1203"/>
      <c r="IN64" s="1203"/>
      <c r="IO64" s="1203"/>
      <c r="IP64" s="1203"/>
      <c r="IQ64" s="1203"/>
      <c r="IR64" s="1203"/>
      <c r="IS64" s="1203"/>
      <c r="IT64" s="1203"/>
      <c r="IU64" s="1203"/>
      <c r="IV64" s="1203"/>
      <c r="IW64" s="1203"/>
      <c r="IX64" s="1203"/>
      <c r="IY64" s="1203"/>
      <c r="IZ64" s="1203"/>
      <c r="JA64" s="1203"/>
      <c r="JB64" s="1203"/>
      <c r="JC64" s="1203"/>
      <c r="JD64" s="1203"/>
      <c r="JE64" s="1203"/>
      <c r="JF64" s="1203"/>
      <c r="JG64" s="1203"/>
      <c r="JH64" s="1203"/>
      <c r="JI64" s="1203"/>
      <c r="JJ64" s="1203"/>
      <c r="JK64" s="1203"/>
      <c r="JL64" s="1203"/>
      <c r="JM64" s="1203"/>
      <c r="JN64" s="1203"/>
      <c r="JO64" s="1203"/>
      <c r="JP64" s="1203"/>
      <c r="JQ64" s="1203"/>
      <c r="JR64" s="1203"/>
      <c r="JS64" s="1203"/>
      <c r="JT64" s="1203"/>
      <c r="JU64" s="1203"/>
      <c r="JV64" s="1203"/>
      <c r="JW64" s="1203"/>
      <c r="JX64" s="1203"/>
      <c r="JY64" s="1203"/>
      <c r="JZ64" s="1203"/>
      <c r="KA64" s="1203"/>
      <c r="KB64" s="1203"/>
      <c r="KC64" s="1203"/>
      <c r="KD64" s="1203"/>
      <c r="KE64" s="1203"/>
      <c r="KF64" s="1203"/>
      <c r="KG64" s="1203"/>
      <c r="KH64" s="1203"/>
      <c r="KI64" s="1203"/>
      <c r="KJ64" s="1203"/>
      <c r="KK64" s="1203"/>
      <c r="KL64" s="1203"/>
      <c r="KM64" s="1203"/>
      <c r="KN64" s="1203"/>
      <c r="KO64" s="1203"/>
      <c r="KP64" s="1203"/>
      <c r="KQ64" s="1203"/>
      <c r="KR64" s="1203"/>
      <c r="KS64" s="1203"/>
      <c r="KT64" s="1203"/>
      <c r="KU64" s="1203"/>
      <c r="KV64" s="1203"/>
      <c r="KW64" s="1203"/>
      <c r="KX64" s="1203"/>
      <c r="KY64" s="1203"/>
      <c r="KZ64" s="1203"/>
      <c r="LA64" s="1203"/>
      <c r="LB64" s="1203"/>
      <c r="LC64" s="1203"/>
      <c r="LD64" s="1203"/>
      <c r="LE64" s="1203"/>
      <c r="LF64" s="1203"/>
      <c r="LG64" s="1203"/>
      <c r="LH64" s="1203"/>
      <c r="LI64" s="1203"/>
      <c r="LJ64" s="1203"/>
      <c r="LK64" s="1203"/>
      <c r="LL64" s="1203"/>
      <c r="LM64" s="1203"/>
      <c r="LN64" s="1203"/>
      <c r="LO64" s="1203"/>
      <c r="LP64" s="1203"/>
      <c r="LQ64" s="1203"/>
      <c r="LR64" s="1203"/>
      <c r="LS64" s="1203"/>
      <c r="LT64" s="1203"/>
      <c r="LU64" s="1203"/>
      <c r="LV64" s="1203"/>
      <c r="LW64" s="1203"/>
      <c r="LX64" s="1203"/>
      <c r="LY64" s="1203"/>
      <c r="LZ64" s="1203"/>
      <c r="MA64" s="1203"/>
      <c r="MB64" s="1203"/>
      <c r="MC64" s="1203"/>
      <c r="MD64" s="1203"/>
      <c r="ME64" s="1203"/>
      <c r="MF64" s="1203"/>
      <c r="MG64" s="1203"/>
      <c r="MH64" s="1203"/>
      <c r="MI64" s="1203"/>
      <c r="MJ64" s="1203"/>
      <c r="MK64" s="1203"/>
      <c r="ML64" s="1203"/>
      <c r="MM64" s="1203"/>
      <c r="MN64" s="1203"/>
      <c r="MO64" s="1203"/>
      <c r="MP64" s="1203"/>
      <c r="MQ64" s="1203"/>
      <c r="MR64" s="1203"/>
      <c r="MS64" s="1203"/>
      <c r="MT64" s="1203"/>
      <c r="MU64" s="1203"/>
      <c r="MV64" s="1203"/>
      <c r="MW64" s="1203"/>
      <c r="MX64" s="1203"/>
      <c r="MY64" s="1203"/>
      <c r="MZ64" s="1203"/>
      <c r="NA64" s="1203"/>
      <c r="NB64" s="1203"/>
      <c r="NC64" s="1203"/>
      <c r="ND64" s="1203"/>
      <c r="NE64" s="1203"/>
      <c r="NF64" s="1203"/>
      <c r="NG64" s="1203"/>
      <c r="NH64" s="1203"/>
      <c r="NI64" s="1203"/>
      <c r="NJ64" s="1203"/>
      <c r="NK64" s="1203"/>
      <c r="NL64" s="1203"/>
      <c r="NM64" s="1203"/>
      <c r="NN64" s="1203"/>
      <c r="NO64" s="1203"/>
      <c r="NP64" s="1203"/>
      <c r="NQ64" s="1203"/>
      <c r="NR64" s="1203"/>
      <c r="NS64" s="1203"/>
      <c r="NT64" s="1203"/>
      <c r="NU64" s="1203"/>
      <c r="NV64" s="1203"/>
      <c r="NW64" s="1203"/>
      <c r="NX64" s="1203"/>
      <c r="NY64" s="1203"/>
      <c r="NZ64" s="1203"/>
      <c r="OA64" s="1203"/>
      <c r="OB64" s="1203"/>
      <c r="OC64" s="1203"/>
      <c r="OD64" s="1203"/>
      <c r="OE64" s="1203"/>
      <c r="OF64" s="1203"/>
      <c r="OG64" s="1203"/>
      <c r="OH64" s="1203"/>
      <c r="OI64" s="1203"/>
      <c r="OJ64" s="1203"/>
      <c r="OK64" s="1203"/>
      <c r="OL64" s="1203"/>
      <c r="OM64" s="1203"/>
      <c r="ON64" s="1203"/>
      <c r="OO64" s="1203"/>
      <c r="OP64" s="1203"/>
      <c r="OQ64" s="1203"/>
      <c r="OR64" s="1203"/>
      <c r="OS64" s="1203"/>
      <c r="OT64" s="1203"/>
      <c r="OU64" s="1203"/>
      <c r="OV64" s="1203"/>
      <c r="OW64" s="1203"/>
      <c r="OX64" s="1203"/>
      <c r="OY64" s="1203"/>
      <c r="OZ64" s="1203"/>
      <c r="PA64" s="1203"/>
      <c r="PB64" s="1203"/>
      <c r="PC64" s="1203"/>
      <c r="PD64" s="1203"/>
      <c r="PE64" s="1203"/>
      <c r="PF64" s="1203"/>
      <c r="PG64" s="1203"/>
      <c r="PH64" s="1203"/>
      <c r="PI64" s="1203"/>
      <c r="PJ64" s="1203"/>
      <c r="PK64" s="1203"/>
      <c r="PL64" s="1203"/>
      <c r="PM64" s="1203"/>
      <c r="PN64" s="1203"/>
      <c r="PO64" s="1203"/>
      <c r="PP64" s="1203"/>
      <c r="PQ64" s="1203"/>
      <c r="PR64" s="1203"/>
      <c r="PS64" s="1203"/>
      <c r="PT64" s="1203"/>
      <c r="PU64" s="1203"/>
      <c r="PV64" s="1203"/>
      <c r="PW64" s="1203"/>
      <c r="PX64" s="1203"/>
      <c r="PY64" s="1203"/>
      <c r="PZ64" s="1203"/>
      <c r="QA64" s="1203"/>
      <c r="QB64" s="1203"/>
      <c r="QC64" s="1203"/>
      <c r="QD64" s="1203"/>
      <c r="QE64" s="1203"/>
      <c r="QF64" s="1203"/>
      <c r="QG64" s="1203"/>
      <c r="QH64" s="1203"/>
      <c r="QI64" s="1203"/>
      <c r="QJ64" s="1203"/>
      <c r="QK64" s="1203"/>
      <c r="QL64" s="1203"/>
      <c r="QM64" s="1203"/>
      <c r="QN64" s="1203"/>
      <c r="QO64" s="1203"/>
      <c r="QP64" s="1203"/>
      <c r="QQ64" s="1203"/>
      <c r="QR64" s="1203"/>
      <c r="QS64" s="1203"/>
      <c r="QT64" s="1203"/>
      <c r="QU64" s="1203"/>
      <c r="QV64" s="1203"/>
      <c r="QW64" s="1203"/>
      <c r="QX64" s="1203"/>
      <c r="QY64" s="1203"/>
      <c r="QZ64" s="1203"/>
      <c r="RA64" s="1203"/>
      <c r="RB64" s="1203"/>
      <c r="RC64" s="1203"/>
      <c r="RD64" s="1203"/>
      <c r="RE64" s="1203"/>
      <c r="RF64" s="1203"/>
      <c r="RG64" s="1203"/>
      <c r="RH64" s="1203"/>
      <c r="RI64" s="1203"/>
      <c r="RJ64" s="1203"/>
      <c r="RK64" s="1203"/>
      <c r="RL64" s="1203"/>
      <c r="RM64" s="1203"/>
      <c r="RN64" s="1203"/>
      <c r="RO64" s="1203"/>
      <c r="RP64" s="1203"/>
      <c r="RQ64" s="1203"/>
      <c r="RR64" s="1203"/>
      <c r="RS64" s="1203"/>
      <c r="RT64" s="1203"/>
      <c r="RU64" s="1203"/>
      <c r="RV64" s="1203"/>
      <c r="RW64" s="1203"/>
      <c r="RX64" s="1203"/>
      <c r="RY64" s="1203"/>
      <c r="RZ64" s="1203"/>
      <c r="SA64" s="1203"/>
      <c r="SB64" s="1203"/>
      <c r="SC64" s="1203"/>
      <c r="SD64" s="1203"/>
      <c r="SE64" s="1203"/>
      <c r="SF64" s="1203"/>
      <c r="SG64" s="1203"/>
      <c r="SH64" s="1203"/>
      <c r="SI64" s="1203"/>
      <c r="SJ64" s="1203"/>
      <c r="SK64" s="1203"/>
      <c r="SL64" s="1203"/>
      <c r="SM64" s="1203"/>
      <c r="SN64" s="1203"/>
      <c r="SO64" s="1203"/>
      <c r="SP64" s="1203"/>
      <c r="SQ64" s="1203"/>
      <c r="SR64" s="1203"/>
      <c r="SS64" s="1203"/>
      <c r="ST64" s="1203"/>
      <c r="SU64" s="1203"/>
      <c r="SV64" s="1203"/>
      <c r="SW64" s="1203"/>
      <c r="SX64" s="1203"/>
      <c r="SY64" s="1203"/>
      <c r="SZ64" s="1203"/>
      <c r="TA64" s="1203"/>
      <c r="TB64" s="1203"/>
      <c r="TC64" s="1203"/>
      <c r="TD64" s="1203"/>
      <c r="TE64" s="1203"/>
      <c r="TF64" s="1203"/>
      <c r="TG64" s="1203"/>
      <c r="TH64" s="1203"/>
      <c r="TI64" s="1203"/>
      <c r="TJ64" s="1203"/>
      <c r="TK64" s="1203"/>
      <c r="TL64" s="1203"/>
      <c r="TM64" s="1203"/>
      <c r="TN64" s="1203"/>
      <c r="TO64" s="1203"/>
      <c r="TP64" s="1203"/>
      <c r="TQ64" s="1203"/>
      <c r="TR64" s="1203"/>
      <c r="TS64" s="1203"/>
      <c r="TT64" s="1203"/>
      <c r="TU64" s="1203"/>
      <c r="TV64" s="1203"/>
      <c r="TW64" s="1203"/>
      <c r="TX64" s="1203"/>
      <c r="TY64" s="1203"/>
      <c r="TZ64" s="1203"/>
      <c r="UA64" s="1203"/>
      <c r="UB64" s="1203"/>
      <c r="UC64" s="1203"/>
      <c r="UD64" s="1203"/>
      <c r="UE64" s="1203"/>
      <c r="UF64" s="1203"/>
      <c r="UG64" s="1203"/>
      <c r="UH64" s="1203"/>
      <c r="UI64" s="1203"/>
      <c r="UJ64" s="1203"/>
      <c r="UK64" s="1203"/>
      <c r="UL64" s="1203"/>
      <c r="UM64" s="1203"/>
      <c r="UN64" s="1203"/>
      <c r="UO64" s="1203"/>
      <c r="UP64" s="1203"/>
      <c r="UQ64" s="1203"/>
      <c r="UR64" s="1203"/>
      <c r="US64" s="1203"/>
      <c r="UT64" s="1203"/>
      <c r="UU64" s="1203"/>
      <c r="UV64" s="1203"/>
      <c r="UW64" s="1203"/>
      <c r="UX64" s="1203"/>
      <c r="UY64" s="1203"/>
      <c r="UZ64" s="1203"/>
      <c r="VA64" s="1203"/>
      <c r="VB64" s="1203"/>
      <c r="VC64" s="1203"/>
      <c r="VD64" s="1203"/>
      <c r="VE64" s="1203"/>
      <c r="VF64" s="1203"/>
      <c r="VG64" s="1203"/>
      <c r="VH64" s="1203"/>
      <c r="VI64" s="1203"/>
      <c r="VJ64" s="1203"/>
      <c r="VK64" s="1203"/>
      <c r="VL64" s="1203"/>
      <c r="VM64" s="1203"/>
      <c r="VN64" s="1203"/>
      <c r="VO64" s="1203"/>
      <c r="VP64" s="1203"/>
      <c r="VQ64" s="1203"/>
      <c r="VR64" s="1203"/>
      <c r="VS64" s="1203"/>
      <c r="VT64" s="1203"/>
      <c r="VU64" s="1203"/>
      <c r="VV64" s="1203"/>
      <c r="VW64" s="1203"/>
      <c r="VX64" s="1203"/>
      <c r="VY64" s="1203"/>
      <c r="VZ64" s="1203"/>
      <c r="WA64" s="1203"/>
      <c r="WB64" s="1203"/>
      <c r="WC64" s="1203"/>
      <c r="WD64" s="1203"/>
      <c r="WE64" s="1203"/>
      <c r="WF64" s="1203"/>
      <c r="WG64" s="1203"/>
      <c r="WH64" s="1203"/>
      <c r="WI64" s="1203"/>
      <c r="WJ64" s="1203"/>
      <c r="WK64" s="1203"/>
      <c r="WL64" s="1203"/>
      <c r="WM64" s="1203"/>
      <c r="WN64" s="1203"/>
      <c r="WO64" s="1203"/>
      <c r="WP64" s="1203"/>
      <c r="WQ64" s="1203"/>
      <c r="WR64" s="1203"/>
      <c r="WS64" s="1203"/>
      <c r="WT64" s="1203"/>
      <c r="WU64" s="1203"/>
      <c r="WV64" s="1203"/>
      <c r="WW64" s="1203"/>
      <c r="WX64" s="1203"/>
      <c r="WY64" s="1203"/>
      <c r="WZ64" s="1203"/>
      <c r="XA64" s="1203"/>
      <c r="XB64" s="1203"/>
      <c r="XC64" s="1203"/>
      <c r="XD64" s="1203"/>
      <c r="XE64" s="1203"/>
      <c r="XF64" s="1203"/>
      <c r="XG64" s="1203"/>
      <c r="XH64" s="1203"/>
      <c r="XI64" s="1203"/>
      <c r="XJ64" s="1203"/>
      <c r="XK64" s="1203"/>
      <c r="XL64" s="1203"/>
      <c r="XM64" s="1203"/>
      <c r="XN64" s="1203"/>
      <c r="XO64" s="1203"/>
      <c r="XP64" s="1203"/>
      <c r="XQ64" s="1203"/>
      <c r="XR64" s="1203"/>
      <c r="XS64" s="1203"/>
      <c r="XT64" s="1203"/>
      <c r="XU64" s="1203"/>
      <c r="XV64" s="1203"/>
      <c r="XW64" s="1203"/>
      <c r="XX64" s="1203"/>
      <c r="XY64" s="1203"/>
      <c r="XZ64" s="1203"/>
      <c r="YA64" s="1203"/>
      <c r="YB64" s="1203"/>
      <c r="YC64" s="1203"/>
      <c r="YD64" s="1203"/>
      <c r="YE64" s="1203"/>
      <c r="YF64" s="1203"/>
      <c r="YG64" s="1203"/>
      <c r="YH64" s="1203"/>
      <c r="YI64" s="1203"/>
      <c r="YJ64" s="1203"/>
      <c r="YK64" s="1203"/>
      <c r="YL64" s="1203"/>
      <c r="YM64" s="1203"/>
      <c r="YN64" s="1203"/>
      <c r="YO64" s="1203"/>
      <c r="YP64" s="1203"/>
      <c r="YQ64" s="1203"/>
      <c r="YR64" s="1203"/>
      <c r="YS64" s="1203"/>
      <c r="YT64" s="1203"/>
      <c r="YU64" s="1203"/>
      <c r="YV64" s="1203"/>
      <c r="YW64" s="1203"/>
      <c r="YX64" s="1203"/>
      <c r="YY64" s="1203"/>
      <c r="YZ64" s="1203"/>
      <c r="ZA64" s="1203"/>
      <c r="ZB64" s="1203"/>
      <c r="ZC64" s="1203"/>
      <c r="ZD64" s="1203"/>
      <c r="ZE64" s="1203"/>
      <c r="ZF64" s="1203"/>
      <c r="ZG64" s="1203"/>
      <c r="ZH64" s="1203"/>
      <c r="ZI64" s="1203"/>
      <c r="ZJ64" s="1203"/>
      <c r="ZK64" s="1203"/>
      <c r="ZL64" s="1203"/>
      <c r="ZM64" s="1203"/>
      <c r="ZN64" s="1203"/>
      <c r="ZO64" s="1203"/>
      <c r="ZP64" s="1203"/>
      <c r="ZQ64" s="1203"/>
      <c r="ZR64" s="1203"/>
      <c r="ZS64" s="1203"/>
      <c r="ZT64" s="1203"/>
      <c r="ZU64" s="1203"/>
      <c r="ZV64" s="1203"/>
      <c r="ZW64" s="1203"/>
      <c r="ZX64" s="1203"/>
      <c r="ZY64" s="1203"/>
      <c r="ZZ64" s="1203"/>
      <c r="AAA64" s="1203"/>
      <c r="AAB64" s="1203"/>
      <c r="AAC64" s="1203"/>
      <c r="AAD64" s="1203"/>
      <c r="AAE64" s="1203"/>
      <c r="AAF64" s="1203"/>
      <c r="AAG64" s="1203"/>
      <c r="AAH64" s="1203"/>
      <c r="AAI64" s="1203"/>
      <c r="AAJ64" s="1203"/>
      <c r="AAK64" s="1203"/>
      <c r="AAL64" s="1203"/>
      <c r="AAM64" s="1203"/>
      <c r="AAN64" s="1203"/>
      <c r="AAO64" s="1203"/>
      <c r="AAP64" s="1203"/>
      <c r="AAQ64" s="1203"/>
      <c r="AAR64" s="1203"/>
      <c r="AAS64" s="1203"/>
      <c r="AAT64" s="1203"/>
      <c r="AAU64" s="1203"/>
      <c r="AAV64" s="1203"/>
      <c r="AAW64" s="1203"/>
      <c r="AAX64" s="1203"/>
      <c r="AAY64" s="1203"/>
      <c r="AAZ64" s="1203"/>
      <c r="ABA64" s="1203"/>
      <c r="ABB64" s="1203"/>
      <c r="ABC64" s="1203"/>
      <c r="ABD64" s="1203"/>
      <c r="ABE64" s="1203"/>
      <c r="ABF64" s="1203"/>
      <c r="ABG64" s="1203"/>
      <c r="ABH64" s="1203"/>
      <c r="ABI64" s="1203"/>
      <c r="ABJ64" s="1203"/>
      <c r="ABK64" s="1203"/>
      <c r="ABL64" s="1203"/>
      <c r="ABM64" s="1203"/>
      <c r="ABN64" s="1203"/>
      <c r="ABO64" s="1203"/>
      <c r="ABP64" s="1203"/>
      <c r="ABQ64" s="1203"/>
      <c r="ABR64" s="1203"/>
      <c r="ABS64" s="1203"/>
      <c r="ABT64" s="1203"/>
      <c r="ABU64" s="1203"/>
      <c r="ABV64" s="1203"/>
      <c r="ABW64" s="1203"/>
      <c r="ABX64" s="1203"/>
      <c r="ABY64" s="1203"/>
      <c r="ABZ64" s="1203"/>
      <c r="ACA64" s="1203"/>
      <c r="ACB64" s="1203"/>
      <c r="ACC64" s="1203"/>
      <c r="ACD64" s="1203"/>
      <c r="ACE64" s="1203"/>
      <c r="ACF64" s="1203"/>
      <c r="ACG64" s="1203"/>
      <c r="ACH64" s="1203"/>
      <c r="ACI64" s="1203"/>
      <c r="ACJ64" s="1203"/>
      <c r="ACK64" s="1203"/>
      <c r="ACL64" s="1203"/>
      <c r="ACM64" s="1203"/>
      <c r="ACN64" s="1203"/>
      <c r="ACO64" s="1203"/>
      <c r="ACP64" s="1203"/>
      <c r="ACQ64" s="1203"/>
      <c r="ACR64" s="1203"/>
      <c r="ACS64" s="1203"/>
      <c r="ACT64" s="1203"/>
      <c r="ACU64" s="1203"/>
      <c r="ACV64" s="1203"/>
      <c r="ACW64" s="1203"/>
      <c r="ACX64" s="1203"/>
      <c r="ACY64" s="1203"/>
      <c r="ACZ64" s="1203"/>
      <c r="ADA64" s="1203"/>
      <c r="ADB64" s="1203"/>
      <c r="ADC64" s="1203"/>
      <c r="ADD64" s="1203"/>
      <c r="ADE64" s="1203"/>
      <c r="ADF64" s="1203"/>
      <c r="ADG64" s="1203"/>
      <c r="ADH64" s="1203"/>
      <c r="ADI64" s="1203"/>
      <c r="ADJ64" s="1203"/>
      <c r="ADK64" s="1203"/>
      <c r="ADL64" s="1203"/>
      <c r="ADM64" s="1203"/>
      <c r="ADN64" s="1203"/>
      <c r="ADO64" s="1203"/>
      <c r="ADP64" s="1203"/>
      <c r="ADQ64" s="1203"/>
      <c r="ADR64" s="1203"/>
      <c r="ADS64" s="1203"/>
      <c r="ADT64" s="1203"/>
      <c r="ADU64" s="1203"/>
      <c r="ADV64" s="1203"/>
      <c r="ADW64" s="1203"/>
      <c r="ADX64" s="1203"/>
      <c r="ADY64" s="1203"/>
      <c r="ADZ64" s="1203"/>
      <c r="AEA64" s="1203"/>
      <c r="AEB64" s="1203"/>
      <c r="AEC64" s="1203"/>
      <c r="AED64" s="1203"/>
      <c r="AEE64" s="1203"/>
      <c r="AEF64" s="1203"/>
      <c r="AEG64" s="1203"/>
      <c r="AEH64" s="1203"/>
      <c r="AEI64" s="1203"/>
      <c r="AEJ64" s="1203"/>
      <c r="AEK64" s="1203"/>
      <c r="AEL64" s="1203"/>
      <c r="AEM64" s="1203"/>
      <c r="AEN64" s="1203"/>
      <c r="AEO64" s="1203"/>
      <c r="AEP64" s="1203"/>
      <c r="AEQ64" s="1203"/>
      <c r="AER64" s="1203"/>
      <c r="AES64" s="1203"/>
      <c r="AET64" s="1203"/>
      <c r="AEU64" s="1203"/>
      <c r="AEV64" s="1203"/>
      <c r="AEW64" s="1203"/>
      <c r="AEX64" s="1203"/>
      <c r="AEY64" s="1203"/>
      <c r="AEZ64" s="1203"/>
      <c r="AFA64" s="1203"/>
      <c r="AFB64" s="1203"/>
      <c r="AFC64" s="1203"/>
      <c r="AFD64" s="1203"/>
      <c r="AFE64" s="1203"/>
      <c r="AFF64" s="1203"/>
      <c r="AFG64" s="1203"/>
      <c r="AFH64" s="1203"/>
      <c r="AFI64" s="1203"/>
      <c r="AFJ64" s="1203"/>
      <c r="AFK64" s="1203"/>
      <c r="AFL64" s="1203"/>
      <c r="AFM64" s="1203"/>
      <c r="AFN64" s="1203"/>
      <c r="AFO64" s="1203"/>
      <c r="AFP64" s="1203"/>
      <c r="AFQ64" s="1203"/>
      <c r="AFR64" s="1203"/>
      <c r="AFS64" s="1203"/>
      <c r="AFT64" s="1203"/>
      <c r="AFU64" s="1203"/>
      <c r="AFV64" s="1203"/>
      <c r="AFW64" s="1203"/>
      <c r="AFX64" s="1203"/>
      <c r="AFY64" s="1203"/>
      <c r="AFZ64" s="1203"/>
      <c r="AGA64" s="1203"/>
      <c r="AGB64" s="1203"/>
      <c r="AGC64" s="1203"/>
      <c r="AGD64" s="1203"/>
      <c r="AGE64" s="1203"/>
      <c r="AGF64" s="1203"/>
      <c r="AGG64" s="1203"/>
      <c r="AGH64" s="1203"/>
      <c r="AGI64" s="1203"/>
      <c r="AGJ64" s="1203"/>
      <c r="AGK64" s="1203"/>
      <c r="AGL64" s="1203"/>
      <c r="AGM64" s="1203"/>
      <c r="AGN64" s="1203"/>
      <c r="AGO64" s="1203"/>
      <c r="AGP64" s="1203"/>
      <c r="AGQ64" s="1203"/>
      <c r="AGR64" s="1203"/>
      <c r="AGS64" s="1203"/>
      <c r="AGT64" s="1203"/>
      <c r="AGU64" s="1203"/>
      <c r="AGV64" s="1203"/>
      <c r="AGW64" s="1203"/>
      <c r="AGX64" s="1203"/>
      <c r="AGY64" s="1203"/>
      <c r="AGZ64" s="1203"/>
      <c r="AHA64" s="1203"/>
      <c r="AHB64" s="1203"/>
      <c r="AHC64" s="1203"/>
      <c r="AHD64" s="1203"/>
      <c r="AHE64" s="1203"/>
      <c r="AHF64" s="1203"/>
      <c r="AHG64" s="1203"/>
      <c r="AHH64" s="1203"/>
      <c r="AHI64" s="1203"/>
      <c r="AHJ64" s="1203"/>
      <c r="AHK64" s="1203"/>
      <c r="AHL64" s="1203"/>
      <c r="AHM64" s="1203"/>
      <c r="AHN64" s="1203"/>
      <c r="AHO64" s="1203"/>
      <c r="AHP64" s="1203"/>
      <c r="AHQ64" s="1203"/>
      <c r="AHR64" s="1203"/>
      <c r="AHS64" s="1203"/>
      <c r="AHT64" s="1203"/>
      <c r="AHU64" s="1203"/>
      <c r="AHV64" s="1203"/>
      <c r="AHW64" s="1203"/>
      <c r="AHX64" s="1203"/>
      <c r="AHY64" s="1203"/>
      <c r="AHZ64" s="1203"/>
      <c r="AIA64" s="1203"/>
      <c r="AIB64" s="1203"/>
      <c r="AIC64" s="1203"/>
      <c r="AID64" s="1203"/>
      <c r="AIE64" s="1203"/>
      <c r="AIF64" s="1203"/>
      <c r="AIG64" s="1203"/>
      <c r="AIH64" s="1203"/>
      <c r="AII64" s="1203"/>
      <c r="AIJ64" s="1203"/>
      <c r="AIK64" s="1203"/>
      <c r="AIL64" s="1203"/>
      <c r="AIM64" s="1203"/>
      <c r="AIN64" s="1203"/>
      <c r="AIO64" s="1203"/>
      <c r="AIP64" s="1203"/>
      <c r="AIQ64" s="1203"/>
      <c r="AIR64" s="1203"/>
      <c r="AIS64" s="1203"/>
      <c r="AIT64" s="1203"/>
      <c r="AIU64" s="1203"/>
      <c r="AIV64" s="1203"/>
      <c r="AIW64" s="1203"/>
      <c r="AIX64" s="1203"/>
      <c r="AIY64" s="1203"/>
      <c r="AIZ64" s="1203"/>
      <c r="AJA64" s="1203"/>
      <c r="AJB64" s="1203"/>
      <c r="AJC64" s="1203"/>
      <c r="AJD64" s="1203"/>
      <c r="AJE64" s="1203"/>
      <c r="AJF64" s="1203"/>
      <c r="AJG64" s="1203"/>
      <c r="AJH64" s="1203"/>
      <c r="AJI64" s="1203"/>
      <c r="AJJ64" s="1203"/>
      <c r="AJK64" s="1203"/>
      <c r="AJL64" s="1203"/>
      <c r="AJM64" s="1203"/>
      <c r="AJN64" s="1203"/>
      <c r="AJO64" s="1203"/>
      <c r="AJP64" s="1203"/>
      <c r="AJQ64" s="1203"/>
      <c r="AJR64" s="1203"/>
      <c r="AJS64" s="1203"/>
      <c r="AJT64" s="1203"/>
      <c r="AJU64" s="1203"/>
      <c r="AJV64" s="1203"/>
      <c r="AJW64" s="1203"/>
      <c r="AJX64" s="1203"/>
      <c r="AJY64" s="1203"/>
      <c r="AJZ64" s="1203"/>
      <c r="AKA64" s="1203"/>
      <c r="AKB64" s="1203"/>
      <c r="AKC64" s="1203"/>
      <c r="AKD64" s="1203"/>
      <c r="AKE64" s="1203"/>
      <c r="AKF64" s="1203"/>
      <c r="AKG64" s="1203"/>
      <c r="AKH64" s="1203"/>
      <c r="AKI64" s="1203"/>
      <c r="AKJ64" s="1203"/>
      <c r="AKK64" s="1203"/>
      <c r="AKL64" s="1203"/>
      <c r="AKM64" s="1203"/>
      <c r="AKN64" s="1203"/>
      <c r="AKO64" s="1203"/>
      <c r="AKP64" s="1203"/>
      <c r="AKQ64" s="1203"/>
      <c r="AKR64" s="1203"/>
      <c r="AKS64" s="1203"/>
      <c r="AKT64" s="1203"/>
      <c r="AKU64" s="1203"/>
      <c r="AKV64" s="1203"/>
      <c r="AKW64" s="1203"/>
      <c r="AKX64" s="1203"/>
      <c r="AKY64" s="1203"/>
      <c r="AKZ64" s="1203"/>
      <c r="ALA64" s="1203"/>
      <c r="ALB64" s="1203"/>
      <c r="ALC64" s="1203"/>
      <c r="ALD64" s="1203"/>
      <c r="ALE64" s="1203"/>
      <c r="ALF64" s="1203"/>
      <c r="ALG64" s="1203"/>
      <c r="ALH64" s="1203"/>
      <c r="ALI64" s="1203"/>
      <c r="ALJ64" s="1203"/>
      <c r="ALK64" s="1203"/>
      <c r="ALL64" s="1203"/>
      <c r="ALM64" s="1203"/>
      <c r="ALN64" s="1203"/>
      <c r="ALO64" s="1203"/>
      <c r="ALP64" s="1203"/>
      <c r="ALQ64" s="1203"/>
      <c r="ALR64" s="1203"/>
      <c r="ALS64" s="1203"/>
      <c r="ALT64" s="1203"/>
      <c r="ALU64" s="1203"/>
      <c r="ALV64" s="1203"/>
      <c r="ALW64" s="1203"/>
    </row>
    <row r="65" spans="1:1011" s="1204" customFormat="1" ht="151.5" customHeight="1">
      <c r="A65" s="1219" t="s">
        <v>47</v>
      </c>
      <c r="B65" s="1616" t="s">
        <v>48</v>
      </c>
      <c r="C65" s="1617"/>
      <c r="D65" s="1616" t="s">
        <v>1148</v>
      </c>
      <c r="E65" s="1229" t="s">
        <v>1149</v>
      </c>
      <c r="F65" s="1261" t="s">
        <v>1150</v>
      </c>
      <c r="G65" s="1221">
        <v>1.5</v>
      </c>
      <c r="H65" s="1253" t="s">
        <v>171</v>
      </c>
      <c r="I65" s="1269" t="s">
        <v>1145</v>
      </c>
      <c r="J65" s="1263" t="s">
        <v>81</v>
      </c>
      <c r="K65" s="1263" t="s">
        <v>30</v>
      </c>
      <c r="L65" s="1263" t="s">
        <v>31</v>
      </c>
      <c r="M65" s="1264" t="s">
        <v>40</v>
      </c>
      <c r="N65" s="1270">
        <f>SUM(O65:Z65)</f>
        <v>1</v>
      </c>
      <c r="O65" s="1265"/>
      <c r="P65" s="1267">
        <v>0.1</v>
      </c>
      <c r="Q65" s="1267">
        <v>0.1</v>
      </c>
      <c r="R65" s="1267">
        <v>0.3</v>
      </c>
      <c r="S65" s="1267">
        <v>0.2</v>
      </c>
      <c r="T65" s="1267">
        <v>0.3</v>
      </c>
      <c r="U65" s="1266"/>
      <c r="V65" s="1266"/>
      <c r="W65" s="1267"/>
      <c r="X65" s="1266"/>
      <c r="Y65" s="1266"/>
      <c r="Z65" s="1266"/>
      <c r="AA65" s="1095" t="e">
        <f ca="1">IF($L65 = "Acumulado",SUM(OFFSET(#REF!,0,0,1,MONTH($N$3))), _xlfn.MAXIFS(#REF!,fechas_resultados,$N$3))</f>
        <v>#REF!</v>
      </c>
      <c r="AB65" s="1096" t="e">
        <f ca="1">IF(K65="Más es más", MIN(AA65/#REF!,1),MIN(#REF!/AA65,1))</f>
        <v>#REF!</v>
      </c>
      <c r="AC65" s="1096" t="e">
        <f t="shared" ca="1" si="2"/>
        <v>#REF!</v>
      </c>
      <c r="AD65" s="1152" t="s">
        <v>651</v>
      </c>
      <c r="AE65" s="1152" t="s">
        <v>2950</v>
      </c>
      <c r="AF65" s="1152" t="s">
        <v>3109</v>
      </c>
      <c r="AG65" s="1119" t="s">
        <v>3156</v>
      </c>
      <c r="AH65" s="1127" t="s">
        <v>3157</v>
      </c>
      <c r="AI65" s="1200"/>
      <c r="AJ65" s="1268" t="s">
        <v>3158</v>
      </c>
      <c r="AK65" s="1202"/>
      <c r="AL65" s="1202"/>
      <c r="AM65" s="1202"/>
      <c r="AN65" s="1202"/>
      <c r="AO65" s="1202"/>
      <c r="AP65" s="1202"/>
      <c r="AQ65" s="1203"/>
      <c r="AR65" s="1203"/>
      <c r="AS65" s="1203"/>
      <c r="AT65" s="1203"/>
      <c r="AU65" s="1203"/>
      <c r="AV65" s="1203"/>
      <c r="AW65" s="1203"/>
      <c r="AX65" s="1203"/>
      <c r="AY65" s="1203"/>
      <c r="AZ65" s="1203"/>
      <c r="BA65" s="1203"/>
      <c r="BB65" s="1203"/>
      <c r="BC65" s="1203"/>
      <c r="BD65" s="1203"/>
      <c r="BE65" s="1203"/>
      <c r="BF65" s="1203"/>
      <c r="BG65" s="1203"/>
      <c r="BH65" s="1203"/>
      <c r="BI65" s="1203"/>
      <c r="BJ65" s="1203"/>
      <c r="BK65" s="1203"/>
      <c r="BL65" s="1203"/>
      <c r="BM65" s="1203"/>
      <c r="BN65" s="1203"/>
      <c r="BO65" s="1203"/>
      <c r="BP65" s="1203"/>
      <c r="BQ65" s="1203"/>
      <c r="BR65" s="1203"/>
      <c r="BS65" s="1203"/>
      <c r="BT65" s="1203"/>
      <c r="BU65" s="1203"/>
      <c r="BV65" s="1203"/>
      <c r="BW65" s="1203"/>
      <c r="BX65" s="1203"/>
      <c r="BY65" s="1203"/>
      <c r="BZ65" s="1203"/>
      <c r="CA65" s="1203"/>
      <c r="CB65" s="1203"/>
      <c r="CC65" s="1203"/>
      <c r="CD65" s="1203"/>
      <c r="CE65" s="1203"/>
      <c r="CF65" s="1203"/>
      <c r="CG65" s="1203"/>
      <c r="CH65" s="1203"/>
      <c r="CI65" s="1203"/>
      <c r="CJ65" s="1203"/>
      <c r="CK65" s="1203"/>
      <c r="CL65" s="1203"/>
      <c r="CM65" s="1203"/>
      <c r="CN65" s="1203"/>
      <c r="CO65" s="1203"/>
      <c r="CP65" s="1203"/>
      <c r="CQ65" s="1203"/>
      <c r="CR65" s="1203"/>
      <c r="CS65" s="1203"/>
      <c r="CT65" s="1203"/>
      <c r="CU65" s="1203"/>
      <c r="CV65" s="1203"/>
      <c r="CW65" s="1203"/>
      <c r="CX65" s="1203"/>
      <c r="CY65" s="1203"/>
      <c r="CZ65" s="1203"/>
      <c r="DA65" s="1203"/>
      <c r="DB65" s="1203"/>
      <c r="DC65" s="1203"/>
      <c r="DD65" s="1203"/>
      <c r="DE65" s="1203"/>
      <c r="DF65" s="1203"/>
      <c r="DG65" s="1203"/>
      <c r="DH65" s="1203"/>
      <c r="DI65" s="1203"/>
      <c r="DJ65" s="1203"/>
      <c r="DK65" s="1203"/>
      <c r="DL65" s="1203"/>
      <c r="DM65" s="1203"/>
      <c r="DN65" s="1203"/>
      <c r="DO65" s="1203"/>
      <c r="DP65" s="1203"/>
      <c r="DQ65" s="1203"/>
      <c r="DR65" s="1203"/>
      <c r="DS65" s="1203"/>
      <c r="DT65" s="1203"/>
      <c r="DU65" s="1203"/>
      <c r="DV65" s="1203"/>
      <c r="DW65" s="1203"/>
      <c r="DX65" s="1203"/>
      <c r="DY65" s="1203"/>
      <c r="DZ65" s="1203"/>
      <c r="EA65" s="1203"/>
      <c r="EB65" s="1203"/>
      <c r="EC65" s="1203"/>
      <c r="ED65" s="1203"/>
      <c r="EE65" s="1203"/>
      <c r="EF65" s="1203"/>
      <c r="EG65" s="1203"/>
      <c r="EH65" s="1203"/>
      <c r="EI65" s="1203"/>
      <c r="EJ65" s="1203"/>
      <c r="EK65" s="1203"/>
      <c r="EL65" s="1203"/>
      <c r="EM65" s="1203"/>
      <c r="EN65" s="1203"/>
      <c r="EO65" s="1203"/>
      <c r="EP65" s="1203"/>
      <c r="EQ65" s="1203"/>
      <c r="ER65" s="1203"/>
      <c r="ES65" s="1203"/>
      <c r="ET65" s="1203"/>
      <c r="EU65" s="1203"/>
      <c r="EV65" s="1203"/>
      <c r="EW65" s="1203"/>
      <c r="EX65" s="1203"/>
      <c r="EY65" s="1203"/>
      <c r="EZ65" s="1203"/>
      <c r="FA65" s="1203"/>
      <c r="FB65" s="1203"/>
      <c r="FC65" s="1203"/>
      <c r="FD65" s="1203"/>
      <c r="FE65" s="1203"/>
      <c r="FF65" s="1203"/>
      <c r="FG65" s="1203"/>
      <c r="FH65" s="1203"/>
      <c r="FI65" s="1203"/>
      <c r="FJ65" s="1203"/>
      <c r="FK65" s="1203"/>
      <c r="FL65" s="1203"/>
      <c r="FM65" s="1203"/>
      <c r="FN65" s="1203"/>
      <c r="FO65" s="1203"/>
      <c r="FP65" s="1203"/>
      <c r="FQ65" s="1203"/>
      <c r="FR65" s="1203"/>
      <c r="FS65" s="1203"/>
      <c r="FT65" s="1203"/>
      <c r="FU65" s="1203"/>
      <c r="FV65" s="1203"/>
      <c r="FW65" s="1203"/>
      <c r="FX65" s="1203"/>
      <c r="FY65" s="1203"/>
      <c r="FZ65" s="1203"/>
      <c r="GA65" s="1203"/>
      <c r="GB65" s="1203"/>
      <c r="GC65" s="1203"/>
      <c r="GD65" s="1203"/>
      <c r="GE65" s="1203"/>
      <c r="GF65" s="1203"/>
      <c r="GG65" s="1203"/>
      <c r="GH65" s="1203"/>
      <c r="GI65" s="1203"/>
      <c r="GJ65" s="1203"/>
      <c r="GK65" s="1203"/>
      <c r="GL65" s="1203"/>
      <c r="GM65" s="1203"/>
      <c r="GN65" s="1203"/>
      <c r="GO65" s="1203"/>
      <c r="GP65" s="1203"/>
      <c r="GQ65" s="1203"/>
      <c r="GR65" s="1203"/>
      <c r="GS65" s="1203"/>
      <c r="GT65" s="1203"/>
      <c r="GU65" s="1203"/>
      <c r="GV65" s="1203"/>
      <c r="GW65" s="1203"/>
      <c r="GX65" s="1203"/>
      <c r="GY65" s="1203"/>
      <c r="GZ65" s="1203"/>
      <c r="HA65" s="1203"/>
      <c r="HB65" s="1203"/>
      <c r="HC65" s="1203"/>
      <c r="HD65" s="1203"/>
      <c r="HE65" s="1203"/>
      <c r="HF65" s="1203"/>
      <c r="HG65" s="1203"/>
      <c r="HH65" s="1203"/>
      <c r="HI65" s="1203"/>
      <c r="HJ65" s="1203"/>
      <c r="HK65" s="1203"/>
      <c r="HL65" s="1203"/>
      <c r="HM65" s="1203"/>
      <c r="HN65" s="1203"/>
      <c r="HO65" s="1203"/>
      <c r="HP65" s="1203"/>
      <c r="HQ65" s="1203"/>
      <c r="HR65" s="1203"/>
      <c r="HS65" s="1203"/>
      <c r="HT65" s="1203"/>
      <c r="HU65" s="1203"/>
      <c r="HV65" s="1203"/>
      <c r="HW65" s="1203"/>
      <c r="HX65" s="1203"/>
      <c r="HY65" s="1203"/>
      <c r="HZ65" s="1203"/>
      <c r="IA65" s="1203"/>
      <c r="IB65" s="1203"/>
      <c r="IC65" s="1203"/>
      <c r="ID65" s="1203"/>
      <c r="IE65" s="1203"/>
      <c r="IF65" s="1203"/>
      <c r="IG65" s="1203"/>
      <c r="IH65" s="1203"/>
      <c r="II65" s="1203"/>
      <c r="IJ65" s="1203"/>
      <c r="IK65" s="1203"/>
      <c r="IL65" s="1203"/>
      <c r="IM65" s="1203"/>
      <c r="IN65" s="1203"/>
      <c r="IO65" s="1203"/>
      <c r="IP65" s="1203"/>
      <c r="IQ65" s="1203"/>
      <c r="IR65" s="1203"/>
      <c r="IS65" s="1203"/>
      <c r="IT65" s="1203"/>
      <c r="IU65" s="1203"/>
      <c r="IV65" s="1203"/>
      <c r="IW65" s="1203"/>
      <c r="IX65" s="1203"/>
      <c r="IY65" s="1203"/>
      <c r="IZ65" s="1203"/>
      <c r="JA65" s="1203"/>
      <c r="JB65" s="1203"/>
      <c r="JC65" s="1203"/>
      <c r="JD65" s="1203"/>
      <c r="JE65" s="1203"/>
      <c r="JF65" s="1203"/>
      <c r="JG65" s="1203"/>
      <c r="JH65" s="1203"/>
      <c r="JI65" s="1203"/>
      <c r="JJ65" s="1203"/>
      <c r="JK65" s="1203"/>
      <c r="JL65" s="1203"/>
      <c r="JM65" s="1203"/>
      <c r="JN65" s="1203"/>
      <c r="JO65" s="1203"/>
      <c r="JP65" s="1203"/>
      <c r="JQ65" s="1203"/>
      <c r="JR65" s="1203"/>
      <c r="JS65" s="1203"/>
      <c r="JT65" s="1203"/>
      <c r="JU65" s="1203"/>
      <c r="JV65" s="1203"/>
      <c r="JW65" s="1203"/>
      <c r="JX65" s="1203"/>
      <c r="JY65" s="1203"/>
      <c r="JZ65" s="1203"/>
      <c r="KA65" s="1203"/>
      <c r="KB65" s="1203"/>
      <c r="KC65" s="1203"/>
      <c r="KD65" s="1203"/>
      <c r="KE65" s="1203"/>
      <c r="KF65" s="1203"/>
      <c r="KG65" s="1203"/>
      <c r="KH65" s="1203"/>
      <c r="KI65" s="1203"/>
      <c r="KJ65" s="1203"/>
      <c r="KK65" s="1203"/>
      <c r="KL65" s="1203"/>
      <c r="KM65" s="1203"/>
      <c r="KN65" s="1203"/>
      <c r="KO65" s="1203"/>
      <c r="KP65" s="1203"/>
      <c r="KQ65" s="1203"/>
      <c r="KR65" s="1203"/>
      <c r="KS65" s="1203"/>
      <c r="KT65" s="1203"/>
      <c r="KU65" s="1203"/>
      <c r="KV65" s="1203"/>
      <c r="KW65" s="1203"/>
      <c r="KX65" s="1203"/>
      <c r="KY65" s="1203"/>
      <c r="KZ65" s="1203"/>
      <c r="LA65" s="1203"/>
      <c r="LB65" s="1203"/>
      <c r="LC65" s="1203"/>
      <c r="LD65" s="1203"/>
      <c r="LE65" s="1203"/>
      <c r="LF65" s="1203"/>
      <c r="LG65" s="1203"/>
      <c r="LH65" s="1203"/>
      <c r="LI65" s="1203"/>
      <c r="LJ65" s="1203"/>
      <c r="LK65" s="1203"/>
      <c r="LL65" s="1203"/>
      <c r="LM65" s="1203"/>
      <c r="LN65" s="1203"/>
      <c r="LO65" s="1203"/>
      <c r="LP65" s="1203"/>
      <c r="LQ65" s="1203"/>
      <c r="LR65" s="1203"/>
      <c r="LS65" s="1203"/>
      <c r="LT65" s="1203"/>
      <c r="LU65" s="1203"/>
      <c r="LV65" s="1203"/>
      <c r="LW65" s="1203"/>
      <c r="LX65" s="1203"/>
      <c r="LY65" s="1203"/>
      <c r="LZ65" s="1203"/>
      <c r="MA65" s="1203"/>
      <c r="MB65" s="1203"/>
      <c r="MC65" s="1203"/>
      <c r="MD65" s="1203"/>
      <c r="ME65" s="1203"/>
      <c r="MF65" s="1203"/>
      <c r="MG65" s="1203"/>
      <c r="MH65" s="1203"/>
      <c r="MI65" s="1203"/>
      <c r="MJ65" s="1203"/>
      <c r="MK65" s="1203"/>
      <c r="ML65" s="1203"/>
      <c r="MM65" s="1203"/>
      <c r="MN65" s="1203"/>
      <c r="MO65" s="1203"/>
      <c r="MP65" s="1203"/>
      <c r="MQ65" s="1203"/>
      <c r="MR65" s="1203"/>
      <c r="MS65" s="1203"/>
      <c r="MT65" s="1203"/>
      <c r="MU65" s="1203"/>
      <c r="MV65" s="1203"/>
      <c r="MW65" s="1203"/>
      <c r="MX65" s="1203"/>
      <c r="MY65" s="1203"/>
      <c r="MZ65" s="1203"/>
      <c r="NA65" s="1203"/>
      <c r="NB65" s="1203"/>
      <c r="NC65" s="1203"/>
      <c r="ND65" s="1203"/>
      <c r="NE65" s="1203"/>
      <c r="NF65" s="1203"/>
      <c r="NG65" s="1203"/>
      <c r="NH65" s="1203"/>
      <c r="NI65" s="1203"/>
      <c r="NJ65" s="1203"/>
      <c r="NK65" s="1203"/>
      <c r="NL65" s="1203"/>
      <c r="NM65" s="1203"/>
      <c r="NN65" s="1203"/>
      <c r="NO65" s="1203"/>
      <c r="NP65" s="1203"/>
      <c r="NQ65" s="1203"/>
      <c r="NR65" s="1203"/>
      <c r="NS65" s="1203"/>
      <c r="NT65" s="1203"/>
      <c r="NU65" s="1203"/>
      <c r="NV65" s="1203"/>
      <c r="NW65" s="1203"/>
      <c r="NX65" s="1203"/>
      <c r="NY65" s="1203"/>
      <c r="NZ65" s="1203"/>
      <c r="OA65" s="1203"/>
      <c r="OB65" s="1203"/>
      <c r="OC65" s="1203"/>
      <c r="OD65" s="1203"/>
      <c r="OE65" s="1203"/>
      <c r="OF65" s="1203"/>
      <c r="OG65" s="1203"/>
      <c r="OH65" s="1203"/>
      <c r="OI65" s="1203"/>
      <c r="OJ65" s="1203"/>
      <c r="OK65" s="1203"/>
      <c r="OL65" s="1203"/>
      <c r="OM65" s="1203"/>
      <c r="ON65" s="1203"/>
      <c r="OO65" s="1203"/>
      <c r="OP65" s="1203"/>
      <c r="OQ65" s="1203"/>
      <c r="OR65" s="1203"/>
      <c r="OS65" s="1203"/>
      <c r="OT65" s="1203"/>
      <c r="OU65" s="1203"/>
      <c r="OV65" s="1203"/>
      <c r="OW65" s="1203"/>
      <c r="OX65" s="1203"/>
      <c r="OY65" s="1203"/>
      <c r="OZ65" s="1203"/>
      <c r="PA65" s="1203"/>
      <c r="PB65" s="1203"/>
      <c r="PC65" s="1203"/>
      <c r="PD65" s="1203"/>
      <c r="PE65" s="1203"/>
      <c r="PF65" s="1203"/>
      <c r="PG65" s="1203"/>
      <c r="PH65" s="1203"/>
      <c r="PI65" s="1203"/>
      <c r="PJ65" s="1203"/>
      <c r="PK65" s="1203"/>
      <c r="PL65" s="1203"/>
      <c r="PM65" s="1203"/>
      <c r="PN65" s="1203"/>
      <c r="PO65" s="1203"/>
      <c r="PP65" s="1203"/>
      <c r="PQ65" s="1203"/>
      <c r="PR65" s="1203"/>
      <c r="PS65" s="1203"/>
      <c r="PT65" s="1203"/>
      <c r="PU65" s="1203"/>
      <c r="PV65" s="1203"/>
      <c r="PW65" s="1203"/>
      <c r="PX65" s="1203"/>
      <c r="PY65" s="1203"/>
      <c r="PZ65" s="1203"/>
      <c r="QA65" s="1203"/>
      <c r="QB65" s="1203"/>
      <c r="QC65" s="1203"/>
      <c r="QD65" s="1203"/>
      <c r="QE65" s="1203"/>
      <c r="QF65" s="1203"/>
      <c r="QG65" s="1203"/>
      <c r="QH65" s="1203"/>
      <c r="QI65" s="1203"/>
      <c r="QJ65" s="1203"/>
      <c r="QK65" s="1203"/>
      <c r="QL65" s="1203"/>
      <c r="QM65" s="1203"/>
      <c r="QN65" s="1203"/>
      <c r="QO65" s="1203"/>
      <c r="QP65" s="1203"/>
      <c r="QQ65" s="1203"/>
      <c r="QR65" s="1203"/>
      <c r="QS65" s="1203"/>
      <c r="QT65" s="1203"/>
      <c r="QU65" s="1203"/>
      <c r="QV65" s="1203"/>
      <c r="QW65" s="1203"/>
      <c r="QX65" s="1203"/>
      <c r="QY65" s="1203"/>
      <c r="QZ65" s="1203"/>
      <c r="RA65" s="1203"/>
      <c r="RB65" s="1203"/>
      <c r="RC65" s="1203"/>
      <c r="RD65" s="1203"/>
      <c r="RE65" s="1203"/>
      <c r="RF65" s="1203"/>
      <c r="RG65" s="1203"/>
      <c r="RH65" s="1203"/>
      <c r="RI65" s="1203"/>
      <c r="RJ65" s="1203"/>
      <c r="RK65" s="1203"/>
      <c r="RL65" s="1203"/>
      <c r="RM65" s="1203"/>
      <c r="RN65" s="1203"/>
      <c r="RO65" s="1203"/>
      <c r="RP65" s="1203"/>
      <c r="RQ65" s="1203"/>
      <c r="RR65" s="1203"/>
      <c r="RS65" s="1203"/>
      <c r="RT65" s="1203"/>
      <c r="RU65" s="1203"/>
      <c r="RV65" s="1203"/>
      <c r="RW65" s="1203"/>
      <c r="RX65" s="1203"/>
      <c r="RY65" s="1203"/>
      <c r="RZ65" s="1203"/>
      <c r="SA65" s="1203"/>
      <c r="SB65" s="1203"/>
      <c r="SC65" s="1203"/>
      <c r="SD65" s="1203"/>
      <c r="SE65" s="1203"/>
      <c r="SF65" s="1203"/>
      <c r="SG65" s="1203"/>
      <c r="SH65" s="1203"/>
      <c r="SI65" s="1203"/>
      <c r="SJ65" s="1203"/>
      <c r="SK65" s="1203"/>
      <c r="SL65" s="1203"/>
      <c r="SM65" s="1203"/>
      <c r="SN65" s="1203"/>
      <c r="SO65" s="1203"/>
      <c r="SP65" s="1203"/>
      <c r="SQ65" s="1203"/>
      <c r="SR65" s="1203"/>
      <c r="SS65" s="1203"/>
      <c r="ST65" s="1203"/>
      <c r="SU65" s="1203"/>
      <c r="SV65" s="1203"/>
      <c r="SW65" s="1203"/>
      <c r="SX65" s="1203"/>
      <c r="SY65" s="1203"/>
      <c r="SZ65" s="1203"/>
      <c r="TA65" s="1203"/>
      <c r="TB65" s="1203"/>
      <c r="TC65" s="1203"/>
      <c r="TD65" s="1203"/>
      <c r="TE65" s="1203"/>
      <c r="TF65" s="1203"/>
      <c r="TG65" s="1203"/>
      <c r="TH65" s="1203"/>
      <c r="TI65" s="1203"/>
      <c r="TJ65" s="1203"/>
      <c r="TK65" s="1203"/>
      <c r="TL65" s="1203"/>
      <c r="TM65" s="1203"/>
      <c r="TN65" s="1203"/>
      <c r="TO65" s="1203"/>
      <c r="TP65" s="1203"/>
      <c r="TQ65" s="1203"/>
      <c r="TR65" s="1203"/>
      <c r="TS65" s="1203"/>
      <c r="TT65" s="1203"/>
      <c r="TU65" s="1203"/>
      <c r="TV65" s="1203"/>
      <c r="TW65" s="1203"/>
      <c r="TX65" s="1203"/>
      <c r="TY65" s="1203"/>
      <c r="TZ65" s="1203"/>
      <c r="UA65" s="1203"/>
      <c r="UB65" s="1203"/>
      <c r="UC65" s="1203"/>
      <c r="UD65" s="1203"/>
      <c r="UE65" s="1203"/>
      <c r="UF65" s="1203"/>
      <c r="UG65" s="1203"/>
      <c r="UH65" s="1203"/>
      <c r="UI65" s="1203"/>
      <c r="UJ65" s="1203"/>
      <c r="UK65" s="1203"/>
      <c r="UL65" s="1203"/>
      <c r="UM65" s="1203"/>
      <c r="UN65" s="1203"/>
      <c r="UO65" s="1203"/>
      <c r="UP65" s="1203"/>
      <c r="UQ65" s="1203"/>
      <c r="UR65" s="1203"/>
      <c r="US65" s="1203"/>
      <c r="UT65" s="1203"/>
      <c r="UU65" s="1203"/>
      <c r="UV65" s="1203"/>
      <c r="UW65" s="1203"/>
      <c r="UX65" s="1203"/>
      <c r="UY65" s="1203"/>
      <c r="UZ65" s="1203"/>
      <c r="VA65" s="1203"/>
      <c r="VB65" s="1203"/>
      <c r="VC65" s="1203"/>
      <c r="VD65" s="1203"/>
      <c r="VE65" s="1203"/>
      <c r="VF65" s="1203"/>
      <c r="VG65" s="1203"/>
      <c r="VH65" s="1203"/>
      <c r="VI65" s="1203"/>
      <c r="VJ65" s="1203"/>
      <c r="VK65" s="1203"/>
      <c r="VL65" s="1203"/>
      <c r="VM65" s="1203"/>
      <c r="VN65" s="1203"/>
      <c r="VO65" s="1203"/>
      <c r="VP65" s="1203"/>
      <c r="VQ65" s="1203"/>
      <c r="VR65" s="1203"/>
      <c r="VS65" s="1203"/>
      <c r="VT65" s="1203"/>
      <c r="VU65" s="1203"/>
      <c r="VV65" s="1203"/>
      <c r="VW65" s="1203"/>
      <c r="VX65" s="1203"/>
      <c r="VY65" s="1203"/>
      <c r="VZ65" s="1203"/>
      <c r="WA65" s="1203"/>
      <c r="WB65" s="1203"/>
      <c r="WC65" s="1203"/>
      <c r="WD65" s="1203"/>
      <c r="WE65" s="1203"/>
      <c r="WF65" s="1203"/>
      <c r="WG65" s="1203"/>
      <c r="WH65" s="1203"/>
      <c r="WI65" s="1203"/>
      <c r="WJ65" s="1203"/>
      <c r="WK65" s="1203"/>
      <c r="WL65" s="1203"/>
      <c r="WM65" s="1203"/>
      <c r="WN65" s="1203"/>
      <c r="WO65" s="1203"/>
      <c r="WP65" s="1203"/>
      <c r="WQ65" s="1203"/>
      <c r="WR65" s="1203"/>
      <c r="WS65" s="1203"/>
      <c r="WT65" s="1203"/>
      <c r="WU65" s="1203"/>
      <c r="WV65" s="1203"/>
      <c r="WW65" s="1203"/>
      <c r="WX65" s="1203"/>
      <c r="WY65" s="1203"/>
      <c r="WZ65" s="1203"/>
      <c r="XA65" s="1203"/>
      <c r="XB65" s="1203"/>
      <c r="XC65" s="1203"/>
      <c r="XD65" s="1203"/>
      <c r="XE65" s="1203"/>
      <c r="XF65" s="1203"/>
      <c r="XG65" s="1203"/>
      <c r="XH65" s="1203"/>
      <c r="XI65" s="1203"/>
      <c r="XJ65" s="1203"/>
      <c r="XK65" s="1203"/>
      <c r="XL65" s="1203"/>
      <c r="XM65" s="1203"/>
      <c r="XN65" s="1203"/>
      <c r="XO65" s="1203"/>
      <c r="XP65" s="1203"/>
      <c r="XQ65" s="1203"/>
      <c r="XR65" s="1203"/>
      <c r="XS65" s="1203"/>
      <c r="XT65" s="1203"/>
      <c r="XU65" s="1203"/>
      <c r="XV65" s="1203"/>
      <c r="XW65" s="1203"/>
      <c r="XX65" s="1203"/>
      <c r="XY65" s="1203"/>
      <c r="XZ65" s="1203"/>
      <c r="YA65" s="1203"/>
      <c r="YB65" s="1203"/>
      <c r="YC65" s="1203"/>
      <c r="YD65" s="1203"/>
      <c r="YE65" s="1203"/>
      <c r="YF65" s="1203"/>
      <c r="YG65" s="1203"/>
      <c r="YH65" s="1203"/>
      <c r="YI65" s="1203"/>
      <c r="YJ65" s="1203"/>
      <c r="YK65" s="1203"/>
      <c r="YL65" s="1203"/>
      <c r="YM65" s="1203"/>
      <c r="YN65" s="1203"/>
      <c r="YO65" s="1203"/>
      <c r="YP65" s="1203"/>
      <c r="YQ65" s="1203"/>
      <c r="YR65" s="1203"/>
      <c r="YS65" s="1203"/>
      <c r="YT65" s="1203"/>
      <c r="YU65" s="1203"/>
      <c r="YV65" s="1203"/>
      <c r="YW65" s="1203"/>
      <c r="YX65" s="1203"/>
      <c r="YY65" s="1203"/>
      <c r="YZ65" s="1203"/>
      <c r="ZA65" s="1203"/>
      <c r="ZB65" s="1203"/>
      <c r="ZC65" s="1203"/>
      <c r="ZD65" s="1203"/>
      <c r="ZE65" s="1203"/>
      <c r="ZF65" s="1203"/>
      <c r="ZG65" s="1203"/>
      <c r="ZH65" s="1203"/>
      <c r="ZI65" s="1203"/>
      <c r="ZJ65" s="1203"/>
      <c r="ZK65" s="1203"/>
      <c r="ZL65" s="1203"/>
      <c r="ZM65" s="1203"/>
      <c r="ZN65" s="1203"/>
      <c r="ZO65" s="1203"/>
      <c r="ZP65" s="1203"/>
      <c r="ZQ65" s="1203"/>
      <c r="ZR65" s="1203"/>
      <c r="ZS65" s="1203"/>
      <c r="ZT65" s="1203"/>
      <c r="ZU65" s="1203"/>
      <c r="ZV65" s="1203"/>
      <c r="ZW65" s="1203"/>
      <c r="ZX65" s="1203"/>
      <c r="ZY65" s="1203"/>
      <c r="ZZ65" s="1203"/>
      <c r="AAA65" s="1203"/>
      <c r="AAB65" s="1203"/>
      <c r="AAC65" s="1203"/>
      <c r="AAD65" s="1203"/>
      <c r="AAE65" s="1203"/>
      <c r="AAF65" s="1203"/>
      <c r="AAG65" s="1203"/>
      <c r="AAH65" s="1203"/>
      <c r="AAI65" s="1203"/>
      <c r="AAJ65" s="1203"/>
      <c r="AAK65" s="1203"/>
      <c r="AAL65" s="1203"/>
      <c r="AAM65" s="1203"/>
      <c r="AAN65" s="1203"/>
      <c r="AAO65" s="1203"/>
      <c r="AAP65" s="1203"/>
      <c r="AAQ65" s="1203"/>
      <c r="AAR65" s="1203"/>
      <c r="AAS65" s="1203"/>
      <c r="AAT65" s="1203"/>
      <c r="AAU65" s="1203"/>
      <c r="AAV65" s="1203"/>
      <c r="AAW65" s="1203"/>
      <c r="AAX65" s="1203"/>
      <c r="AAY65" s="1203"/>
      <c r="AAZ65" s="1203"/>
      <c r="ABA65" s="1203"/>
      <c r="ABB65" s="1203"/>
      <c r="ABC65" s="1203"/>
      <c r="ABD65" s="1203"/>
      <c r="ABE65" s="1203"/>
      <c r="ABF65" s="1203"/>
      <c r="ABG65" s="1203"/>
      <c r="ABH65" s="1203"/>
      <c r="ABI65" s="1203"/>
      <c r="ABJ65" s="1203"/>
      <c r="ABK65" s="1203"/>
      <c r="ABL65" s="1203"/>
      <c r="ABM65" s="1203"/>
      <c r="ABN65" s="1203"/>
      <c r="ABO65" s="1203"/>
      <c r="ABP65" s="1203"/>
      <c r="ABQ65" s="1203"/>
      <c r="ABR65" s="1203"/>
      <c r="ABS65" s="1203"/>
      <c r="ABT65" s="1203"/>
      <c r="ABU65" s="1203"/>
      <c r="ABV65" s="1203"/>
      <c r="ABW65" s="1203"/>
      <c r="ABX65" s="1203"/>
      <c r="ABY65" s="1203"/>
      <c r="ABZ65" s="1203"/>
      <c r="ACA65" s="1203"/>
      <c r="ACB65" s="1203"/>
      <c r="ACC65" s="1203"/>
      <c r="ACD65" s="1203"/>
      <c r="ACE65" s="1203"/>
      <c r="ACF65" s="1203"/>
      <c r="ACG65" s="1203"/>
      <c r="ACH65" s="1203"/>
      <c r="ACI65" s="1203"/>
      <c r="ACJ65" s="1203"/>
      <c r="ACK65" s="1203"/>
      <c r="ACL65" s="1203"/>
      <c r="ACM65" s="1203"/>
      <c r="ACN65" s="1203"/>
      <c r="ACO65" s="1203"/>
      <c r="ACP65" s="1203"/>
      <c r="ACQ65" s="1203"/>
      <c r="ACR65" s="1203"/>
      <c r="ACS65" s="1203"/>
      <c r="ACT65" s="1203"/>
      <c r="ACU65" s="1203"/>
      <c r="ACV65" s="1203"/>
      <c r="ACW65" s="1203"/>
      <c r="ACX65" s="1203"/>
      <c r="ACY65" s="1203"/>
      <c r="ACZ65" s="1203"/>
      <c r="ADA65" s="1203"/>
      <c r="ADB65" s="1203"/>
      <c r="ADC65" s="1203"/>
      <c r="ADD65" s="1203"/>
      <c r="ADE65" s="1203"/>
      <c r="ADF65" s="1203"/>
      <c r="ADG65" s="1203"/>
      <c r="ADH65" s="1203"/>
      <c r="ADI65" s="1203"/>
      <c r="ADJ65" s="1203"/>
      <c r="ADK65" s="1203"/>
      <c r="ADL65" s="1203"/>
      <c r="ADM65" s="1203"/>
      <c r="ADN65" s="1203"/>
      <c r="ADO65" s="1203"/>
      <c r="ADP65" s="1203"/>
      <c r="ADQ65" s="1203"/>
      <c r="ADR65" s="1203"/>
      <c r="ADS65" s="1203"/>
      <c r="ADT65" s="1203"/>
      <c r="ADU65" s="1203"/>
      <c r="ADV65" s="1203"/>
      <c r="ADW65" s="1203"/>
      <c r="ADX65" s="1203"/>
      <c r="ADY65" s="1203"/>
      <c r="ADZ65" s="1203"/>
      <c r="AEA65" s="1203"/>
      <c r="AEB65" s="1203"/>
      <c r="AEC65" s="1203"/>
      <c r="AED65" s="1203"/>
      <c r="AEE65" s="1203"/>
      <c r="AEF65" s="1203"/>
      <c r="AEG65" s="1203"/>
      <c r="AEH65" s="1203"/>
      <c r="AEI65" s="1203"/>
      <c r="AEJ65" s="1203"/>
      <c r="AEK65" s="1203"/>
      <c r="AEL65" s="1203"/>
      <c r="AEM65" s="1203"/>
      <c r="AEN65" s="1203"/>
      <c r="AEO65" s="1203"/>
      <c r="AEP65" s="1203"/>
      <c r="AEQ65" s="1203"/>
      <c r="AER65" s="1203"/>
      <c r="AES65" s="1203"/>
      <c r="AET65" s="1203"/>
      <c r="AEU65" s="1203"/>
      <c r="AEV65" s="1203"/>
      <c r="AEW65" s="1203"/>
      <c r="AEX65" s="1203"/>
      <c r="AEY65" s="1203"/>
      <c r="AEZ65" s="1203"/>
      <c r="AFA65" s="1203"/>
      <c r="AFB65" s="1203"/>
      <c r="AFC65" s="1203"/>
      <c r="AFD65" s="1203"/>
      <c r="AFE65" s="1203"/>
      <c r="AFF65" s="1203"/>
      <c r="AFG65" s="1203"/>
      <c r="AFH65" s="1203"/>
      <c r="AFI65" s="1203"/>
      <c r="AFJ65" s="1203"/>
      <c r="AFK65" s="1203"/>
      <c r="AFL65" s="1203"/>
      <c r="AFM65" s="1203"/>
      <c r="AFN65" s="1203"/>
      <c r="AFO65" s="1203"/>
      <c r="AFP65" s="1203"/>
      <c r="AFQ65" s="1203"/>
      <c r="AFR65" s="1203"/>
      <c r="AFS65" s="1203"/>
      <c r="AFT65" s="1203"/>
      <c r="AFU65" s="1203"/>
      <c r="AFV65" s="1203"/>
      <c r="AFW65" s="1203"/>
      <c r="AFX65" s="1203"/>
      <c r="AFY65" s="1203"/>
      <c r="AFZ65" s="1203"/>
      <c r="AGA65" s="1203"/>
      <c r="AGB65" s="1203"/>
      <c r="AGC65" s="1203"/>
      <c r="AGD65" s="1203"/>
      <c r="AGE65" s="1203"/>
      <c r="AGF65" s="1203"/>
      <c r="AGG65" s="1203"/>
      <c r="AGH65" s="1203"/>
      <c r="AGI65" s="1203"/>
      <c r="AGJ65" s="1203"/>
      <c r="AGK65" s="1203"/>
      <c r="AGL65" s="1203"/>
      <c r="AGM65" s="1203"/>
      <c r="AGN65" s="1203"/>
      <c r="AGO65" s="1203"/>
      <c r="AGP65" s="1203"/>
      <c r="AGQ65" s="1203"/>
      <c r="AGR65" s="1203"/>
      <c r="AGS65" s="1203"/>
      <c r="AGT65" s="1203"/>
      <c r="AGU65" s="1203"/>
      <c r="AGV65" s="1203"/>
      <c r="AGW65" s="1203"/>
      <c r="AGX65" s="1203"/>
      <c r="AGY65" s="1203"/>
      <c r="AGZ65" s="1203"/>
      <c r="AHA65" s="1203"/>
      <c r="AHB65" s="1203"/>
      <c r="AHC65" s="1203"/>
      <c r="AHD65" s="1203"/>
      <c r="AHE65" s="1203"/>
      <c r="AHF65" s="1203"/>
      <c r="AHG65" s="1203"/>
      <c r="AHH65" s="1203"/>
      <c r="AHI65" s="1203"/>
      <c r="AHJ65" s="1203"/>
      <c r="AHK65" s="1203"/>
      <c r="AHL65" s="1203"/>
      <c r="AHM65" s="1203"/>
      <c r="AHN65" s="1203"/>
      <c r="AHO65" s="1203"/>
      <c r="AHP65" s="1203"/>
      <c r="AHQ65" s="1203"/>
      <c r="AHR65" s="1203"/>
      <c r="AHS65" s="1203"/>
      <c r="AHT65" s="1203"/>
      <c r="AHU65" s="1203"/>
      <c r="AHV65" s="1203"/>
      <c r="AHW65" s="1203"/>
      <c r="AHX65" s="1203"/>
      <c r="AHY65" s="1203"/>
      <c r="AHZ65" s="1203"/>
      <c r="AIA65" s="1203"/>
      <c r="AIB65" s="1203"/>
      <c r="AIC65" s="1203"/>
      <c r="AID65" s="1203"/>
      <c r="AIE65" s="1203"/>
      <c r="AIF65" s="1203"/>
      <c r="AIG65" s="1203"/>
      <c r="AIH65" s="1203"/>
      <c r="AII65" s="1203"/>
      <c r="AIJ65" s="1203"/>
      <c r="AIK65" s="1203"/>
      <c r="AIL65" s="1203"/>
      <c r="AIM65" s="1203"/>
      <c r="AIN65" s="1203"/>
      <c r="AIO65" s="1203"/>
      <c r="AIP65" s="1203"/>
      <c r="AIQ65" s="1203"/>
      <c r="AIR65" s="1203"/>
      <c r="AIS65" s="1203"/>
      <c r="AIT65" s="1203"/>
      <c r="AIU65" s="1203"/>
      <c r="AIV65" s="1203"/>
      <c r="AIW65" s="1203"/>
      <c r="AIX65" s="1203"/>
      <c r="AIY65" s="1203"/>
      <c r="AIZ65" s="1203"/>
      <c r="AJA65" s="1203"/>
      <c r="AJB65" s="1203"/>
      <c r="AJC65" s="1203"/>
      <c r="AJD65" s="1203"/>
      <c r="AJE65" s="1203"/>
      <c r="AJF65" s="1203"/>
      <c r="AJG65" s="1203"/>
      <c r="AJH65" s="1203"/>
      <c r="AJI65" s="1203"/>
      <c r="AJJ65" s="1203"/>
      <c r="AJK65" s="1203"/>
      <c r="AJL65" s="1203"/>
      <c r="AJM65" s="1203"/>
      <c r="AJN65" s="1203"/>
      <c r="AJO65" s="1203"/>
      <c r="AJP65" s="1203"/>
      <c r="AJQ65" s="1203"/>
      <c r="AJR65" s="1203"/>
      <c r="AJS65" s="1203"/>
      <c r="AJT65" s="1203"/>
      <c r="AJU65" s="1203"/>
      <c r="AJV65" s="1203"/>
      <c r="AJW65" s="1203"/>
      <c r="AJX65" s="1203"/>
      <c r="AJY65" s="1203"/>
      <c r="AJZ65" s="1203"/>
      <c r="AKA65" s="1203"/>
      <c r="AKB65" s="1203"/>
      <c r="AKC65" s="1203"/>
      <c r="AKD65" s="1203"/>
      <c r="AKE65" s="1203"/>
      <c r="AKF65" s="1203"/>
      <c r="AKG65" s="1203"/>
      <c r="AKH65" s="1203"/>
      <c r="AKI65" s="1203"/>
      <c r="AKJ65" s="1203"/>
      <c r="AKK65" s="1203"/>
      <c r="AKL65" s="1203"/>
      <c r="AKM65" s="1203"/>
      <c r="AKN65" s="1203"/>
      <c r="AKO65" s="1203"/>
      <c r="AKP65" s="1203"/>
      <c r="AKQ65" s="1203"/>
      <c r="AKR65" s="1203"/>
      <c r="AKS65" s="1203"/>
      <c r="AKT65" s="1203"/>
      <c r="AKU65" s="1203"/>
      <c r="AKV65" s="1203"/>
      <c r="AKW65" s="1203"/>
      <c r="AKX65" s="1203"/>
      <c r="AKY65" s="1203"/>
      <c r="AKZ65" s="1203"/>
      <c r="ALA65" s="1203"/>
      <c r="ALB65" s="1203"/>
      <c r="ALC65" s="1203"/>
      <c r="ALD65" s="1203"/>
      <c r="ALE65" s="1203"/>
      <c r="ALF65" s="1203"/>
      <c r="ALG65" s="1203"/>
      <c r="ALH65" s="1203"/>
      <c r="ALI65" s="1203"/>
      <c r="ALJ65" s="1203"/>
      <c r="ALK65" s="1203"/>
      <c r="ALL65" s="1203"/>
      <c r="ALM65" s="1203"/>
      <c r="ALN65" s="1203"/>
      <c r="ALO65" s="1203"/>
      <c r="ALP65" s="1203"/>
      <c r="ALQ65" s="1203"/>
      <c r="ALR65" s="1203"/>
      <c r="ALS65" s="1203"/>
      <c r="ALT65" s="1203"/>
      <c r="ALU65" s="1203"/>
      <c r="ALV65" s="1203"/>
      <c r="ALW65" s="1203"/>
    </row>
    <row r="66" spans="1:1011" s="1204" customFormat="1" ht="183" customHeight="1">
      <c r="A66" s="1229" t="s">
        <v>47</v>
      </c>
      <c r="B66" s="1616"/>
      <c r="C66" s="1617"/>
      <c r="D66" s="1616"/>
      <c r="E66" s="1261" t="s">
        <v>1151</v>
      </c>
      <c r="F66" s="1261" t="s">
        <v>1152</v>
      </c>
      <c r="G66" s="1221">
        <v>1.5</v>
      </c>
      <c r="H66" s="1253" t="s">
        <v>171</v>
      </c>
      <c r="I66" s="1269" t="s">
        <v>1145</v>
      </c>
      <c r="J66" s="1263" t="s">
        <v>81</v>
      </c>
      <c r="K66" s="1263" t="s">
        <v>30</v>
      </c>
      <c r="L66" s="1263" t="s">
        <v>31</v>
      </c>
      <c r="M66" s="1264" t="s">
        <v>40</v>
      </c>
      <c r="N66" s="1270">
        <f>SUM(O66:Z66)</f>
        <v>1</v>
      </c>
      <c r="O66" s="1265"/>
      <c r="P66" s="1266"/>
      <c r="Q66" s="1267"/>
      <c r="R66" s="1266"/>
      <c r="S66" s="1266"/>
      <c r="T66" s="1266"/>
      <c r="U66" s="1267">
        <v>0.1</v>
      </c>
      <c r="V66" s="1267">
        <v>0.1</v>
      </c>
      <c r="W66" s="1267">
        <v>0.1</v>
      </c>
      <c r="X66" s="1267">
        <v>0.3</v>
      </c>
      <c r="Y66" s="1267">
        <v>0.4</v>
      </c>
      <c r="Z66" s="1271"/>
      <c r="AA66" s="1095" t="e">
        <f ca="1">IF($L66 = "Acumulado",SUM(OFFSET(#REF!,0,0,1,MONTH($N$3))), _xlfn.MAXIFS(#REF!,fechas_resultados,$N$3))</f>
        <v>#REF!</v>
      </c>
      <c r="AB66" s="1096" t="e">
        <f ca="1">IF(K66="Más es más", MIN(AA66/#REF!,1),MIN(#REF!/AA66,1))</f>
        <v>#REF!</v>
      </c>
      <c r="AC66" s="1096" t="e">
        <f t="shared" ca="1" si="2"/>
        <v>#REF!</v>
      </c>
      <c r="AD66" s="1152" t="s">
        <v>651</v>
      </c>
      <c r="AE66" s="1152" t="s">
        <v>2950</v>
      </c>
      <c r="AF66" s="1152" t="s">
        <v>3109</v>
      </c>
      <c r="AG66" s="1119" t="s">
        <v>3156</v>
      </c>
      <c r="AH66" s="1127" t="s">
        <v>3157</v>
      </c>
      <c r="AI66" s="1200"/>
      <c r="AJ66" s="1268" t="s">
        <v>3158</v>
      </c>
      <c r="AK66" s="1202"/>
      <c r="AL66" s="1202"/>
      <c r="AM66" s="1202"/>
      <c r="AN66" s="1202"/>
      <c r="AO66" s="1202"/>
      <c r="AP66" s="1202"/>
      <c r="AQ66" s="1203"/>
      <c r="AR66" s="1203"/>
      <c r="AS66" s="1203"/>
      <c r="AT66" s="1203"/>
      <c r="AU66" s="1203"/>
      <c r="AV66" s="1203"/>
      <c r="AW66" s="1203"/>
      <c r="AX66" s="1203"/>
      <c r="AY66" s="1203"/>
      <c r="AZ66" s="1203"/>
      <c r="BA66" s="1203"/>
      <c r="BB66" s="1203"/>
      <c r="BC66" s="1203"/>
      <c r="BD66" s="1203"/>
      <c r="BE66" s="1203"/>
      <c r="BF66" s="1203"/>
      <c r="BG66" s="1203"/>
      <c r="BH66" s="1203"/>
      <c r="BI66" s="1203"/>
      <c r="BJ66" s="1203"/>
      <c r="BK66" s="1203"/>
      <c r="BL66" s="1203"/>
      <c r="BM66" s="1203"/>
      <c r="BN66" s="1203"/>
      <c r="BO66" s="1203"/>
      <c r="BP66" s="1203"/>
      <c r="BQ66" s="1203"/>
      <c r="BR66" s="1203"/>
      <c r="BS66" s="1203"/>
      <c r="BT66" s="1203"/>
      <c r="BU66" s="1203"/>
      <c r="BV66" s="1203"/>
      <c r="BW66" s="1203"/>
      <c r="BX66" s="1203"/>
      <c r="BY66" s="1203"/>
      <c r="BZ66" s="1203"/>
      <c r="CA66" s="1203"/>
      <c r="CB66" s="1203"/>
      <c r="CC66" s="1203"/>
      <c r="CD66" s="1203"/>
      <c r="CE66" s="1203"/>
      <c r="CF66" s="1203"/>
      <c r="CG66" s="1203"/>
      <c r="CH66" s="1203"/>
      <c r="CI66" s="1203"/>
      <c r="CJ66" s="1203"/>
      <c r="CK66" s="1203"/>
      <c r="CL66" s="1203"/>
      <c r="CM66" s="1203"/>
      <c r="CN66" s="1203"/>
      <c r="CO66" s="1203"/>
      <c r="CP66" s="1203"/>
      <c r="CQ66" s="1203"/>
      <c r="CR66" s="1203"/>
      <c r="CS66" s="1203"/>
      <c r="CT66" s="1203"/>
      <c r="CU66" s="1203"/>
      <c r="CV66" s="1203"/>
      <c r="CW66" s="1203"/>
      <c r="CX66" s="1203"/>
      <c r="CY66" s="1203"/>
      <c r="CZ66" s="1203"/>
      <c r="DA66" s="1203"/>
      <c r="DB66" s="1203"/>
      <c r="DC66" s="1203"/>
      <c r="DD66" s="1203"/>
      <c r="DE66" s="1203"/>
      <c r="DF66" s="1203"/>
      <c r="DG66" s="1203"/>
      <c r="DH66" s="1203"/>
      <c r="DI66" s="1203"/>
      <c r="DJ66" s="1203"/>
      <c r="DK66" s="1203"/>
      <c r="DL66" s="1203"/>
      <c r="DM66" s="1203"/>
      <c r="DN66" s="1203"/>
      <c r="DO66" s="1203"/>
      <c r="DP66" s="1203"/>
      <c r="DQ66" s="1203"/>
      <c r="DR66" s="1203"/>
      <c r="DS66" s="1203"/>
      <c r="DT66" s="1203"/>
      <c r="DU66" s="1203"/>
      <c r="DV66" s="1203"/>
      <c r="DW66" s="1203"/>
      <c r="DX66" s="1203"/>
      <c r="DY66" s="1203"/>
      <c r="DZ66" s="1203"/>
      <c r="EA66" s="1203"/>
      <c r="EB66" s="1203"/>
      <c r="EC66" s="1203"/>
      <c r="ED66" s="1203"/>
      <c r="EE66" s="1203"/>
      <c r="EF66" s="1203"/>
      <c r="EG66" s="1203"/>
      <c r="EH66" s="1203"/>
      <c r="EI66" s="1203"/>
      <c r="EJ66" s="1203"/>
      <c r="EK66" s="1203"/>
      <c r="EL66" s="1203"/>
      <c r="EM66" s="1203"/>
      <c r="EN66" s="1203"/>
      <c r="EO66" s="1203"/>
      <c r="EP66" s="1203"/>
      <c r="EQ66" s="1203"/>
      <c r="ER66" s="1203"/>
      <c r="ES66" s="1203"/>
      <c r="ET66" s="1203"/>
      <c r="EU66" s="1203"/>
      <c r="EV66" s="1203"/>
      <c r="EW66" s="1203"/>
      <c r="EX66" s="1203"/>
      <c r="EY66" s="1203"/>
      <c r="EZ66" s="1203"/>
      <c r="FA66" s="1203"/>
      <c r="FB66" s="1203"/>
      <c r="FC66" s="1203"/>
      <c r="FD66" s="1203"/>
      <c r="FE66" s="1203"/>
      <c r="FF66" s="1203"/>
      <c r="FG66" s="1203"/>
      <c r="FH66" s="1203"/>
      <c r="FI66" s="1203"/>
      <c r="FJ66" s="1203"/>
      <c r="FK66" s="1203"/>
      <c r="FL66" s="1203"/>
      <c r="FM66" s="1203"/>
      <c r="FN66" s="1203"/>
      <c r="FO66" s="1203"/>
      <c r="FP66" s="1203"/>
      <c r="FQ66" s="1203"/>
      <c r="FR66" s="1203"/>
      <c r="FS66" s="1203"/>
      <c r="FT66" s="1203"/>
      <c r="FU66" s="1203"/>
      <c r="FV66" s="1203"/>
      <c r="FW66" s="1203"/>
      <c r="FX66" s="1203"/>
      <c r="FY66" s="1203"/>
      <c r="FZ66" s="1203"/>
      <c r="GA66" s="1203"/>
      <c r="GB66" s="1203"/>
      <c r="GC66" s="1203"/>
      <c r="GD66" s="1203"/>
      <c r="GE66" s="1203"/>
      <c r="GF66" s="1203"/>
      <c r="GG66" s="1203"/>
      <c r="GH66" s="1203"/>
      <c r="GI66" s="1203"/>
      <c r="GJ66" s="1203"/>
      <c r="GK66" s="1203"/>
      <c r="GL66" s="1203"/>
      <c r="GM66" s="1203"/>
      <c r="GN66" s="1203"/>
      <c r="GO66" s="1203"/>
      <c r="GP66" s="1203"/>
      <c r="GQ66" s="1203"/>
      <c r="GR66" s="1203"/>
      <c r="GS66" s="1203"/>
      <c r="GT66" s="1203"/>
      <c r="GU66" s="1203"/>
      <c r="GV66" s="1203"/>
      <c r="GW66" s="1203"/>
      <c r="GX66" s="1203"/>
      <c r="GY66" s="1203"/>
      <c r="GZ66" s="1203"/>
      <c r="HA66" s="1203"/>
      <c r="HB66" s="1203"/>
      <c r="HC66" s="1203"/>
      <c r="HD66" s="1203"/>
      <c r="HE66" s="1203"/>
      <c r="HF66" s="1203"/>
      <c r="HG66" s="1203"/>
      <c r="HH66" s="1203"/>
      <c r="HI66" s="1203"/>
      <c r="HJ66" s="1203"/>
      <c r="HK66" s="1203"/>
      <c r="HL66" s="1203"/>
      <c r="HM66" s="1203"/>
      <c r="HN66" s="1203"/>
      <c r="HO66" s="1203"/>
      <c r="HP66" s="1203"/>
      <c r="HQ66" s="1203"/>
      <c r="HR66" s="1203"/>
      <c r="HS66" s="1203"/>
      <c r="HT66" s="1203"/>
      <c r="HU66" s="1203"/>
      <c r="HV66" s="1203"/>
      <c r="HW66" s="1203"/>
      <c r="HX66" s="1203"/>
      <c r="HY66" s="1203"/>
      <c r="HZ66" s="1203"/>
      <c r="IA66" s="1203"/>
      <c r="IB66" s="1203"/>
      <c r="IC66" s="1203"/>
      <c r="ID66" s="1203"/>
      <c r="IE66" s="1203"/>
      <c r="IF66" s="1203"/>
      <c r="IG66" s="1203"/>
      <c r="IH66" s="1203"/>
      <c r="II66" s="1203"/>
      <c r="IJ66" s="1203"/>
      <c r="IK66" s="1203"/>
      <c r="IL66" s="1203"/>
      <c r="IM66" s="1203"/>
      <c r="IN66" s="1203"/>
      <c r="IO66" s="1203"/>
      <c r="IP66" s="1203"/>
      <c r="IQ66" s="1203"/>
      <c r="IR66" s="1203"/>
      <c r="IS66" s="1203"/>
      <c r="IT66" s="1203"/>
      <c r="IU66" s="1203"/>
      <c r="IV66" s="1203"/>
      <c r="IW66" s="1203"/>
      <c r="IX66" s="1203"/>
      <c r="IY66" s="1203"/>
      <c r="IZ66" s="1203"/>
      <c r="JA66" s="1203"/>
      <c r="JB66" s="1203"/>
      <c r="JC66" s="1203"/>
      <c r="JD66" s="1203"/>
      <c r="JE66" s="1203"/>
      <c r="JF66" s="1203"/>
      <c r="JG66" s="1203"/>
      <c r="JH66" s="1203"/>
      <c r="JI66" s="1203"/>
      <c r="JJ66" s="1203"/>
      <c r="JK66" s="1203"/>
      <c r="JL66" s="1203"/>
      <c r="JM66" s="1203"/>
      <c r="JN66" s="1203"/>
      <c r="JO66" s="1203"/>
      <c r="JP66" s="1203"/>
      <c r="JQ66" s="1203"/>
      <c r="JR66" s="1203"/>
      <c r="JS66" s="1203"/>
      <c r="JT66" s="1203"/>
      <c r="JU66" s="1203"/>
      <c r="JV66" s="1203"/>
      <c r="JW66" s="1203"/>
      <c r="JX66" s="1203"/>
      <c r="JY66" s="1203"/>
      <c r="JZ66" s="1203"/>
      <c r="KA66" s="1203"/>
      <c r="KB66" s="1203"/>
      <c r="KC66" s="1203"/>
      <c r="KD66" s="1203"/>
      <c r="KE66" s="1203"/>
      <c r="KF66" s="1203"/>
      <c r="KG66" s="1203"/>
      <c r="KH66" s="1203"/>
      <c r="KI66" s="1203"/>
      <c r="KJ66" s="1203"/>
      <c r="KK66" s="1203"/>
      <c r="KL66" s="1203"/>
      <c r="KM66" s="1203"/>
      <c r="KN66" s="1203"/>
      <c r="KO66" s="1203"/>
      <c r="KP66" s="1203"/>
      <c r="KQ66" s="1203"/>
      <c r="KR66" s="1203"/>
      <c r="KS66" s="1203"/>
      <c r="KT66" s="1203"/>
      <c r="KU66" s="1203"/>
      <c r="KV66" s="1203"/>
      <c r="KW66" s="1203"/>
      <c r="KX66" s="1203"/>
      <c r="KY66" s="1203"/>
      <c r="KZ66" s="1203"/>
      <c r="LA66" s="1203"/>
      <c r="LB66" s="1203"/>
      <c r="LC66" s="1203"/>
      <c r="LD66" s="1203"/>
      <c r="LE66" s="1203"/>
      <c r="LF66" s="1203"/>
      <c r="LG66" s="1203"/>
      <c r="LH66" s="1203"/>
      <c r="LI66" s="1203"/>
      <c r="LJ66" s="1203"/>
      <c r="LK66" s="1203"/>
      <c r="LL66" s="1203"/>
      <c r="LM66" s="1203"/>
      <c r="LN66" s="1203"/>
      <c r="LO66" s="1203"/>
      <c r="LP66" s="1203"/>
      <c r="LQ66" s="1203"/>
      <c r="LR66" s="1203"/>
      <c r="LS66" s="1203"/>
      <c r="LT66" s="1203"/>
      <c r="LU66" s="1203"/>
      <c r="LV66" s="1203"/>
      <c r="LW66" s="1203"/>
      <c r="LX66" s="1203"/>
      <c r="LY66" s="1203"/>
      <c r="LZ66" s="1203"/>
      <c r="MA66" s="1203"/>
      <c r="MB66" s="1203"/>
      <c r="MC66" s="1203"/>
      <c r="MD66" s="1203"/>
      <c r="ME66" s="1203"/>
      <c r="MF66" s="1203"/>
      <c r="MG66" s="1203"/>
      <c r="MH66" s="1203"/>
      <c r="MI66" s="1203"/>
      <c r="MJ66" s="1203"/>
      <c r="MK66" s="1203"/>
      <c r="ML66" s="1203"/>
      <c r="MM66" s="1203"/>
      <c r="MN66" s="1203"/>
      <c r="MO66" s="1203"/>
      <c r="MP66" s="1203"/>
      <c r="MQ66" s="1203"/>
      <c r="MR66" s="1203"/>
      <c r="MS66" s="1203"/>
      <c r="MT66" s="1203"/>
      <c r="MU66" s="1203"/>
      <c r="MV66" s="1203"/>
      <c r="MW66" s="1203"/>
      <c r="MX66" s="1203"/>
      <c r="MY66" s="1203"/>
      <c r="MZ66" s="1203"/>
      <c r="NA66" s="1203"/>
      <c r="NB66" s="1203"/>
      <c r="NC66" s="1203"/>
      <c r="ND66" s="1203"/>
      <c r="NE66" s="1203"/>
      <c r="NF66" s="1203"/>
      <c r="NG66" s="1203"/>
      <c r="NH66" s="1203"/>
      <c r="NI66" s="1203"/>
      <c r="NJ66" s="1203"/>
      <c r="NK66" s="1203"/>
      <c r="NL66" s="1203"/>
      <c r="NM66" s="1203"/>
      <c r="NN66" s="1203"/>
      <c r="NO66" s="1203"/>
      <c r="NP66" s="1203"/>
      <c r="NQ66" s="1203"/>
      <c r="NR66" s="1203"/>
      <c r="NS66" s="1203"/>
      <c r="NT66" s="1203"/>
      <c r="NU66" s="1203"/>
      <c r="NV66" s="1203"/>
      <c r="NW66" s="1203"/>
      <c r="NX66" s="1203"/>
      <c r="NY66" s="1203"/>
      <c r="NZ66" s="1203"/>
      <c r="OA66" s="1203"/>
      <c r="OB66" s="1203"/>
      <c r="OC66" s="1203"/>
      <c r="OD66" s="1203"/>
      <c r="OE66" s="1203"/>
      <c r="OF66" s="1203"/>
      <c r="OG66" s="1203"/>
      <c r="OH66" s="1203"/>
      <c r="OI66" s="1203"/>
      <c r="OJ66" s="1203"/>
      <c r="OK66" s="1203"/>
      <c r="OL66" s="1203"/>
      <c r="OM66" s="1203"/>
      <c r="ON66" s="1203"/>
      <c r="OO66" s="1203"/>
      <c r="OP66" s="1203"/>
      <c r="OQ66" s="1203"/>
      <c r="OR66" s="1203"/>
      <c r="OS66" s="1203"/>
      <c r="OT66" s="1203"/>
      <c r="OU66" s="1203"/>
      <c r="OV66" s="1203"/>
      <c r="OW66" s="1203"/>
      <c r="OX66" s="1203"/>
      <c r="OY66" s="1203"/>
      <c r="OZ66" s="1203"/>
      <c r="PA66" s="1203"/>
      <c r="PB66" s="1203"/>
      <c r="PC66" s="1203"/>
      <c r="PD66" s="1203"/>
      <c r="PE66" s="1203"/>
      <c r="PF66" s="1203"/>
      <c r="PG66" s="1203"/>
      <c r="PH66" s="1203"/>
      <c r="PI66" s="1203"/>
      <c r="PJ66" s="1203"/>
      <c r="PK66" s="1203"/>
      <c r="PL66" s="1203"/>
      <c r="PM66" s="1203"/>
      <c r="PN66" s="1203"/>
      <c r="PO66" s="1203"/>
      <c r="PP66" s="1203"/>
      <c r="PQ66" s="1203"/>
      <c r="PR66" s="1203"/>
      <c r="PS66" s="1203"/>
      <c r="PT66" s="1203"/>
      <c r="PU66" s="1203"/>
      <c r="PV66" s="1203"/>
      <c r="PW66" s="1203"/>
      <c r="PX66" s="1203"/>
      <c r="PY66" s="1203"/>
      <c r="PZ66" s="1203"/>
      <c r="QA66" s="1203"/>
      <c r="QB66" s="1203"/>
      <c r="QC66" s="1203"/>
      <c r="QD66" s="1203"/>
      <c r="QE66" s="1203"/>
      <c r="QF66" s="1203"/>
      <c r="QG66" s="1203"/>
      <c r="QH66" s="1203"/>
      <c r="QI66" s="1203"/>
      <c r="QJ66" s="1203"/>
      <c r="QK66" s="1203"/>
      <c r="QL66" s="1203"/>
      <c r="QM66" s="1203"/>
      <c r="QN66" s="1203"/>
      <c r="QO66" s="1203"/>
      <c r="QP66" s="1203"/>
      <c r="QQ66" s="1203"/>
      <c r="QR66" s="1203"/>
      <c r="QS66" s="1203"/>
      <c r="QT66" s="1203"/>
      <c r="QU66" s="1203"/>
      <c r="QV66" s="1203"/>
      <c r="QW66" s="1203"/>
      <c r="QX66" s="1203"/>
      <c r="QY66" s="1203"/>
      <c r="QZ66" s="1203"/>
      <c r="RA66" s="1203"/>
      <c r="RB66" s="1203"/>
      <c r="RC66" s="1203"/>
      <c r="RD66" s="1203"/>
      <c r="RE66" s="1203"/>
      <c r="RF66" s="1203"/>
      <c r="RG66" s="1203"/>
      <c r="RH66" s="1203"/>
      <c r="RI66" s="1203"/>
      <c r="RJ66" s="1203"/>
      <c r="RK66" s="1203"/>
      <c r="RL66" s="1203"/>
      <c r="RM66" s="1203"/>
      <c r="RN66" s="1203"/>
      <c r="RO66" s="1203"/>
      <c r="RP66" s="1203"/>
      <c r="RQ66" s="1203"/>
      <c r="RR66" s="1203"/>
      <c r="RS66" s="1203"/>
      <c r="RT66" s="1203"/>
      <c r="RU66" s="1203"/>
      <c r="RV66" s="1203"/>
      <c r="RW66" s="1203"/>
      <c r="RX66" s="1203"/>
      <c r="RY66" s="1203"/>
      <c r="RZ66" s="1203"/>
      <c r="SA66" s="1203"/>
      <c r="SB66" s="1203"/>
      <c r="SC66" s="1203"/>
      <c r="SD66" s="1203"/>
      <c r="SE66" s="1203"/>
      <c r="SF66" s="1203"/>
      <c r="SG66" s="1203"/>
      <c r="SH66" s="1203"/>
      <c r="SI66" s="1203"/>
      <c r="SJ66" s="1203"/>
      <c r="SK66" s="1203"/>
      <c r="SL66" s="1203"/>
      <c r="SM66" s="1203"/>
      <c r="SN66" s="1203"/>
      <c r="SO66" s="1203"/>
      <c r="SP66" s="1203"/>
      <c r="SQ66" s="1203"/>
      <c r="SR66" s="1203"/>
      <c r="SS66" s="1203"/>
      <c r="ST66" s="1203"/>
      <c r="SU66" s="1203"/>
      <c r="SV66" s="1203"/>
      <c r="SW66" s="1203"/>
      <c r="SX66" s="1203"/>
      <c r="SY66" s="1203"/>
      <c r="SZ66" s="1203"/>
      <c r="TA66" s="1203"/>
      <c r="TB66" s="1203"/>
      <c r="TC66" s="1203"/>
      <c r="TD66" s="1203"/>
      <c r="TE66" s="1203"/>
      <c r="TF66" s="1203"/>
      <c r="TG66" s="1203"/>
      <c r="TH66" s="1203"/>
      <c r="TI66" s="1203"/>
      <c r="TJ66" s="1203"/>
      <c r="TK66" s="1203"/>
      <c r="TL66" s="1203"/>
      <c r="TM66" s="1203"/>
      <c r="TN66" s="1203"/>
      <c r="TO66" s="1203"/>
      <c r="TP66" s="1203"/>
      <c r="TQ66" s="1203"/>
      <c r="TR66" s="1203"/>
      <c r="TS66" s="1203"/>
      <c r="TT66" s="1203"/>
      <c r="TU66" s="1203"/>
      <c r="TV66" s="1203"/>
      <c r="TW66" s="1203"/>
      <c r="TX66" s="1203"/>
      <c r="TY66" s="1203"/>
      <c r="TZ66" s="1203"/>
      <c r="UA66" s="1203"/>
      <c r="UB66" s="1203"/>
      <c r="UC66" s="1203"/>
      <c r="UD66" s="1203"/>
      <c r="UE66" s="1203"/>
      <c r="UF66" s="1203"/>
      <c r="UG66" s="1203"/>
      <c r="UH66" s="1203"/>
      <c r="UI66" s="1203"/>
      <c r="UJ66" s="1203"/>
      <c r="UK66" s="1203"/>
      <c r="UL66" s="1203"/>
      <c r="UM66" s="1203"/>
      <c r="UN66" s="1203"/>
      <c r="UO66" s="1203"/>
      <c r="UP66" s="1203"/>
      <c r="UQ66" s="1203"/>
      <c r="UR66" s="1203"/>
      <c r="US66" s="1203"/>
      <c r="UT66" s="1203"/>
      <c r="UU66" s="1203"/>
      <c r="UV66" s="1203"/>
      <c r="UW66" s="1203"/>
      <c r="UX66" s="1203"/>
      <c r="UY66" s="1203"/>
      <c r="UZ66" s="1203"/>
      <c r="VA66" s="1203"/>
      <c r="VB66" s="1203"/>
      <c r="VC66" s="1203"/>
      <c r="VD66" s="1203"/>
      <c r="VE66" s="1203"/>
      <c r="VF66" s="1203"/>
      <c r="VG66" s="1203"/>
      <c r="VH66" s="1203"/>
      <c r="VI66" s="1203"/>
      <c r="VJ66" s="1203"/>
      <c r="VK66" s="1203"/>
      <c r="VL66" s="1203"/>
      <c r="VM66" s="1203"/>
      <c r="VN66" s="1203"/>
      <c r="VO66" s="1203"/>
      <c r="VP66" s="1203"/>
      <c r="VQ66" s="1203"/>
      <c r="VR66" s="1203"/>
      <c r="VS66" s="1203"/>
      <c r="VT66" s="1203"/>
      <c r="VU66" s="1203"/>
      <c r="VV66" s="1203"/>
      <c r="VW66" s="1203"/>
      <c r="VX66" s="1203"/>
      <c r="VY66" s="1203"/>
      <c r="VZ66" s="1203"/>
      <c r="WA66" s="1203"/>
      <c r="WB66" s="1203"/>
      <c r="WC66" s="1203"/>
      <c r="WD66" s="1203"/>
      <c r="WE66" s="1203"/>
      <c r="WF66" s="1203"/>
      <c r="WG66" s="1203"/>
      <c r="WH66" s="1203"/>
      <c r="WI66" s="1203"/>
      <c r="WJ66" s="1203"/>
      <c r="WK66" s="1203"/>
      <c r="WL66" s="1203"/>
      <c r="WM66" s="1203"/>
      <c r="WN66" s="1203"/>
      <c r="WO66" s="1203"/>
      <c r="WP66" s="1203"/>
      <c r="WQ66" s="1203"/>
      <c r="WR66" s="1203"/>
      <c r="WS66" s="1203"/>
      <c r="WT66" s="1203"/>
      <c r="WU66" s="1203"/>
      <c r="WV66" s="1203"/>
      <c r="WW66" s="1203"/>
      <c r="WX66" s="1203"/>
      <c r="WY66" s="1203"/>
      <c r="WZ66" s="1203"/>
      <c r="XA66" s="1203"/>
      <c r="XB66" s="1203"/>
      <c r="XC66" s="1203"/>
      <c r="XD66" s="1203"/>
      <c r="XE66" s="1203"/>
      <c r="XF66" s="1203"/>
      <c r="XG66" s="1203"/>
      <c r="XH66" s="1203"/>
      <c r="XI66" s="1203"/>
      <c r="XJ66" s="1203"/>
      <c r="XK66" s="1203"/>
      <c r="XL66" s="1203"/>
      <c r="XM66" s="1203"/>
      <c r="XN66" s="1203"/>
      <c r="XO66" s="1203"/>
      <c r="XP66" s="1203"/>
      <c r="XQ66" s="1203"/>
      <c r="XR66" s="1203"/>
      <c r="XS66" s="1203"/>
      <c r="XT66" s="1203"/>
      <c r="XU66" s="1203"/>
      <c r="XV66" s="1203"/>
      <c r="XW66" s="1203"/>
      <c r="XX66" s="1203"/>
      <c r="XY66" s="1203"/>
      <c r="XZ66" s="1203"/>
      <c r="YA66" s="1203"/>
      <c r="YB66" s="1203"/>
      <c r="YC66" s="1203"/>
      <c r="YD66" s="1203"/>
      <c r="YE66" s="1203"/>
      <c r="YF66" s="1203"/>
      <c r="YG66" s="1203"/>
      <c r="YH66" s="1203"/>
      <c r="YI66" s="1203"/>
      <c r="YJ66" s="1203"/>
      <c r="YK66" s="1203"/>
      <c r="YL66" s="1203"/>
      <c r="YM66" s="1203"/>
      <c r="YN66" s="1203"/>
      <c r="YO66" s="1203"/>
      <c r="YP66" s="1203"/>
      <c r="YQ66" s="1203"/>
      <c r="YR66" s="1203"/>
      <c r="YS66" s="1203"/>
      <c r="YT66" s="1203"/>
      <c r="YU66" s="1203"/>
      <c r="YV66" s="1203"/>
      <c r="YW66" s="1203"/>
      <c r="YX66" s="1203"/>
      <c r="YY66" s="1203"/>
      <c r="YZ66" s="1203"/>
      <c r="ZA66" s="1203"/>
      <c r="ZB66" s="1203"/>
      <c r="ZC66" s="1203"/>
      <c r="ZD66" s="1203"/>
      <c r="ZE66" s="1203"/>
      <c r="ZF66" s="1203"/>
      <c r="ZG66" s="1203"/>
      <c r="ZH66" s="1203"/>
      <c r="ZI66" s="1203"/>
      <c r="ZJ66" s="1203"/>
      <c r="ZK66" s="1203"/>
      <c r="ZL66" s="1203"/>
      <c r="ZM66" s="1203"/>
      <c r="ZN66" s="1203"/>
      <c r="ZO66" s="1203"/>
      <c r="ZP66" s="1203"/>
      <c r="ZQ66" s="1203"/>
      <c r="ZR66" s="1203"/>
      <c r="ZS66" s="1203"/>
      <c r="ZT66" s="1203"/>
      <c r="ZU66" s="1203"/>
      <c r="ZV66" s="1203"/>
      <c r="ZW66" s="1203"/>
      <c r="ZX66" s="1203"/>
      <c r="ZY66" s="1203"/>
      <c r="ZZ66" s="1203"/>
      <c r="AAA66" s="1203"/>
      <c r="AAB66" s="1203"/>
      <c r="AAC66" s="1203"/>
      <c r="AAD66" s="1203"/>
      <c r="AAE66" s="1203"/>
      <c r="AAF66" s="1203"/>
      <c r="AAG66" s="1203"/>
      <c r="AAH66" s="1203"/>
      <c r="AAI66" s="1203"/>
      <c r="AAJ66" s="1203"/>
      <c r="AAK66" s="1203"/>
      <c r="AAL66" s="1203"/>
      <c r="AAM66" s="1203"/>
      <c r="AAN66" s="1203"/>
      <c r="AAO66" s="1203"/>
      <c r="AAP66" s="1203"/>
      <c r="AAQ66" s="1203"/>
      <c r="AAR66" s="1203"/>
      <c r="AAS66" s="1203"/>
      <c r="AAT66" s="1203"/>
      <c r="AAU66" s="1203"/>
      <c r="AAV66" s="1203"/>
      <c r="AAW66" s="1203"/>
      <c r="AAX66" s="1203"/>
      <c r="AAY66" s="1203"/>
      <c r="AAZ66" s="1203"/>
      <c r="ABA66" s="1203"/>
      <c r="ABB66" s="1203"/>
      <c r="ABC66" s="1203"/>
      <c r="ABD66" s="1203"/>
      <c r="ABE66" s="1203"/>
      <c r="ABF66" s="1203"/>
      <c r="ABG66" s="1203"/>
      <c r="ABH66" s="1203"/>
      <c r="ABI66" s="1203"/>
      <c r="ABJ66" s="1203"/>
      <c r="ABK66" s="1203"/>
      <c r="ABL66" s="1203"/>
      <c r="ABM66" s="1203"/>
      <c r="ABN66" s="1203"/>
      <c r="ABO66" s="1203"/>
      <c r="ABP66" s="1203"/>
      <c r="ABQ66" s="1203"/>
      <c r="ABR66" s="1203"/>
      <c r="ABS66" s="1203"/>
      <c r="ABT66" s="1203"/>
      <c r="ABU66" s="1203"/>
      <c r="ABV66" s="1203"/>
      <c r="ABW66" s="1203"/>
      <c r="ABX66" s="1203"/>
      <c r="ABY66" s="1203"/>
      <c r="ABZ66" s="1203"/>
      <c r="ACA66" s="1203"/>
      <c r="ACB66" s="1203"/>
      <c r="ACC66" s="1203"/>
      <c r="ACD66" s="1203"/>
      <c r="ACE66" s="1203"/>
      <c r="ACF66" s="1203"/>
      <c r="ACG66" s="1203"/>
      <c r="ACH66" s="1203"/>
      <c r="ACI66" s="1203"/>
      <c r="ACJ66" s="1203"/>
      <c r="ACK66" s="1203"/>
      <c r="ACL66" s="1203"/>
      <c r="ACM66" s="1203"/>
      <c r="ACN66" s="1203"/>
      <c r="ACO66" s="1203"/>
      <c r="ACP66" s="1203"/>
      <c r="ACQ66" s="1203"/>
      <c r="ACR66" s="1203"/>
      <c r="ACS66" s="1203"/>
      <c r="ACT66" s="1203"/>
      <c r="ACU66" s="1203"/>
      <c r="ACV66" s="1203"/>
      <c r="ACW66" s="1203"/>
      <c r="ACX66" s="1203"/>
      <c r="ACY66" s="1203"/>
      <c r="ACZ66" s="1203"/>
      <c r="ADA66" s="1203"/>
      <c r="ADB66" s="1203"/>
      <c r="ADC66" s="1203"/>
      <c r="ADD66" s="1203"/>
      <c r="ADE66" s="1203"/>
      <c r="ADF66" s="1203"/>
      <c r="ADG66" s="1203"/>
      <c r="ADH66" s="1203"/>
      <c r="ADI66" s="1203"/>
      <c r="ADJ66" s="1203"/>
      <c r="ADK66" s="1203"/>
      <c r="ADL66" s="1203"/>
      <c r="ADM66" s="1203"/>
      <c r="ADN66" s="1203"/>
      <c r="ADO66" s="1203"/>
      <c r="ADP66" s="1203"/>
      <c r="ADQ66" s="1203"/>
      <c r="ADR66" s="1203"/>
      <c r="ADS66" s="1203"/>
      <c r="ADT66" s="1203"/>
      <c r="ADU66" s="1203"/>
      <c r="ADV66" s="1203"/>
      <c r="ADW66" s="1203"/>
      <c r="ADX66" s="1203"/>
      <c r="ADY66" s="1203"/>
      <c r="ADZ66" s="1203"/>
      <c r="AEA66" s="1203"/>
      <c r="AEB66" s="1203"/>
      <c r="AEC66" s="1203"/>
      <c r="AED66" s="1203"/>
      <c r="AEE66" s="1203"/>
      <c r="AEF66" s="1203"/>
      <c r="AEG66" s="1203"/>
      <c r="AEH66" s="1203"/>
      <c r="AEI66" s="1203"/>
      <c r="AEJ66" s="1203"/>
      <c r="AEK66" s="1203"/>
      <c r="AEL66" s="1203"/>
      <c r="AEM66" s="1203"/>
      <c r="AEN66" s="1203"/>
      <c r="AEO66" s="1203"/>
      <c r="AEP66" s="1203"/>
      <c r="AEQ66" s="1203"/>
      <c r="AER66" s="1203"/>
      <c r="AES66" s="1203"/>
      <c r="AET66" s="1203"/>
      <c r="AEU66" s="1203"/>
      <c r="AEV66" s="1203"/>
      <c r="AEW66" s="1203"/>
      <c r="AEX66" s="1203"/>
      <c r="AEY66" s="1203"/>
      <c r="AEZ66" s="1203"/>
      <c r="AFA66" s="1203"/>
      <c r="AFB66" s="1203"/>
      <c r="AFC66" s="1203"/>
      <c r="AFD66" s="1203"/>
      <c r="AFE66" s="1203"/>
      <c r="AFF66" s="1203"/>
      <c r="AFG66" s="1203"/>
      <c r="AFH66" s="1203"/>
      <c r="AFI66" s="1203"/>
      <c r="AFJ66" s="1203"/>
      <c r="AFK66" s="1203"/>
      <c r="AFL66" s="1203"/>
      <c r="AFM66" s="1203"/>
      <c r="AFN66" s="1203"/>
      <c r="AFO66" s="1203"/>
      <c r="AFP66" s="1203"/>
      <c r="AFQ66" s="1203"/>
      <c r="AFR66" s="1203"/>
      <c r="AFS66" s="1203"/>
      <c r="AFT66" s="1203"/>
      <c r="AFU66" s="1203"/>
      <c r="AFV66" s="1203"/>
      <c r="AFW66" s="1203"/>
      <c r="AFX66" s="1203"/>
      <c r="AFY66" s="1203"/>
      <c r="AFZ66" s="1203"/>
      <c r="AGA66" s="1203"/>
      <c r="AGB66" s="1203"/>
      <c r="AGC66" s="1203"/>
      <c r="AGD66" s="1203"/>
      <c r="AGE66" s="1203"/>
      <c r="AGF66" s="1203"/>
      <c r="AGG66" s="1203"/>
      <c r="AGH66" s="1203"/>
      <c r="AGI66" s="1203"/>
      <c r="AGJ66" s="1203"/>
      <c r="AGK66" s="1203"/>
      <c r="AGL66" s="1203"/>
      <c r="AGM66" s="1203"/>
      <c r="AGN66" s="1203"/>
      <c r="AGO66" s="1203"/>
      <c r="AGP66" s="1203"/>
      <c r="AGQ66" s="1203"/>
      <c r="AGR66" s="1203"/>
      <c r="AGS66" s="1203"/>
      <c r="AGT66" s="1203"/>
      <c r="AGU66" s="1203"/>
      <c r="AGV66" s="1203"/>
      <c r="AGW66" s="1203"/>
      <c r="AGX66" s="1203"/>
      <c r="AGY66" s="1203"/>
      <c r="AGZ66" s="1203"/>
      <c r="AHA66" s="1203"/>
      <c r="AHB66" s="1203"/>
      <c r="AHC66" s="1203"/>
      <c r="AHD66" s="1203"/>
      <c r="AHE66" s="1203"/>
      <c r="AHF66" s="1203"/>
      <c r="AHG66" s="1203"/>
      <c r="AHH66" s="1203"/>
      <c r="AHI66" s="1203"/>
      <c r="AHJ66" s="1203"/>
      <c r="AHK66" s="1203"/>
      <c r="AHL66" s="1203"/>
      <c r="AHM66" s="1203"/>
      <c r="AHN66" s="1203"/>
      <c r="AHO66" s="1203"/>
      <c r="AHP66" s="1203"/>
      <c r="AHQ66" s="1203"/>
      <c r="AHR66" s="1203"/>
      <c r="AHS66" s="1203"/>
      <c r="AHT66" s="1203"/>
      <c r="AHU66" s="1203"/>
      <c r="AHV66" s="1203"/>
      <c r="AHW66" s="1203"/>
      <c r="AHX66" s="1203"/>
      <c r="AHY66" s="1203"/>
      <c r="AHZ66" s="1203"/>
      <c r="AIA66" s="1203"/>
      <c r="AIB66" s="1203"/>
      <c r="AIC66" s="1203"/>
      <c r="AID66" s="1203"/>
      <c r="AIE66" s="1203"/>
      <c r="AIF66" s="1203"/>
      <c r="AIG66" s="1203"/>
      <c r="AIH66" s="1203"/>
      <c r="AII66" s="1203"/>
      <c r="AIJ66" s="1203"/>
      <c r="AIK66" s="1203"/>
      <c r="AIL66" s="1203"/>
      <c r="AIM66" s="1203"/>
      <c r="AIN66" s="1203"/>
      <c r="AIO66" s="1203"/>
      <c r="AIP66" s="1203"/>
      <c r="AIQ66" s="1203"/>
      <c r="AIR66" s="1203"/>
      <c r="AIS66" s="1203"/>
      <c r="AIT66" s="1203"/>
      <c r="AIU66" s="1203"/>
      <c r="AIV66" s="1203"/>
      <c r="AIW66" s="1203"/>
      <c r="AIX66" s="1203"/>
      <c r="AIY66" s="1203"/>
      <c r="AIZ66" s="1203"/>
      <c r="AJA66" s="1203"/>
      <c r="AJB66" s="1203"/>
      <c r="AJC66" s="1203"/>
      <c r="AJD66" s="1203"/>
      <c r="AJE66" s="1203"/>
      <c r="AJF66" s="1203"/>
      <c r="AJG66" s="1203"/>
      <c r="AJH66" s="1203"/>
      <c r="AJI66" s="1203"/>
      <c r="AJJ66" s="1203"/>
      <c r="AJK66" s="1203"/>
      <c r="AJL66" s="1203"/>
      <c r="AJM66" s="1203"/>
      <c r="AJN66" s="1203"/>
      <c r="AJO66" s="1203"/>
      <c r="AJP66" s="1203"/>
      <c r="AJQ66" s="1203"/>
      <c r="AJR66" s="1203"/>
      <c r="AJS66" s="1203"/>
      <c r="AJT66" s="1203"/>
      <c r="AJU66" s="1203"/>
      <c r="AJV66" s="1203"/>
      <c r="AJW66" s="1203"/>
      <c r="AJX66" s="1203"/>
      <c r="AJY66" s="1203"/>
      <c r="AJZ66" s="1203"/>
      <c r="AKA66" s="1203"/>
      <c r="AKB66" s="1203"/>
      <c r="AKC66" s="1203"/>
      <c r="AKD66" s="1203"/>
      <c r="AKE66" s="1203"/>
      <c r="AKF66" s="1203"/>
      <c r="AKG66" s="1203"/>
      <c r="AKH66" s="1203"/>
      <c r="AKI66" s="1203"/>
      <c r="AKJ66" s="1203"/>
      <c r="AKK66" s="1203"/>
      <c r="AKL66" s="1203"/>
      <c r="AKM66" s="1203"/>
      <c r="AKN66" s="1203"/>
      <c r="AKO66" s="1203"/>
      <c r="AKP66" s="1203"/>
      <c r="AKQ66" s="1203"/>
      <c r="AKR66" s="1203"/>
      <c r="AKS66" s="1203"/>
      <c r="AKT66" s="1203"/>
      <c r="AKU66" s="1203"/>
      <c r="AKV66" s="1203"/>
      <c r="AKW66" s="1203"/>
      <c r="AKX66" s="1203"/>
      <c r="AKY66" s="1203"/>
      <c r="AKZ66" s="1203"/>
      <c r="ALA66" s="1203"/>
      <c r="ALB66" s="1203"/>
      <c r="ALC66" s="1203"/>
      <c r="ALD66" s="1203"/>
      <c r="ALE66" s="1203"/>
      <c r="ALF66" s="1203"/>
      <c r="ALG66" s="1203"/>
      <c r="ALH66" s="1203"/>
      <c r="ALI66" s="1203"/>
      <c r="ALJ66" s="1203"/>
      <c r="ALK66" s="1203"/>
      <c r="ALL66" s="1203"/>
      <c r="ALM66" s="1203"/>
      <c r="ALN66" s="1203"/>
      <c r="ALO66" s="1203"/>
      <c r="ALP66" s="1203"/>
      <c r="ALQ66" s="1203"/>
      <c r="ALR66" s="1203"/>
      <c r="ALS66" s="1203"/>
      <c r="ALT66" s="1203"/>
      <c r="ALU66" s="1203"/>
      <c r="ALV66" s="1203"/>
      <c r="ALW66" s="1203"/>
    </row>
    <row r="67" spans="1:1011" ht="18" hidden="1">
      <c r="A67" s="1272"/>
      <c r="B67" s="1273"/>
      <c r="C67" s="1272"/>
      <c r="D67" s="1272"/>
      <c r="E67" s="1272"/>
      <c r="F67" s="1272"/>
      <c r="G67" s="1272"/>
      <c r="H67" s="1272"/>
      <c r="AI67" s="1274"/>
    </row>
    <row r="68" spans="1:1011" ht="18" hidden="1">
      <c r="A68" s="1272"/>
      <c r="B68" s="1273"/>
      <c r="C68" s="1272"/>
      <c r="D68" s="1272"/>
      <c r="E68" s="1272"/>
      <c r="F68" s="1272"/>
      <c r="G68" s="1272"/>
      <c r="H68" s="1272"/>
      <c r="AI68" s="1274"/>
    </row>
    <row r="69" spans="1:1011" ht="18" hidden="1">
      <c r="A69" s="1272"/>
      <c r="B69" s="1273"/>
      <c r="C69" s="1272"/>
      <c r="D69" s="1272"/>
      <c r="E69" s="1272"/>
      <c r="F69" s="1272"/>
      <c r="G69" s="1272"/>
      <c r="H69" s="1272"/>
      <c r="AI69" s="1274"/>
    </row>
    <row r="70" spans="1:1011" ht="23.25" hidden="1">
      <c r="A70" s="1272"/>
      <c r="B70" s="1273"/>
      <c r="C70" s="1272"/>
      <c r="D70" s="1272"/>
      <c r="E70" s="1272"/>
      <c r="F70" s="1272"/>
      <c r="G70" s="1272"/>
      <c r="H70" s="1272"/>
      <c r="AE70" s="1275" t="s">
        <v>517</v>
      </c>
      <c r="AF70" s="1275" t="s">
        <v>1470</v>
      </c>
      <c r="AG70" s="1276" t="s">
        <v>519</v>
      </c>
      <c r="AI70" s="1274"/>
    </row>
    <row r="71" spans="1:1011" ht="23.25" hidden="1">
      <c r="A71" s="1272"/>
      <c r="B71" s="1273"/>
      <c r="C71" s="1272"/>
      <c r="D71" s="1272"/>
      <c r="E71" s="1272"/>
      <c r="F71" s="1272"/>
      <c r="G71" s="1272"/>
      <c r="H71" s="1272"/>
      <c r="AE71" s="1277" t="s">
        <v>2946</v>
      </c>
      <c r="AF71" s="1278" t="e">
        <f ca="1">+AC16+AC47+AC48+AC49+AC50+AC58+AC59+AC60+AC61</f>
        <v>#REF!</v>
      </c>
      <c r="AG71" s="1279">
        <f>+G16+G47+G48+G49+G50+G58+G59+G60+G61</f>
        <v>19</v>
      </c>
      <c r="AI71" s="1274"/>
    </row>
    <row r="72" spans="1:1011" ht="23.25" hidden="1">
      <c r="A72" s="1272"/>
      <c r="B72" s="1273"/>
      <c r="C72" s="1272"/>
      <c r="D72" s="1272"/>
      <c r="E72" s="1272"/>
      <c r="F72" s="1272"/>
      <c r="G72" s="1272"/>
      <c r="H72" s="1272"/>
      <c r="AE72" s="1277" t="s">
        <v>2984</v>
      </c>
      <c r="AF72" s="1278" t="e">
        <f ca="1">+AC26+AC27+AC28+AC29+AC30</f>
        <v>#REF!</v>
      </c>
      <c r="AG72" s="1279">
        <f>+G26+G27+G28+G29+G30</f>
        <v>10</v>
      </c>
      <c r="AI72" s="1274"/>
    </row>
    <row r="73" spans="1:1011" ht="23.25" hidden="1">
      <c r="A73" s="1272"/>
      <c r="B73" s="1273"/>
      <c r="C73" s="1272"/>
      <c r="D73" s="1272"/>
      <c r="E73" s="1272"/>
      <c r="F73" s="1272"/>
      <c r="G73" s="1272"/>
      <c r="H73" s="1272"/>
      <c r="AE73" s="1280" t="s">
        <v>2950</v>
      </c>
      <c r="AF73" s="1281" t="e">
        <f ca="1">+AC15+AC17+AC18+AC19+AC20+AC21+AC22+AC23+AC24+AC25+AC51+AC52+AC53+AC54+AC55+AC57+AC63+AC64+AC65+AC66</f>
        <v>#REF!</v>
      </c>
      <c r="AG73" s="1279">
        <f>+G15+G17+G18+G19+G20+G21+G22+G23+G25+G51+G52+G53+G54+G55+G57+G63+G64+G65+G66</f>
        <v>38</v>
      </c>
      <c r="AI73" s="1274"/>
    </row>
    <row r="74" spans="1:1011" ht="46.5" hidden="1">
      <c r="A74" s="1272"/>
      <c r="B74" s="1273"/>
      <c r="C74" s="1272"/>
      <c r="D74" s="1272"/>
      <c r="E74" s="1272"/>
      <c r="F74" s="1272"/>
      <c r="G74" s="1272"/>
      <c r="H74" s="1272"/>
      <c r="AE74" s="1280" t="s">
        <v>2910</v>
      </c>
      <c r="AF74" s="1278" t="e">
        <f ca="1">+AC7+AC8+AC9+AC10+AC11+AC12+AC13+AC14+AC56+AC62</f>
        <v>#REF!</v>
      </c>
      <c r="AG74" s="1279">
        <f>+G7+G8+G9+G10+G11+G12+G13+G14+G56+G62</f>
        <v>13</v>
      </c>
      <c r="AI74" s="1274"/>
    </row>
    <row r="75" spans="1:1011" ht="23.25" hidden="1">
      <c r="A75" s="1272"/>
      <c r="B75" s="1273"/>
      <c r="C75" s="1272"/>
      <c r="D75" s="1272"/>
      <c r="E75" s="1272"/>
      <c r="F75" s="1272"/>
      <c r="G75" s="1272"/>
      <c r="H75" s="1272"/>
      <c r="AE75" s="1282" t="s">
        <v>3010</v>
      </c>
      <c r="AF75" s="1278" t="e">
        <f ca="1">+AC31+AC32+AC33+AC34+AC35+AC36+AC37+AC38+AC39+AC40+AC41+AC42+AC43+AC44+AC45+AC46</f>
        <v>#REF!</v>
      </c>
      <c r="AG75" s="1279">
        <f>+G31+G32+G33+G35+G36+G37+G34+G38+G39+G40+G41+G42+G43+G44+G45+G46</f>
        <v>37</v>
      </c>
      <c r="AI75" s="1274"/>
    </row>
    <row r="76" spans="1:1011" ht="69.75" hidden="1">
      <c r="A76" s="1272"/>
      <c r="B76" s="1273"/>
      <c r="C76" s="1272"/>
      <c r="D76" s="1272"/>
      <c r="E76" s="1272"/>
      <c r="F76" s="1272"/>
      <c r="G76" s="1272"/>
      <c r="H76" s="1272"/>
      <c r="AE76" s="1283" t="s">
        <v>2615</v>
      </c>
      <c r="AF76" s="1284" t="e">
        <f ca="1">AVERAGE(AF71:AF74)</f>
        <v>#REF!</v>
      </c>
      <c r="AG76" s="1285">
        <f>SUBTOTAL(9,AG71:AG74)</f>
        <v>80</v>
      </c>
      <c r="AI76" s="1274"/>
    </row>
    <row r="77" spans="1:1011" hidden="1">
      <c r="A77" s="1272"/>
      <c r="B77" s="1272"/>
      <c r="C77" s="1272"/>
      <c r="D77" s="1272"/>
      <c r="E77" s="1272"/>
      <c r="F77" s="1272"/>
      <c r="G77" s="1272"/>
      <c r="H77" s="1272"/>
    </row>
    <row r="78" spans="1:1011" ht="150" hidden="1" customHeight="1">
      <c r="A78" s="1272"/>
      <c r="B78" s="1272"/>
      <c r="C78" s="1272"/>
      <c r="D78" s="1272"/>
      <c r="E78" s="1272"/>
      <c r="F78" s="1272"/>
      <c r="G78" s="1272"/>
      <c r="H78" s="1272"/>
    </row>
    <row r="79" spans="1:1011" ht="101.25" customHeight="1"/>
  </sheetData>
  <sheetProtection algorithmName="SHA-512" hashValue="T/bWAGEXi6BcIuWs12R3TQdqVa2ADRHVs3ua4K7jtLl6EU7YrqBlFjyU9EACfjK5oaijPWXMAk1f0daPSGD8Kg==" saltValue="5Lp/Op7eb99gbfIFxCP1qA==" spinCount="100000" sheet="1" objects="1" scenarios="1"/>
  <autoFilter ref="A4:AJ66" xr:uid="{422016DF-4160-4D8C-98CF-099E5B55527A}">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43">
    <mergeCell ref="AD2:AI2"/>
    <mergeCell ref="A4:B4"/>
    <mergeCell ref="C4:C6"/>
    <mergeCell ref="D4:D6"/>
    <mergeCell ref="E4:E6"/>
    <mergeCell ref="F4:F6"/>
    <mergeCell ref="G4:G6"/>
    <mergeCell ref="H4:H6"/>
    <mergeCell ref="I4:I6"/>
    <mergeCell ref="J4:J6"/>
    <mergeCell ref="AA4:AA6"/>
    <mergeCell ref="AB4:AB6"/>
    <mergeCell ref="AC4:AC6"/>
    <mergeCell ref="AD4:AD6"/>
    <mergeCell ref="AE4:AE6"/>
    <mergeCell ref="A5:A6"/>
    <mergeCell ref="B5:B6"/>
    <mergeCell ref="O5:Q5"/>
    <mergeCell ref="R5:T5"/>
    <mergeCell ref="U5:W5"/>
    <mergeCell ref="K4:K6"/>
    <mergeCell ref="L4:L6"/>
    <mergeCell ref="M4:M6"/>
    <mergeCell ref="N4:N6"/>
    <mergeCell ref="O4:Z4"/>
    <mergeCell ref="X5:Z5"/>
    <mergeCell ref="AF4:AF6"/>
    <mergeCell ref="AG4:AG6"/>
    <mergeCell ref="AH4:AH6"/>
    <mergeCell ref="AI4:AI6"/>
    <mergeCell ref="AJ4:AJ6"/>
    <mergeCell ref="F8:F9"/>
    <mergeCell ref="A11:A14"/>
    <mergeCell ref="B11:B14"/>
    <mergeCell ref="C11:C14"/>
    <mergeCell ref="D11:D14"/>
    <mergeCell ref="B65:B66"/>
    <mergeCell ref="C65:C66"/>
    <mergeCell ref="D65:D66"/>
    <mergeCell ref="A8:A9"/>
    <mergeCell ref="B8:B9"/>
    <mergeCell ref="C8:C9"/>
    <mergeCell ref="D8:D9"/>
  </mergeCells>
  <dataValidations disablePrompts="1" count="1">
    <dataValidation type="list" allowBlank="1" showInputMessage="1" showErrorMessage="1" sqref="H51:H54 J51 L51 J54 L54:L63" xr:uid="{2BE204D3-90C0-45D6-BE4A-24494D7F8D60}">
      <formula1>#REF!</formula1>
      <formula2>0</formula2>
    </dataValidation>
  </dataValidations>
  <pageMargins left="0.196527777777778" right="0.196527777777778" top="0.196527777777778" bottom="0.196527777777778" header="0.51180555555555496" footer="0.51180555555555496"/>
  <pageSetup firstPageNumber="0" fitToHeight="0" orientation="landscape" horizontalDpi="300" verticalDpi="300"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D5719C8-63F7-41C5-AC4B-2C7485B0FD3E}">
          <x14:formula1>
            <xm:f>'P:\2-Gerencia de Planificacion y Presupuesto\3- GERENCIA PLANIFICACION Y PRESUPUESTOS\PLANES OPERATIVOS 2022-EDENORTE\18. DTI\[18. Plan Operativo Anual 2022 -  Dirección de Tecnología de la Información.xlsx]Hoja1'!#REF!</xm:f>
          </x14:formula1>
          <x14:formula2>
            <xm:f>0</xm:f>
          </x14:formula2>
          <xm:sqref>M67:M76 M20:M25 M55:M63 A15:A25 A7:B8 A10:B11 B19 B21:B22 B24:B25 B47:B50 A55:B63 A67:B76 G10 G55:G63 G20:G25 G7 H24:H25 H7:H14 K43:K66 K27 K30:K39 K7:K25 L24:L25 L7:M18 AH24:AH25 AH7:AH14 J23:J25 J20 J7:J18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9"/>
  <dimension ref="A3:N67"/>
  <sheetViews>
    <sheetView topLeftCell="A15" workbookViewId="0">
      <selection activeCell="D16" sqref="D16"/>
    </sheetView>
  </sheetViews>
  <sheetFormatPr baseColWidth="10" defaultRowHeight="15"/>
  <cols>
    <col min="2" max="2" width="33.5703125" customWidth="1"/>
    <col min="4" max="4" width="23.28515625" customWidth="1"/>
  </cols>
  <sheetData>
    <row r="3" spans="1:14" ht="31.5">
      <c r="A3" s="1" t="s">
        <v>15</v>
      </c>
      <c r="B3" s="1" t="s">
        <v>23</v>
      </c>
      <c r="C3" s="1" t="s">
        <v>6</v>
      </c>
      <c r="D3" s="2" t="s">
        <v>24</v>
      </c>
      <c r="E3" s="4" t="s">
        <v>20</v>
      </c>
      <c r="F3" s="4" t="s">
        <v>7</v>
      </c>
      <c r="G3" s="4" t="s">
        <v>21</v>
      </c>
      <c r="H3" s="4" t="s">
        <v>25</v>
      </c>
      <c r="I3" s="3" t="s">
        <v>13</v>
      </c>
    </row>
    <row r="4" spans="1:14" ht="45">
      <c r="A4" s="5" t="s">
        <v>26</v>
      </c>
      <c r="B4" s="13" t="s">
        <v>27</v>
      </c>
      <c r="C4" s="14">
        <v>1</v>
      </c>
      <c r="D4" s="15" t="s">
        <v>28</v>
      </c>
      <c r="E4" s="15" t="s">
        <v>29</v>
      </c>
      <c r="F4" s="8" t="s">
        <v>30</v>
      </c>
      <c r="G4" s="6" t="s">
        <v>31</v>
      </c>
      <c r="H4" s="6" t="s">
        <v>32</v>
      </c>
      <c r="I4" s="9" t="s">
        <v>33</v>
      </c>
    </row>
    <row r="5" spans="1:14" ht="60">
      <c r="A5" s="13" t="s">
        <v>34</v>
      </c>
      <c r="B5" s="13" t="s">
        <v>35</v>
      </c>
      <c r="C5" s="14">
        <v>2</v>
      </c>
      <c r="D5" s="15" t="s">
        <v>36</v>
      </c>
      <c r="E5" s="15" t="s">
        <v>37</v>
      </c>
      <c r="F5" s="8" t="s">
        <v>38</v>
      </c>
      <c r="G5" s="6" t="s">
        <v>39</v>
      </c>
      <c r="H5" s="6" t="s">
        <v>40</v>
      </c>
      <c r="I5" s="9" t="s">
        <v>41</v>
      </c>
    </row>
    <row r="6" spans="1:14" ht="105">
      <c r="A6" s="13" t="s">
        <v>42</v>
      </c>
      <c r="B6" s="13" t="s">
        <v>43</v>
      </c>
      <c r="C6" s="14">
        <v>3</v>
      </c>
      <c r="D6" s="15" t="s">
        <v>44</v>
      </c>
      <c r="E6" s="15" t="s">
        <v>45</v>
      </c>
      <c r="F6" s="8"/>
      <c r="G6" s="6"/>
      <c r="H6" s="6"/>
      <c r="I6" s="9" t="s">
        <v>46</v>
      </c>
    </row>
    <row r="7" spans="1:14" ht="120">
      <c r="A7" s="13" t="s">
        <v>47</v>
      </c>
      <c r="B7" s="13" t="s">
        <v>48</v>
      </c>
      <c r="C7" s="14"/>
      <c r="D7" s="20" t="s">
        <v>49</v>
      </c>
      <c r="E7" s="15" t="s">
        <v>50</v>
      </c>
      <c r="F7" s="8"/>
      <c r="G7" s="6"/>
      <c r="H7" s="6"/>
      <c r="I7" s="9" t="s">
        <v>51</v>
      </c>
    </row>
    <row r="8" spans="1:14" ht="90">
      <c r="A8" s="13" t="s">
        <v>52</v>
      </c>
      <c r="B8" s="13" t="s">
        <v>53</v>
      </c>
      <c r="C8" s="6"/>
      <c r="D8" s="15" t="s">
        <v>54</v>
      </c>
      <c r="E8" s="15" t="s">
        <v>55</v>
      </c>
      <c r="F8" s="8"/>
      <c r="G8" s="6"/>
      <c r="H8" s="6"/>
      <c r="I8" s="9" t="s">
        <v>56</v>
      </c>
    </row>
    <row r="9" spans="1:14" ht="105">
      <c r="A9" s="5" t="s">
        <v>57</v>
      </c>
      <c r="B9" s="13" t="s">
        <v>58</v>
      </c>
      <c r="C9" s="6"/>
      <c r="D9" s="15" t="s">
        <v>59</v>
      </c>
      <c r="E9" s="15" t="s">
        <v>60</v>
      </c>
      <c r="F9" s="8"/>
      <c r="G9" s="6"/>
      <c r="H9" s="6"/>
      <c r="I9" s="18" t="s">
        <v>61</v>
      </c>
    </row>
    <row r="10" spans="1:14" ht="45">
      <c r="A10" s="5" t="s">
        <v>62</v>
      </c>
      <c r="B10" s="13" t="s">
        <v>63</v>
      </c>
      <c r="C10" s="6"/>
      <c r="D10" s="15" t="s">
        <v>64</v>
      </c>
      <c r="E10" s="15" t="s">
        <v>65</v>
      </c>
      <c r="F10" s="8"/>
      <c r="G10" s="6"/>
      <c r="H10" s="6"/>
      <c r="I10" s="18" t="s">
        <v>66</v>
      </c>
      <c r="J10" s="6"/>
      <c r="K10" s="6"/>
      <c r="L10" s="6"/>
      <c r="M10" s="6"/>
      <c r="N10" s="6"/>
    </row>
    <row r="11" spans="1:14" ht="90">
      <c r="A11" s="5"/>
      <c r="B11" s="13" t="s">
        <v>67</v>
      </c>
      <c r="C11" s="6"/>
      <c r="D11" s="15" t="s">
        <v>68</v>
      </c>
      <c r="E11" s="15" t="s">
        <v>69</v>
      </c>
      <c r="F11" s="8"/>
      <c r="G11" s="6"/>
      <c r="H11" s="6"/>
      <c r="I11" s="9" t="s">
        <v>70</v>
      </c>
      <c r="J11" s="6"/>
      <c r="K11" s="6"/>
      <c r="L11" s="6"/>
      <c r="M11" s="6"/>
      <c r="N11" s="6"/>
    </row>
    <row r="12" spans="1:14" ht="60">
      <c r="A12" s="5"/>
      <c r="B12" s="13" t="s">
        <v>71</v>
      </c>
      <c r="C12" s="6"/>
      <c r="D12" s="15" t="s">
        <v>72</v>
      </c>
      <c r="E12" s="15" t="s">
        <v>73</v>
      </c>
      <c r="F12" s="8"/>
      <c r="G12" s="6"/>
      <c r="H12" s="6"/>
      <c r="I12" s="9" t="s">
        <v>74</v>
      </c>
      <c r="J12" s="6"/>
      <c r="K12" s="6"/>
      <c r="L12" s="6"/>
      <c r="M12" s="6"/>
      <c r="N12" s="6"/>
    </row>
    <row r="13" spans="1:14" ht="105">
      <c r="A13" s="5"/>
      <c r="B13" s="13" t="s">
        <v>75</v>
      </c>
      <c r="C13" s="6"/>
      <c r="D13" s="15" t="s">
        <v>76</v>
      </c>
      <c r="E13" s="15" t="s">
        <v>77</v>
      </c>
      <c r="F13" s="8"/>
      <c r="G13" s="6"/>
      <c r="H13" s="6"/>
      <c r="I13" s="9" t="s">
        <v>78</v>
      </c>
      <c r="J13" s="6"/>
      <c r="K13" s="6"/>
      <c r="L13" s="6"/>
      <c r="M13" s="6"/>
      <c r="N13" s="6"/>
    </row>
    <row r="14" spans="1:14" ht="105">
      <c r="A14" s="5"/>
      <c r="B14" s="13" t="s">
        <v>79</v>
      </c>
      <c r="C14" s="6"/>
      <c r="D14" s="15" t="s">
        <v>80</v>
      </c>
      <c r="E14" s="15" t="s">
        <v>81</v>
      </c>
      <c r="F14" s="8"/>
      <c r="G14" s="6"/>
      <c r="H14" s="6"/>
      <c r="I14" s="9" t="s">
        <v>82</v>
      </c>
      <c r="J14" s="6"/>
      <c r="K14" s="6"/>
      <c r="L14" s="6"/>
      <c r="M14" s="6"/>
      <c r="N14" s="6"/>
    </row>
    <row r="15" spans="1:14" ht="105">
      <c r="A15" s="5"/>
      <c r="B15" s="13" t="s">
        <v>83</v>
      </c>
      <c r="C15" s="6"/>
      <c r="D15" s="15" t="s">
        <v>84</v>
      </c>
      <c r="E15" s="15" t="s">
        <v>85</v>
      </c>
      <c r="F15" s="8"/>
      <c r="G15" s="6"/>
      <c r="H15" s="6"/>
      <c r="I15" s="9" t="s">
        <v>86</v>
      </c>
      <c r="J15" s="6"/>
      <c r="K15" s="6"/>
      <c r="L15" s="6"/>
      <c r="M15" s="6"/>
      <c r="N15" s="6"/>
    </row>
    <row r="16" spans="1:14" ht="45">
      <c r="A16" s="5"/>
      <c r="B16" s="13" t="s">
        <v>87</v>
      </c>
      <c r="C16" s="6"/>
      <c r="D16" s="15" t="s">
        <v>88</v>
      </c>
      <c r="E16" s="15"/>
      <c r="F16" s="8"/>
      <c r="G16" s="6"/>
      <c r="H16" s="6"/>
      <c r="I16" s="9" t="s">
        <v>89</v>
      </c>
      <c r="J16" s="6"/>
      <c r="K16" s="6"/>
      <c r="L16" s="6"/>
      <c r="M16" s="6"/>
      <c r="N16" s="6"/>
    </row>
    <row r="17" spans="1:14" ht="90">
      <c r="A17" s="5"/>
      <c r="B17" s="5" t="s">
        <v>90</v>
      </c>
      <c r="C17" s="6"/>
      <c r="D17" s="15" t="s">
        <v>91</v>
      </c>
      <c r="E17" s="15"/>
      <c r="F17" s="8"/>
      <c r="G17" s="6"/>
      <c r="H17" s="6"/>
      <c r="I17" s="9" t="s">
        <v>92</v>
      </c>
      <c r="J17" s="6"/>
      <c r="K17" s="6"/>
      <c r="L17" s="6"/>
      <c r="M17" s="6"/>
      <c r="N17" s="6"/>
    </row>
    <row r="18" spans="1:14" ht="90">
      <c r="A18" s="5"/>
      <c r="B18" s="13" t="s">
        <v>93</v>
      </c>
      <c r="C18" s="6"/>
      <c r="D18" s="15" t="s">
        <v>94</v>
      </c>
      <c r="E18" s="15"/>
      <c r="F18" s="8"/>
      <c r="G18" s="6"/>
      <c r="H18" s="6"/>
      <c r="I18" s="9" t="s">
        <v>95</v>
      </c>
      <c r="J18" s="6"/>
      <c r="K18" s="6"/>
      <c r="L18" s="6"/>
      <c r="M18" s="6"/>
      <c r="N18" s="6"/>
    </row>
    <row r="19" spans="1:14" ht="90">
      <c r="A19" s="5"/>
      <c r="B19" s="13" t="s">
        <v>96</v>
      </c>
      <c r="C19" s="6"/>
      <c r="D19" s="15" t="s">
        <v>97</v>
      </c>
      <c r="E19" s="15"/>
      <c r="F19" s="8"/>
      <c r="G19" s="16"/>
      <c r="H19" s="17"/>
      <c r="I19" s="19" t="s">
        <v>98</v>
      </c>
    </row>
    <row r="20" spans="1:14" ht="45">
      <c r="A20" s="5"/>
      <c r="B20" s="13" t="s">
        <v>99</v>
      </c>
      <c r="C20" s="6"/>
      <c r="D20" s="15" t="s">
        <v>100</v>
      </c>
      <c r="E20" s="15"/>
      <c r="F20" s="8"/>
      <c r="G20" s="6"/>
      <c r="H20" s="6"/>
      <c r="I20" s="9" t="s">
        <v>101</v>
      </c>
    </row>
    <row r="21" spans="1:14" ht="30">
      <c r="A21" s="5"/>
      <c r="B21" s="13" t="s">
        <v>102</v>
      </c>
      <c r="C21" s="6"/>
      <c r="D21" s="8"/>
      <c r="E21" s="6"/>
      <c r="F21" s="8"/>
      <c r="G21" s="6"/>
      <c r="H21" s="6"/>
      <c r="I21" s="9" t="s">
        <v>103</v>
      </c>
    </row>
    <row r="22" spans="1:14" ht="30">
      <c r="A22" s="5"/>
      <c r="B22" s="13" t="s">
        <v>104</v>
      </c>
      <c r="C22" s="6"/>
      <c r="D22" s="8"/>
      <c r="E22" s="6"/>
      <c r="F22" s="8"/>
      <c r="G22" s="6"/>
      <c r="H22" s="6"/>
      <c r="I22" s="9" t="s">
        <v>105</v>
      </c>
    </row>
    <row r="23" spans="1:14" ht="30">
      <c r="A23" s="5"/>
      <c r="B23" s="13" t="s">
        <v>106</v>
      </c>
      <c r="C23" s="6"/>
      <c r="D23" s="7"/>
      <c r="E23" s="6"/>
      <c r="F23" s="8"/>
      <c r="G23" s="6"/>
      <c r="H23" s="6"/>
      <c r="I23" s="9" t="s">
        <v>107</v>
      </c>
    </row>
    <row r="24" spans="1:14" ht="30">
      <c r="A24" s="5"/>
      <c r="B24" s="13" t="s">
        <v>108</v>
      </c>
      <c r="C24" s="6"/>
      <c r="D24" s="7"/>
      <c r="E24" s="6"/>
      <c r="F24" s="8"/>
      <c r="G24" s="6"/>
      <c r="H24" s="6"/>
      <c r="I24" s="9" t="s">
        <v>109</v>
      </c>
    </row>
    <row r="25" spans="1:14" ht="30">
      <c r="A25" s="5"/>
      <c r="B25" s="13" t="s">
        <v>110</v>
      </c>
      <c r="C25" s="6"/>
      <c r="D25" s="7"/>
      <c r="E25" s="6"/>
      <c r="F25" s="8"/>
      <c r="G25" s="6"/>
      <c r="H25" s="6"/>
      <c r="I25" s="9" t="s">
        <v>111</v>
      </c>
    </row>
    <row r="26" spans="1:14" ht="45">
      <c r="A26" s="5"/>
      <c r="B26" s="13" t="s">
        <v>112</v>
      </c>
      <c r="C26" s="6"/>
      <c r="D26" s="7"/>
      <c r="E26" s="6"/>
      <c r="F26" s="8"/>
      <c r="G26" s="6"/>
      <c r="H26" s="6"/>
      <c r="I26" s="9" t="s">
        <v>113</v>
      </c>
    </row>
    <row r="27" spans="1:14" ht="30">
      <c r="A27" s="5"/>
      <c r="B27" s="13" t="s">
        <v>114</v>
      </c>
      <c r="C27" s="6"/>
      <c r="D27" s="7"/>
      <c r="E27" s="6"/>
      <c r="F27" s="8"/>
      <c r="G27" s="6"/>
      <c r="H27" s="6"/>
      <c r="I27" s="9" t="s">
        <v>115</v>
      </c>
      <c r="J27" s="6"/>
    </row>
    <row r="28" spans="1:14" ht="30">
      <c r="A28" s="5"/>
      <c r="B28" s="13" t="s">
        <v>116</v>
      </c>
      <c r="C28" s="6"/>
      <c r="D28" s="7"/>
      <c r="E28" s="6"/>
      <c r="F28" s="8"/>
      <c r="G28" s="6"/>
      <c r="H28" s="6"/>
      <c r="I28" s="9" t="s">
        <v>117</v>
      </c>
      <c r="J28" s="6"/>
    </row>
    <row r="29" spans="1:14" ht="45">
      <c r="A29" s="5"/>
      <c r="B29" s="13" t="s">
        <v>118</v>
      </c>
      <c r="C29" s="6"/>
      <c r="D29" s="7"/>
      <c r="E29" s="6"/>
      <c r="F29" s="8"/>
      <c r="G29" s="6"/>
      <c r="H29" s="6"/>
      <c r="I29" s="9" t="s">
        <v>119</v>
      </c>
      <c r="J29" s="6"/>
    </row>
    <row r="30" spans="1:14" ht="60">
      <c r="A30" s="5"/>
      <c r="B30" s="13" t="s">
        <v>120</v>
      </c>
      <c r="C30" s="6"/>
      <c r="D30" s="7"/>
      <c r="E30" s="6"/>
      <c r="F30" s="8"/>
      <c r="G30" s="6"/>
      <c r="H30" s="6"/>
      <c r="I30" s="9" t="s">
        <v>121</v>
      </c>
      <c r="J30" s="6"/>
    </row>
    <row r="31" spans="1:14" ht="45">
      <c r="A31" s="5"/>
      <c r="B31" s="13" t="s">
        <v>122</v>
      </c>
      <c r="C31" s="6"/>
      <c r="D31" s="7"/>
      <c r="E31" s="6"/>
      <c r="F31" s="8"/>
      <c r="G31" s="6"/>
      <c r="H31" s="6"/>
      <c r="I31" s="9" t="s">
        <v>123</v>
      </c>
      <c r="J31" s="6"/>
    </row>
    <row r="32" spans="1:14" ht="30">
      <c r="A32" s="5"/>
      <c r="B32" s="13" t="s">
        <v>124</v>
      </c>
      <c r="C32" s="6"/>
      <c r="D32" s="7"/>
      <c r="E32" s="6"/>
      <c r="F32" s="8"/>
      <c r="G32" s="6"/>
      <c r="H32" s="6"/>
      <c r="I32" s="9" t="s">
        <v>125</v>
      </c>
      <c r="J32" s="6"/>
    </row>
    <row r="33" spans="1:10" ht="45">
      <c r="A33" s="5"/>
      <c r="B33" s="13" t="s">
        <v>126</v>
      </c>
      <c r="C33" s="6"/>
      <c r="D33" s="7"/>
      <c r="E33" s="6"/>
      <c r="F33" s="8"/>
      <c r="G33" s="6"/>
      <c r="H33" s="6"/>
      <c r="I33" s="9" t="s">
        <v>127</v>
      </c>
      <c r="J33" s="6"/>
    </row>
    <row r="34" spans="1:10" ht="60">
      <c r="A34" s="5"/>
      <c r="B34" s="13" t="s">
        <v>128</v>
      </c>
      <c r="C34" s="6"/>
      <c r="D34" s="8"/>
      <c r="E34" s="6"/>
      <c r="F34" s="8"/>
      <c r="G34" s="6"/>
      <c r="H34" s="6"/>
      <c r="I34" s="9" t="s">
        <v>129</v>
      </c>
    </row>
    <row r="35" spans="1:10" ht="30">
      <c r="A35" s="5"/>
      <c r="B35" s="13" t="s">
        <v>130</v>
      </c>
      <c r="C35" s="6"/>
      <c r="D35" s="7"/>
      <c r="E35" s="6"/>
      <c r="F35" s="8"/>
      <c r="G35" s="6"/>
      <c r="H35" s="6"/>
      <c r="I35" s="9" t="s">
        <v>131</v>
      </c>
    </row>
    <row r="36" spans="1:10" ht="60">
      <c r="A36" s="5"/>
      <c r="B36" s="13" t="s">
        <v>132</v>
      </c>
      <c r="C36" s="6"/>
      <c r="D36" s="7"/>
      <c r="E36" s="6"/>
      <c r="F36" s="8"/>
      <c r="G36" s="6"/>
      <c r="H36" s="6"/>
      <c r="I36" s="9" t="s">
        <v>133</v>
      </c>
    </row>
    <row r="37" spans="1:10" ht="15.75">
      <c r="A37" s="5"/>
      <c r="B37" s="13"/>
      <c r="C37" s="6"/>
      <c r="D37" s="7"/>
      <c r="E37" s="6"/>
      <c r="F37" s="8"/>
      <c r="G37" s="6"/>
      <c r="H37" s="6"/>
      <c r="I37" s="9" t="s">
        <v>134</v>
      </c>
    </row>
    <row r="38" spans="1:10" ht="15.75">
      <c r="A38" s="5"/>
      <c r="B38" s="13"/>
      <c r="C38" s="6"/>
      <c r="D38" s="7"/>
      <c r="E38" s="6"/>
      <c r="F38" s="8"/>
      <c r="G38" s="6"/>
      <c r="H38" s="6"/>
      <c r="I38" s="9" t="s">
        <v>135</v>
      </c>
    </row>
    <row r="39" spans="1:10" ht="15.75">
      <c r="A39" s="5"/>
      <c r="B39" s="13"/>
      <c r="C39" s="6"/>
      <c r="D39" s="7"/>
      <c r="E39" s="6"/>
      <c r="F39" s="8"/>
      <c r="G39" s="6"/>
      <c r="H39" s="6"/>
      <c r="I39" s="9" t="s">
        <v>136</v>
      </c>
    </row>
    <row r="40" spans="1:10" ht="15.75">
      <c r="A40" s="5"/>
      <c r="B40" s="13"/>
      <c r="C40" s="6"/>
      <c r="D40" s="7"/>
      <c r="E40" s="6"/>
      <c r="F40" s="8"/>
      <c r="G40" s="6"/>
      <c r="H40" s="6"/>
      <c r="I40" s="9" t="s">
        <v>137</v>
      </c>
    </row>
    <row r="41" spans="1:10" ht="15.75">
      <c r="A41" s="5"/>
      <c r="B41" s="5"/>
      <c r="D41" s="7"/>
      <c r="F41" s="8"/>
      <c r="I41" s="9" t="s">
        <v>138</v>
      </c>
    </row>
    <row r="42" spans="1:10" ht="15.75">
      <c r="A42" s="5"/>
      <c r="B42" s="5"/>
      <c r="D42" s="7"/>
      <c r="F42" s="8"/>
      <c r="I42" s="9" t="s">
        <v>139</v>
      </c>
    </row>
    <row r="43" spans="1:10" ht="15.75">
      <c r="A43" s="5"/>
      <c r="B43" s="5"/>
      <c r="D43" s="7"/>
      <c r="F43" s="8"/>
      <c r="I43" s="9" t="s">
        <v>140</v>
      </c>
    </row>
    <row r="44" spans="1:10" ht="15.75">
      <c r="A44" s="5"/>
      <c r="B44" s="5"/>
      <c r="D44" s="7"/>
      <c r="F44" s="8"/>
      <c r="I44" s="9" t="s">
        <v>141</v>
      </c>
    </row>
    <row r="45" spans="1:10" ht="15.75">
      <c r="A45" s="5"/>
      <c r="B45" s="5"/>
      <c r="D45" s="7"/>
      <c r="F45" s="8"/>
      <c r="I45" s="9" t="s">
        <v>142</v>
      </c>
    </row>
    <row r="46" spans="1:10" ht="15.75">
      <c r="A46" s="5"/>
      <c r="B46" s="5"/>
      <c r="D46" s="7"/>
      <c r="F46" s="8"/>
      <c r="I46" s="9" t="s">
        <v>143</v>
      </c>
    </row>
    <row r="47" spans="1:10" ht="15.75">
      <c r="A47" s="5"/>
      <c r="B47" s="5"/>
      <c r="D47" s="7"/>
      <c r="F47" s="8"/>
      <c r="I47" s="9" t="s">
        <v>144</v>
      </c>
    </row>
    <row r="48" spans="1:10" ht="15.75">
      <c r="A48" s="5"/>
      <c r="B48" s="5"/>
      <c r="D48" s="7"/>
      <c r="F48" s="8"/>
      <c r="I48" s="9" t="s">
        <v>145</v>
      </c>
    </row>
    <row r="49" spans="1:9" ht="15.75">
      <c r="A49" s="5"/>
      <c r="B49" s="5"/>
      <c r="F49" s="8"/>
      <c r="I49" s="9" t="s">
        <v>146</v>
      </c>
    </row>
    <row r="50" spans="1:9" ht="15.75">
      <c r="A50" s="5"/>
      <c r="B50" s="5"/>
      <c r="F50" s="8"/>
      <c r="I50" s="9" t="s">
        <v>147</v>
      </c>
    </row>
    <row r="51" spans="1:9" ht="15.75">
      <c r="A51" s="5"/>
      <c r="B51" s="5"/>
      <c r="F51" s="8"/>
      <c r="I51" s="9" t="s">
        <v>148</v>
      </c>
    </row>
    <row r="52" spans="1:9" ht="15.75">
      <c r="A52" s="5"/>
      <c r="B52" s="5"/>
      <c r="F52" s="8"/>
      <c r="I52" s="9" t="s">
        <v>149</v>
      </c>
    </row>
    <row r="53" spans="1:9" ht="15.75">
      <c r="A53" s="5"/>
      <c r="B53" s="5"/>
      <c r="F53" s="8"/>
      <c r="I53" s="9" t="s">
        <v>150</v>
      </c>
    </row>
    <row r="54" spans="1:9" ht="15.75">
      <c r="A54" s="5"/>
      <c r="B54" s="5"/>
      <c r="F54" s="8"/>
      <c r="I54" s="9" t="s">
        <v>151</v>
      </c>
    </row>
    <row r="55" spans="1:9" ht="15.75">
      <c r="A55" s="5"/>
      <c r="B55" s="5"/>
      <c r="F55" s="8"/>
      <c r="I55" s="9" t="s">
        <v>152</v>
      </c>
    </row>
    <row r="56" spans="1:9" ht="15.75">
      <c r="A56" s="5"/>
      <c r="B56" s="5"/>
      <c r="F56" s="8"/>
      <c r="I56" s="9" t="s">
        <v>153</v>
      </c>
    </row>
    <row r="57" spans="1:9" ht="15.75">
      <c r="A57" s="5"/>
      <c r="B57" s="5"/>
      <c r="F57" s="8"/>
      <c r="I57" s="9" t="s">
        <v>154</v>
      </c>
    </row>
    <row r="58" spans="1:9" ht="15.75">
      <c r="A58" s="5"/>
      <c r="B58" s="5"/>
      <c r="F58" s="8"/>
      <c r="I58" s="9" t="s">
        <v>155</v>
      </c>
    </row>
    <row r="59" spans="1:9" ht="15.75">
      <c r="F59" s="8"/>
      <c r="I59" s="9" t="s">
        <v>156</v>
      </c>
    </row>
    <row r="60" spans="1:9" ht="15.75">
      <c r="F60" s="8"/>
      <c r="I60" s="9" t="s">
        <v>157</v>
      </c>
    </row>
    <row r="61" spans="1:9" ht="15.75">
      <c r="F61" s="11"/>
      <c r="I61" s="12" t="s">
        <v>158</v>
      </c>
    </row>
    <row r="62" spans="1:9" ht="15.75">
      <c r="A62" s="10"/>
      <c r="B62" s="10"/>
      <c r="C62" s="10"/>
      <c r="D62" s="10"/>
      <c r="E62" s="10"/>
      <c r="F62" s="11"/>
      <c r="G62" s="10"/>
      <c r="H62" s="10"/>
      <c r="I62" s="12" t="s">
        <v>159</v>
      </c>
    </row>
    <row r="63" spans="1:9" ht="15.75">
      <c r="A63" s="10"/>
      <c r="B63" s="10"/>
      <c r="C63" s="10"/>
      <c r="D63" s="10"/>
      <c r="E63" s="10"/>
      <c r="F63" s="11"/>
      <c r="G63" s="10"/>
      <c r="H63" s="10"/>
      <c r="I63" s="12" t="s">
        <v>160</v>
      </c>
    </row>
    <row r="64" spans="1:9" ht="15.75">
      <c r="A64" s="10"/>
      <c r="B64" s="10"/>
      <c r="C64" s="10"/>
      <c r="D64" s="10"/>
      <c r="E64" s="10"/>
      <c r="F64" s="11"/>
      <c r="G64" s="10"/>
      <c r="H64" s="10"/>
      <c r="I64" s="12" t="s">
        <v>161</v>
      </c>
    </row>
    <row r="65" spans="1:9" ht="15.75">
      <c r="A65" s="10"/>
      <c r="B65" s="10"/>
      <c r="C65" s="10"/>
      <c r="D65" s="10"/>
      <c r="E65" s="10"/>
      <c r="F65" s="11"/>
      <c r="G65" s="10"/>
      <c r="H65" s="10"/>
      <c r="I65" s="12" t="s">
        <v>162</v>
      </c>
    </row>
    <row r="66" spans="1:9" ht="15.75">
      <c r="A66" s="10"/>
      <c r="B66" s="10"/>
      <c r="C66" s="10"/>
      <c r="D66" s="10"/>
      <c r="E66" s="10"/>
      <c r="F66" s="11"/>
      <c r="G66" s="10"/>
      <c r="H66" s="10"/>
      <c r="I66" s="12" t="s">
        <v>163</v>
      </c>
    </row>
    <row r="67" spans="1:9">
      <c r="A67" s="10"/>
      <c r="B67" s="10"/>
      <c r="C67" s="10"/>
      <c r="D67" s="10"/>
      <c r="E67" s="10"/>
      <c r="F67" s="11"/>
      <c r="G67" s="10"/>
      <c r="H67" s="1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O171"/>
  <sheetViews>
    <sheetView showGridLines="0" topLeftCell="M113" zoomScale="50" zoomScaleNormal="50" workbookViewId="0">
      <selection activeCell="V45" sqref="V45"/>
    </sheetView>
  </sheetViews>
  <sheetFormatPr baseColWidth="10" defaultRowHeight="15"/>
  <cols>
    <col min="1" max="1" width="56.28515625" style="97" customWidth="1"/>
    <col min="2" max="2" width="51" style="97" customWidth="1"/>
    <col min="3" max="3" width="23.5703125" style="97" customWidth="1"/>
    <col min="4" max="4" width="28.5703125" style="97" customWidth="1"/>
    <col min="5" max="5" width="43.85546875" style="97" customWidth="1"/>
    <col min="6" max="6" width="30.5703125" style="97" customWidth="1"/>
    <col min="7" max="7" width="26.28515625" style="97" customWidth="1"/>
    <col min="8" max="8" width="32.42578125" style="97" customWidth="1"/>
    <col min="9" max="9" width="29.85546875" style="97" customWidth="1"/>
    <col min="10" max="10" width="22.85546875" style="97" customWidth="1"/>
    <col min="11" max="11" width="27.140625" style="97" customWidth="1"/>
    <col min="12" max="12" width="29.5703125" style="97" customWidth="1"/>
    <col min="13" max="13" width="32" style="97" customWidth="1"/>
    <col min="14" max="14" width="25" style="97" customWidth="1"/>
    <col min="15" max="15" width="22.140625" style="97" customWidth="1"/>
    <col min="16" max="26" width="11.42578125" style="97"/>
    <col min="27" max="27" width="22.5703125" style="97" hidden="1" customWidth="1"/>
    <col min="28" max="28" width="25.42578125" style="97" hidden="1" customWidth="1"/>
    <col min="29" max="29" width="43.5703125" style="97" customWidth="1"/>
    <col min="30" max="30" width="29" style="97" customWidth="1"/>
    <col min="31" max="31" width="28.140625" style="97" customWidth="1"/>
    <col min="32" max="32" width="28.85546875" style="97" customWidth="1"/>
    <col min="33" max="33" width="26" style="97" customWidth="1"/>
    <col min="34" max="34" width="32.85546875" style="97" customWidth="1"/>
    <col min="35" max="16384" width="11.42578125" style="97"/>
  </cols>
  <sheetData>
    <row r="1" spans="1:41" ht="39.950000000000003" customHeight="1">
      <c r="A1" s="231"/>
      <c r="B1" s="231"/>
      <c r="C1" s="231"/>
      <c r="D1" s="232"/>
      <c r="E1" s="233"/>
      <c r="F1" s="234"/>
      <c r="G1" s="234"/>
      <c r="H1" s="234"/>
      <c r="I1" s="234"/>
      <c r="J1" s="234"/>
      <c r="K1" s="234"/>
      <c r="L1" s="234"/>
      <c r="M1" s="234"/>
      <c r="N1" s="235"/>
      <c r="O1" s="236"/>
      <c r="P1" s="236"/>
      <c r="Q1" s="236"/>
      <c r="R1" s="236"/>
      <c r="S1" s="236"/>
      <c r="T1" s="236"/>
      <c r="U1" s="236"/>
      <c r="V1" s="234"/>
      <c r="W1" s="234"/>
      <c r="X1" s="234"/>
      <c r="Y1" s="234"/>
      <c r="Z1" s="234"/>
      <c r="AA1" s="234"/>
      <c r="AB1" s="234"/>
      <c r="AC1" s="237"/>
      <c r="AD1" s="237"/>
      <c r="AE1" s="237"/>
      <c r="AF1" s="237"/>
      <c r="AG1" s="237"/>
      <c r="AH1" s="237"/>
      <c r="AI1" s="238"/>
      <c r="AJ1" s="238"/>
      <c r="AK1" s="238"/>
      <c r="AL1" s="238"/>
      <c r="AM1" s="238"/>
      <c r="AN1" s="238"/>
      <c r="AO1" s="238"/>
    </row>
    <row r="2" spans="1:41" ht="39.950000000000003" customHeight="1">
      <c r="A2" s="231"/>
      <c r="B2" s="100" t="s">
        <v>0</v>
      </c>
      <c r="C2" s="100"/>
      <c r="D2" s="100"/>
      <c r="E2" s="100"/>
      <c r="F2" s="100"/>
      <c r="G2" s="234"/>
      <c r="H2" s="234"/>
      <c r="I2" s="102"/>
      <c r="J2" s="102"/>
      <c r="K2" s="102"/>
      <c r="L2" s="102"/>
      <c r="M2" s="102"/>
      <c r="N2" s="81" t="s">
        <v>516</v>
      </c>
      <c r="O2" s="102"/>
      <c r="P2" s="102"/>
      <c r="Q2" s="102"/>
      <c r="R2" s="102"/>
      <c r="S2" s="102"/>
      <c r="T2" s="102"/>
      <c r="U2" s="102"/>
      <c r="V2" s="102"/>
      <c r="W2" s="102"/>
      <c r="X2" s="102"/>
      <c r="Y2" s="102"/>
      <c r="Z2" s="102"/>
      <c r="AA2" s="102"/>
      <c r="AB2" s="102"/>
      <c r="AC2" s="104"/>
      <c r="AD2" s="104"/>
      <c r="AE2" s="104"/>
      <c r="AF2" s="104"/>
      <c r="AG2" s="104"/>
      <c r="AH2" s="104"/>
      <c r="AI2" s="238"/>
      <c r="AJ2" s="238"/>
      <c r="AK2" s="238"/>
      <c r="AL2" s="238"/>
      <c r="AM2" s="238"/>
      <c r="AN2" s="238"/>
      <c r="AO2" s="238"/>
    </row>
    <row r="3" spans="1:41" ht="39.950000000000003" customHeight="1" thickBot="1">
      <c r="A3" s="231"/>
      <c r="B3" s="100" t="s">
        <v>507</v>
      </c>
      <c r="C3" s="100"/>
      <c r="D3" s="100"/>
      <c r="E3" s="100"/>
      <c r="F3" s="100"/>
      <c r="G3" s="234"/>
      <c r="H3" s="234"/>
      <c r="I3" s="102"/>
      <c r="J3" s="102"/>
      <c r="K3" s="102"/>
      <c r="L3" s="102"/>
      <c r="M3" s="102"/>
      <c r="N3" s="82">
        <f ca="1">EOMONTH(TODAY(),-1)-30</f>
        <v>44590</v>
      </c>
      <c r="O3" s="102"/>
      <c r="P3" s="102"/>
      <c r="Q3" s="102"/>
      <c r="R3" s="102"/>
      <c r="S3" s="102"/>
      <c r="T3" s="102"/>
      <c r="U3" s="102"/>
      <c r="V3" s="102"/>
      <c r="W3" s="102"/>
      <c r="X3" s="102"/>
      <c r="Y3" s="102"/>
      <c r="Z3" s="102"/>
      <c r="AA3" s="102"/>
      <c r="AB3" s="102"/>
      <c r="AC3" s="104"/>
      <c r="AD3" s="104"/>
      <c r="AE3" s="104"/>
      <c r="AF3" s="104"/>
      <c r="AG3" s="104"/>
      <c r="AH3" s="104"/>
      <c r="AI3" s="238"/>
      <c r="AJ3" s="238"/>
      <c r="AK3" s="238"/>
      <c r="AL3" s="238"/>
      <c r="AM3" s="238"/>
      <c r="AN3" s="238"/>
      <c r="AO3" s="238"/>
    </row>
    <row r="4" spans="1:41" ht="52.5" customHeight="1">
      <c r="A4" s="1336" t="s">
        <v>1</v>
      </c>
      <c r="B4" s="1337"/>
      <c r="C4" s="1338" t="s">
        <v>2</v>
      </c>
      <c r="D4" s="1338" t="s">
        <v>3</v>
      </c>
      <c r="E4" s="1340" t="s">
        <v>4</v>
      </c>
      <c r="F4" s="1343" t="s">
        <v>5</v>
      </c>
      <c r="G4" s="1343" t="s">
        <v>6</v>
      </c>
      <c r="H4" s="1346" t="s">
        <v>18</v>
      </c>
      <c r="I4" s="1349" t="s">
        <v>19</v>
      </c>
      <c r="J4" s="1351" t="s">
        <v>20</v>
      </c>
      <c r="K4" s="1351" t="s">
        <v>7</v>
      </c>
      <c r="L4" s="1351" t="s">
        <v>21</v>
      </c>
      <c r="M4" s="1351" t="s">
        <v>22</v>
      </c>
      <c r="N4" s="1352" t="s">
        <v>8</v>
      </c>
      <c r="O4" s="1335" t="s">
        <v>9</v>
      </c>
      <c r="P4" s="1335"/>
      <c r="Q4" s="1335"/>
      <c r="R4" s="1335"/>
      <c r="S4" s="1335"/>
      <c r="T4" s="1335"/>
      <c r="U4" s="1335"/>
      <c r="V4" s="1335"/>
      <c r="W4" s="1335"/>
      <c r="X4" s="1335"/>
      <c r="Y4" s="1335"/>
      <c r="Z4" s="1335"/>
      <c r="AA4" s="1334" t="s">
        <v>514</v>
      </c>
      <c r="AB4" s="1334" t="s">
        <v>515</v>
      </c>
      <c r="AC4" s="1355" t="s">
        <v>10</v>
      </c>
      <c r="AD4" s="1355" t="s">
        <v>565</v>
      </c>
      <c r="AE4" s="1355" t="s">
        <v>11</v>
      </c>
      <c r="AF4" s="1355" t="s">
        <v>12</v>
      </c>
      <c r="AG4" s="1355" t="s">
        <v>13</v>
      </c>
      <c r="AH4" s="1355" t="s">
        <v>14</v>
      </c>
      <c r="AI4" s="239"/>
      <c r="AJ4" s="239"/>
      <c r="AK4" s="239"/>
      <c r="AL4" s="239"/>
      <c r="AM4" s="239"/>
      <c r="AN4" s="239"/>
      <c r="AO4" s="239"/>
    </row>
    <row r="5" spans="1:41" ht="60" customHeight="1">
      <c r="A5" s="240" t="s">
        <v>15</v>
      </c>
      <c r="B5" s="241" t="s">
        <v>16</v>
      </c>
      <c r="C5" s="1338"/>
      <c r="D5" s="1338"/>
      <c r="E5" s="1341"/>
      <c r="F5" s="1344"/>
      <c r="G5" s="1344"/>
      <c r="H5" s="1347"/>
      <c r="I5" s="1338"/>
      <c r="J5" s="1338"/>
      <c r="K5" s="1338"/>
      <c r="L5" s="1338"/>
      <c r="M5" s="1338"/>
      <c r="N5" s="1353"/>
      <c r="O5" s="1305" t="s">
        <v>560</v>
      </c>
      <c r="P5" s="1305"/>
      <c r="Q5" s="1305"/>
      <c r="R5" s="1305" t="s">
        <v>561</v>
      </c>
      <c r="S5" s="1305"/>
      <c r="T5" s="1305"/>
      <c r="U5" s="1305" t="s">
        <v>562</v>
      </c>
      <c r="V5" s="1305"/>
      <c r="W5" s="1305"/>
      <c r="X5" s="1305" t="s">
        <v>563</v>
      </c>
      <c r="Y5" s="1305"/>
      <c r="Z5" s="1305"/>
      <c r="AA5" s="1334"/>
      <c r="AB5" s="1334"/>
      <c r="AC5" s="1355"/>
      <c r="AD5" s="1355"/>
      <c r="AE5" s="1355"/>
      <c r="AF5" s="1355"/>
      <c r="AG5" s="1355"/>
      <c r="AH5" s="1355"/>
      <c r="AI5" s="239"/>
      <c r="AJ5" s="239"/>
      <c r="AK5" s="239"/>
      <c r="AL5" s="239"/>
      <c r="AM5" s="239"/>
      <c r="AN5" s="239"/>
      <c r="AO5" s="239"/>
    </row>
    <row r="6" spans="1:41" ht="31.5" thickBot="1">
      <c r="A6" s="240"/>
      <c r="B6" s="241"/>
      <c r="C6" s="1339"/>
      <c r="D6" s="1339"/>
      <c r="E6" s="1342"/>
      <c r="F6" s="1345"/>
      <c r="G6" s="1345"/>
      <c r="H6" s="1348"/>
      <c r="I6" s="1350"/>
      <c r="J6" s="1339"/>
      <c r="K6" s="1339"/>
      <c r="L6" s="1339"/>
      <c r="M6" s="1339"/>
      <c r="N6" s="1354"/>
      <c r="O6" s="242">
        <v>44562</v>
      </c>
      <c r="P6" s="242">
        <v>44593</v>
      </c>
      <c r="Q6" s="242">
        <v>44621</v>
      </c>
      <c r="R6" s="242">
        <v>44652</v>
      </c>
      <c r="S6" s="242">
        <v>44682</v>
      </c>
      <c r="T6" s="242">
        <v>44713</v>
      </c>
      <c r="U6" s="242">
        <v>44743</v>
      </c>
      <c r="V6" s="242">
        <v>44774</v>
      </c>
      <c r="W6" s="242">
        <v>44805</v>
      </c>
      <c r="X6" s="242">
        <v>44835</v>
      </c>
      <c r="Y6" s="242">
        <v>44866</v>
      </c>
      <c r="Z6" s="242">
        <v>44896</v>
      </c>
      <c r="AA6" s="1334"/>
      <c r="AB6" s="1334"/>
      <c r="AC6" s="1355"/>
      <c r="AD6" s="1355"/>
      <c r="AE6" s="1355"/>
      <c r="AF6" s="1355"/>
      <c r="AG6" s="1355"/>
      <c r="AH6" s="1355"/>
      <c r="AI6" s="239"/>
      <c r="AJ6" s="243"/>
      <c r="AK6" s="239"/>
      <c r="AL6" s="239"/>
      <c r="AM6" s="239"/>
      <c r="AN6" s="239"/>
      <c r="AO6" s="239"/>
    </row>
    <row r="7" spans="1:41" ht="72.75" thickTop="1">
      <c r="A7" s="22" t="s">
        <v>229</v>
      </c>
      <c r="B7" s="22" t="s">
        <v>316</v>
      </c>
      <c r="C7" s="28"/>
      <c r="D7" s="23" t="s">
        <v>327</v>
      </c>
      <c r="E7" s="24" t="s">
        <v>328</v>
      </c>
      <c r="F7" s="24" t="s">
        <v>329</v>
      </c>
      <c r="G7" s="25">
        <v>3</v>
      </c>
      <c r="H7" s="26" t="s">
        <v>171</v>
      </c>
      <c r="I7" s="24" t="s">
        <v>330</v>
      </c>
      <c r="J7" s="30" t="s">
        <v>29</v>
      </c>
      <c r="K7" s="30" t="s">
        <v>30</v>
      </c>
      <c r="L7" s="30" t="s">
        <v>31</v>
      </c>
      <c r="M7" s="25" t="s">
        <v>40</v>
      </c>
      <c r="N7" s="188">
        <f t="shared" ref="N7:N12" si="0">+SUM(O7:Z7)</f>
        <v>45000</v>
      </c>
      <c r="O7" s="27">
        <v>3750</v>
      </c>
      <c r="P7" s="27">
        <v>3750</v>
      </c>
      <c r="Q7" s="27">
        <v>3750</v>
      </c>
      <c r="R7" s="27">
        <v>3750</v>
      </c>
      <c r="S7" s="27">
        <v>3750</v>
      </c>
      <c r="T7" s="27">
        <v>3750</v>
      </c>
      <c r="U7" s="27">
        <v>3750</v>
      </c>
      <c r="V7" s="27">
        <v>3750</v>
      </c>
      <c r="W7" s="27">
        <v>3750</v>
      </c>
      <c r="X7" s="27">
        <v>3750</v>
      </c>
      <c r="Y7" s="27">
        <v>3750</v>
      </c>
      <c r="Z7" s="27">
        <v>3750</v>
      </c>
      <c r="AA7" s="212" t="e">
        <f>IF(K7="Más es más", MIN(#REF!/#REF!,1),MIN(#REF!/#REF!,1))</f>
        <v>#REF!</v>
      </c>
      <c r="AB7" s="195" t="e">
        <f t="shared" ref="AB7:AB38" si="1">+AA7*G7/VLOOKUP(AD7,$AE$153:$AG$157,3)</f>
        <v>#REF!</v>
      </c>
      <c r="AC7" s="30" t="s">
        <v>331</v>
      </c>
      <c r="AD7" s="25" t="s">
        <v>332</v>
      </c>
      <c r="AE7" s="48" t="s">
        <v>332</v>
      </c>
      <c r="AF7" s="47" t="s">
        <v>333</v>
      </c>
      <c r="AG7" s="26"/>
      <c r="AH7" s="30">
        <v>0</v>
      </c>
      <c r="AI7" s="244"/>
      <c r="AJ7" s="244"/>
      <c r="AK7" s="244"/>
      <c r="AL7" s="244"/>
      <c r="AM7" s="244"/>
      <c r="AN7" s="244"/>
      <c r="AO7" s="244"/>
    </row>
    <row r="8" spans="1:41" ht="72">
      <c r="A8" s="22" t="s">
        <v>229</v>
      </c>
      <c r="B8" s="22" t="s">
        <v>316</v>
      </c>
      <c r="C8" s="28"/>
      <c r="D8" s="23" t="s">
        <v>327</v>
      </c>
      <c r="E8" s="24" t="s">
        <v>328</v>
      </c>
      <c r="F8" s="24" t="s">
        <v>329</v>
      </c>
      <c r="G8" s="25">
        <v>3</v>
      </c>
      <c r="H8" s="26" t="s">
        <v>171</v>
      </c>
      <c r="I8" s="24" t="s">
        <v>330</v>
      </c>
      <c r="J8" s="30" t="s">
        <v>29</v>
      </c>
      <c r="K8" s="30" t="s">
        <v>30</v>
      </c>
      <c r="L8" s="30" t="s">
        <v>31</v>
      </c>
      <c r="M8" s="25" t="s">
        <v>40</v>
      </c>
      <c r="N8" s="188">
        <v>21000</v>
      </c>
      <c r="O8" s="27">
        <v>1750</v>
      </c>
      <c r="P8" s="27">
        <v>1750</v>
      </c>
      <c r="Q8" s="27">
        <v>1750</v>
      </c>
      <c r="R8" s="27">
        <v>1750</v>
      </c>
      <c r="S8" s="27">
        <v>1750</v>
      </c>
      <c r="T8" s="27">
        <v>1750</v>
      </c>
      <c r="U8" s="27">
        <v>1750</v>
      </c>
      <c r="V8" s="27">
        <v>1750</v>
      </c>
      <c r="W8" s="27">
        <v>1750</v>
      </c>
      <c r="X8" s="27">
        <v>1750</v>
      </c>
      <c r="Y8" s="27">
        <v>1750</v>
      </c>
      <c r="Z8" s="27">
        <v>1750</v>
      </c>
      <c r="AA8" s="213" t="e">
        <f>IF(K8="Más es más", MIN(#REF!/#REF!,1),MIN(#REF!/#REF!,1))</f>
        <v>#REF!</v>
      </c>
      <c r="AB8" s="196" t="e">
        <f t="shared" si="1"/>
        <v>#REF!</v>
      </c>
      <c r="AC8" s="245" t="s">
        <v>334</v>
      </c>
      <c r="AD8" s="34" t="s">
        <v>335</v>
      </c>
      <c r="AE8" s="246" t="s">
        <v>335</v>
      </c>
      <c r="AF8" s="34" t="s">
        <v>336</v>
      </c>
      <c r="AG8" s="30"/>
      <c r="AH8" s="28">
        <v>0</v>
      </c>
      <c r="AI8" s="244"/>
      <c r="AJ8" s="244"/>
      <c r="AK8" s="244"/>
      <c r="AL8" s="244"/>
      <c r="AM8" s="244"/>
      <c r="AN8" s="244"/>
      <c r="AO8" s="244"/>
    </row>
    <row r="9" spans="1:41" ht="72">
      <c r="A9" s="22" t="s">
        <v>229</v>
      </c>
      <c r="B9" s="22" t="s">
        <v>316</v>
      </c>
      <c r="C9" s="28"/>
      <c r="D9" s="29" t="s">
        <v>327</v>
      </c>
      <c r="E9" s="24" t="s">
        <v>328</v>
      </c>
      <c r="F9" s="24" t="s">
        <v>329</v>
      </c>
      <c r="G9" s="25">
        <v>3</v>
      </c>
      <c r="H9" s="26" t="s">
        <v>171</v>
      </c>
      <c r="I9" s="24" t="s">
        <v>330</v>
      </c>
      <c r="J9" s="30" t="s">
        <v>29</v>
      </c>
      <c r="K9" s="30" t="s">
        <v>30</v>
      </c>
      <c r="L9" s="30" t="s">
        <v>31</v>
      </c>
      <c r="M9" s="25" t="s">
        <v>40</v>
      </c>
      <c r="N9" s="188">
        <f t="shared" si="0"/>
        <v>31200</v>
      </c>
      <c r="O9" s="27">
        <v>2600</v>
      </c>
      <c r="P9" s="27">
        <v>2600</v>
      </c>
      <c r="Q9" s="27">
        <v>2600</v>
      </c>
      <c r="R9" s="27">
        <v>2600</v>
      </c>
      <c r="S9" s="27">
        <v>2600</v>
      </c>
      <c r="T9" s="27">
        <v>2600</v>
      </c>
      <c r="U9" s="27">
        <v>2600</v>
      </c>
      <c r="V9" s="27">
        <v>2600</v>
      </c>
      <c r="W9" s="27">
        <v>2600</v>
      </c>
      <c r="X9" s="27">
        <v>2600</v>
      </c>
      <c r="Y9" s="27">
        <v>2600</v>
      </c>
      <c r="Z9" s="27">
        <v>2600</v>
      </c>
      <c r="AA9" s="197" t="e">
        <f>IF(K9="Más es más", MIN(#REF!/#REF!,1),MIN(#REF!/#REF!,1))</f>
        <v>#REF!</v>
      </c>
      <c r="AB9" s="197" t="e">
        <f t="shared" si="1"/>
        <v>#REF!</v>
      </c>
      <c r="AC9" s="247" t="s">
        <v>506</v>
      </c>
      <c r="AD9" s="44" t="s">
        <v>338</v>
      </c>
      <c r="AE9" s="246" t="s">
        <v>338</v>
      </c>
      <c r="AF9" s="34" t="s">
        <v>339</v>
      </c>
      <c r="AG9" s="30"/>
      <c r="AH9" s="28">
        <v>0</v>
      </c>
      <c r="AI9" s="244"/>
      <c r="AJ9" s="244"/>
      <c r="AK9" s="244"/>
      <c r="AL9" s="244"/>
      <c r="AM9" s="244"/>
      <c r="AN9" s="244"/>
      <c r="AO9" s="244"/>
    </row>
    <row r="10" spans="1:41" ht="72">
      <c r="A10" s="22" t="s">
        <v>229</v>
      </c>
      <c r="B10" s="22" t="s">
        <v>316</v>
      </c>
      <c r="C10" s="28"/>
      <c r="D10" s="23" t="s">
        <v>327</v>
      </c>
      <c r="E10" s="24" t="s">
        <v>328</v>
      </c>
      <c r="F10" s="24" t="s">
        <v>329</v>
      </c>
      <c r="G10" s="25">
        <v>3</v>
      </c>
      <c r="H10" s="26" t="s">
        <v>171</v>
      </c>
      <c r="I10" s="24" t="s">
        <v>330</v>
      </c>
      <c r="J10" s="30" t="s">
        <v>29</v>
      </c>
      <c r="K10" s="30" t="s">
        <v>30</v>
      </c>
      <c r="L10" s="30" t="s">
        <v>31</v>
      </c>
      <c r="M10" s="25" t="s">
        <v>40</v>
      </c>
      <c r="N10" s="188">
        <f t="shared" si="0"/>
        <v>18000</v>
      </c>
      <c r="O10" s="27">
        <v>1400</v>
      </c>
      <c r="P10" s="27">
        <v>1300</v>
      </c>
      <c r="Q10" s="27">
        <v>1500</v>
      </c>
      <c r="R10" s="27">
        <v>1400</v>
      </c>
      <c r="S10" s="27">
        <v>1500</v>
      </c>
      <c r="T10" s="27">
        <v>1600</v>
      </c>
      <c r="U10" s="27">
        <v>1600</v>
      </c>
      <c r="V10" s="27">
        <v>1500</v>
      </c>
      <c r="W10" s="27">
        <v>1600</v>
      </c>
      <c r="X10" s="27">
        <v>1500</v>
      </c>
      <c r="Y10" s="27">
        <v>1600</v>
      </c>
      <c r="Z10" s="27">
        <v>1500</v>
      </c>
      <c r="AA10" s="197" t="e">
        <f>IF(K10="Más es más", MIN(#REF!/#REF!,1),MIN(#REF!/#REF!,1))</f>
        <v>#REF!</v>
      </c>
      <c r="AB10" s="197" t="e">
        <f t="shared" si="1"/>
        <v>#REF!</v>
      </c>
      <c r="AC10" s="24" t="s">
        <v>340</v>
      </c>
      <c r="AD10" s="34" t="s">
        <v>341</v>
      </c>
      <c r="AE10" s="246" t="s">
        <v>341</v>
      </c>
      <c r="AF10" s="44" t="s">
        <v>342</v>
      </c>
      <c r="AG10" s="30"/>
      <c r="AH10" s="28">
        <v>0</v>
      </c>
      <c r="AI10" s="244"/>
      <c r="AJ10" s="244"/>
      <c r="AK10" s="244"/>
      <c r="AL10" s="244"/>
      <c r="AM10" s="244"/>
      <c r="AN10" s="244"/>
      <c r="AO10" s="244"/>
    </row>
    <row r="11" spans="1:41" ht="72">
      <c r="A11" s="22" t="s">
        <v>229</v>
      </c>
      <c r="B11" s="22" t="s">
        <v>316</v>
      </c>
      <c r="C11" s="28"/>
      <c r="D11" s="23" t="s">
        <v>327</v>
      </c>
      <c r="E11" s="24" t="s">
        <v>328</v>
      </c>
      <c r="F11" s="24" t="s">
        <v>329</v>
      </c>
      <c r="G11" s="25">
        <v>3</v>
      </c>
      <c r="H11" s="26" t="s">
        <v>171</v>
      </c>
      <c r="I11" s="24" t="s">
        <v>330</v>
      </c>
      <c r="J11" s="30" t="s">
        <v>29</v>
      </c>
      <c r="K11" s="30" t="s">
        <v>30</v>
      </c>
      <c r="L11" s="30" t="s">
        <v>31</v>
      </c>
      <c r="M11" s="25" t="s">
        <v>40</v>
      </c>
      <c r="N11" s="188">
        <v>21000</v>
      </c>
      <c r="O11" s="27">
        <v>1750</v>
      </c>
      <c r="P11" s="27">
        <v>1750</v>
      </c>
      <c r="Q11" s="27">
        <v>1750</v>
      </c>
      <c r="R11" s="27">
        <v>1750</v>
      </c>
      <c r="S11" s="27">
        <v>1750</v>
      </c>
      <c r="T11" s="27">
        <v>1750</v>
      </c>
      <c r="U11" s="27">
        <v>1750</v>
      </c>
      <c r="V11" s="27">
        <v>1750</v>
      </c>
      <c r="W11" s="27">
        <v>1750</v>
      </c>
      <c r="X11" s="27">
        <v>1500</v>
      </c>
      <c r="Y11" s="27">
        <v>1750</v>
      </c>
      <c r="Z11" s="27">
        <v>1750</v>
      </c>
      <c r="AA11" s="197" t="e">
        <f>IF(K11="Más es más", MIN(#REF!/#REF!,1),MIN(#REF!/#REF!,1))</f>
        <v>#REF!</v>
      </c>
      <c r="AB11" s="197" t="e">
        <f t="shared" si="1"/>
        <v>#REF!</v>
      </c>
      <c r="AC11" s="28" t="s">
        <v>331</v>
      </c>
      <c r="AD11" s="34" t="s">
        <v>343</v>
      </c>
      <c r="AE11" s="246" t="s">
        <v>343</v>
      </c>
      <c r="AF11" s="34" t="s">
        <v>344</v>
      </c>
      <c r="AG11" s="30"/>
      <c r="AH11" s="28">
        <v>0</v>
      </c>
    </row>
    <row r="12" spans="1:41" ht="90">
      <c r="A12" s="22" t="s">
        <v>34</v>
      </c>
      <c r="B12" s="22" t="s">
        <v>216</v>
      </c>
      <c r="C12" s="28"/>
      <c r="D12" s="31" t="s">
        <v>345</v>
      </c>
      <c r="E12" s="24"/>
      <c r="F12" s="24" t="s">
        <v>346</v>
      </c>
      <c r="G12" s="25">
        <v>1</v>
      </c>
      <c r="H12" s="26" t="s">
        <v>171</v>
      </c>
      <c r="I12" s="24" t="s">
        <v>347</v>
      </c>
      <c r="J12" s="30" t="s">
        <v>29</v>
      </c>
      <c r="K12" s="30" t="s">
        <v>30</v>
      </c>
      <c r="L12" s="30" t="s">
        <v>31</v>
      </c>
      <c r="M12" s="25" t="s">
        <v>348</v>
      </c>
      <c r="N12" s="188">
        <f t="shared" si="0"/>
        <v>1500</v>
      </c>
      <c r="O12" s="27">
        <v>125</v>
      </c>
      <c r="P12" s="27">
        <v>125</v>
      </c>
      <c r="Q12" s="27">
        <v>125</v>
      </c>
      <c r="R12" s="27">
        <v>125</v>
      </c>
      <c r="S12" s="27">
        <v>125</v>
      </c>
      <c r="T12" s="27">
        <v>125</v>
      </c>
      <c r="U12" s="27">
        <v>125</v>
      </c>
      <c r="V12" s="27">
        <v>125</v>
      </c>
      <c r="W12" s="27">
        <v>125</v>
      </c>
      <c r="X12" s="27">
        <v>125</v>
      </c>
      <c r="Y12" s="27">
        <v>125</v>
      </c>
      <c r="Z12" s="27">
        <v>125</v>
      </c>
      <c r="AA12" s="197" t="e">
        <f>IF(K12="Más es más", MIN(#REF!/#REF!,1),MIN(#REF!/#REF!,1))</f>
        <v>#REF!</v>
      </c>
      <c r="AB12" s="197" t="e">
        <f t="shared" si="1"/>
        <v>#REF!</v>
      </c>
      <c r="AC12" s="247" t="s">
        <v>502</v>
      </c>
      <c r="AD12" s="44" t="s">
        <v>332</v>
      </c>
      <c r="AE12" s="246" t="s">
        <v>332</v>
      </c>
      <c r="AF12" s="44" t="s">
        <v>333</v>
      </c>
      <c r="AG12" s="26"/>
      <c r="AH12" s="28">
        <v>0</v>
      </c>
    </row>
    <row r="13" spans="1:41" ht="90">
      <c r="A13" s="22" t="s">
        <v>34</v>
      </c>
      <c r="B13" s="22" t="s">
        <v>216</v>
      </c>
      <c r="C13" s="28"/>
      <c r="D13" s="31" t="s">
        <v>345</v>
      </c>
      <c r="E13" s="24"/>
      <c r="F13" s="24" t="s">
        <v>346</v>
      </c>
      <c r="G13" s="25">
        <v>1</v>
      </c>
      <c r="H13" s="26" t="s">
        <v>171</v>
      </c>
      <c r="I13" s="24" t="s">
        <v>347</v>
      </c>
      <c r="J13" s="30" t="s">
        <v>29</v>
      </c>
      <c r="K13" s="30" t="s">
        <v>30</v>
      </c>
      <c r="L13" s="30" t="s">
        <v>31</v>
      </c>
      <c r="M13" s="25" t="s">
        <v>348</v>
      </c>
      <c r="N13" s="188">
        <v>1500</v>
      </c>
      <c r="O13" s="27">
        <v>125</v>
      </c>
      <c r="P13" s="27">
        <v>125</v>
      </c>
      <c r="Q13" s="27">
        <v>125</v>
      </c>
      <c r="R13" s="27">
        <v>125</v>
      </c>
      <c r="S13" s="27">
        <v>125</v>
      </c>
      <c r="T13" s="27">
        <v>125</v>
      </c>
      <c r="U13" s="27">
        <v>125</v>
      </c>
      <c r="V13" s="27">
        <v>125</v>
      </c>
      <c r="W13" s="27">
        <v>125</v>
      </c>
      <c r="X13" s="27">
        <v>125</v>
      </c>
      <c r="Y13" s="27">
        <v>125</v>
      </c>
      <c r="Z13" s="27">
        <v>125</v>
      </c>
      <c r="AA13" s="197" t="e">
        <f>IF(K13="Más es más", MIN(#REF!/#REF!,1),MIN(#REF!/#REF!,1))</f>
        <v>#REF!</v>
      </c>
      <c r="AB13" s="197" t="e">
        <f t="shared" si="1"/>
        <v>#REF!</v>
      </c>
      <c r="AC13" s="245" t="s">
        <v>350</v>
      </c>
      <c r="AD13" s="34" t="s">
        <v>335</v>
      </c>
      <c r="AE13" s="246" t="s">
        <v>335</v>
      </c>
      <c r="AF13" s="34" t="s">
        <v>336</v>
      </c>
      <c r="AG13" s="30"/>
      <c r="AH13" s="28">
        <v>0</v>
      </c>
      <c r="AI13" s="244"/>
      <c r="AJ13" s="244"/>
      <c r="AK13" s="244"/>
      <c r="AL13" s="244"/>
      <c r="AM13" s="244"/>
      <c r="AN13" s="244"/>
      <c r="AO13" s="244"/>
    </row>
    <row r="14" spans="1:41" ht="90">
      <c r="A14" s="22" t="s">
        <v>34</v>
      </c>
      <c r="B14" s="22" t="s">
        <v>216</v>
      </c>
      <c r="C14" s="28"/>
      <c r="D14" s="32" t="s">
        <v>349</v>
      </c>
      <c r="E14" s="24"/>
      <c r="F14" s="24" t="s">
        <v>346</v>
      </c>
      <c r="G14" s="25">
        <v>1</v>
      </c>
      <c r="H14" s="26" t="s">
        <v>171</v>
      </c>
      <c r="I14" s="24" t="s">
        <v>347</v>
      </c>
      <c r="J14" s="30" t="s">
        <v>29</v>
      </c>
      <c r="K14" s="30" t="s">
        <v>30</v>
      </c>
      <c r="L14" s="30" t="s">
        <v>31</v>
      </c>
      <c r="M14" s="25" t="s">
        <v>40</v>
      </c>
      <c r="N14" s="188">
        <v>1500</v>
      </c>
      <c r="O14" s="27">
        <v>125</v>
      </c>
      <c r="P14" s="27">
        <v>125</v>
      </c>
      <c r="Q14" s="27">
        <v>125</v>
      </c>
      <c r="R14" s="27">
        <v>125</v>
      </c>
      <c r="S14" s="27">
        <v>125</v>
      </c>
      <c r="T14" s="27">
        <v>125</v>
      </c>
      <c r="U14" s="27">
        <v>125</v>
      </c>
      <c r="V14" s="27">
        <v>125</v>
      </c>
      <c r="W14" s="27">
        <v>125</v>
      </c>
      <c r="X14" s="27">
        <v>125</v>
      </c>
      <c r="Y14" s="27">
        <v>125</v>
      </c>
      <c r="Z14" s="27">
        <v>125</v>
      </c>
      <c r="AA14" s="197" t="e">
        <f>IF(K14="Más es más", MIN(#REF!/#REF!,1),MIN(#REF!/#REF!,1))</f>
        <v>#REF!</v>
      </c>
      <c r="AB14" s="197" t="e">
        <f t="shared" si="1"/>
        <v>#REF!</v>
      </c>
      <c r="AC14" s="247" t="s">
        <v>350</v>
      </c>
      <c r="AD14" s="34" t="s">
        <v>338</v>
      </c>
      <c r="AE14" s="246" t="s">
        <v>338</v>
      </c>
      <c r="AF14" s="34" t="s">
        <v>339</v>
      </c>
      <c r="AG14" s="30"/>
      <c r="AH14" s="28">
        <v>0</v>
      </c>
      <c r="AI14" s="244"/>
      <c r="AJ14" s="244"/>
      <c r="AK14" s="244"/>
      <c r="AL14" s="244"/>
      <c r="AM14" s="244"/>
      <c r="AN14" s="244"/>
      <c r="AO14" s="244"/>
    </row>
    <row r="15" spans="1:41" ht="90">
      <c r="A15" s="33" t="s">
        <v>34</v>
      </c>
      <c r="B15" s="33" t="s">
        <v>216</v>
      </c>
      <c r="C15" s="28"/>
      <c r="D15" s="31" t="s">
        <v>345</v>
      </c>
      <c r="E15" s="24"/>
      <c r="F15" s="24" t="s">
        <v>346</v>
      </c>
      <c r="G15" s="25">
        <v>1</v>
      </c>
      <c r="H15" s="26" t="s">
        <v>171</v>
      </c>
      <c r="I15" s="24" t="s">
        <v>347</v>
      </c>
      <c r="J15" s="30" t="s">
        <v>29</v>
      </c>
      <c r="K15" s="30" t="s">
        <v>30</v>
      </c>
      <c r="L15" s="30" t="s">
        <v>31</v>
      </c>
      <c r="M15" s="25" t="s">
        <v>348</v>
      </c>
      <c r="N15" s="188">
        <v>1200</v>
      </c>
      <c r="O15" s="27">
        <v>100</v>
      </c>
      <c r="P15" s="27">
        <v>100</v>
      </c>
      <c r="Q15" s="27">
        <v>100</v>
      </c>
      <c r="R15" s="27">
        <v>100</v>
      </c>
      <c r="S15" s="27">
        <v>100</v>
      </c>
      <c r="T15" s="27">
        <v>100</v>
      </c>
      <c r="U15" s="27">
        <v>100</v>
      </c>
      <c r="V15" s="27">
        <v>100</v>
      </c>
      <c r="W15" s="27">
        <v>100</v>
      </c>
      <c r="X15" s="27">
        <v>100</v>
      </c>
      <c r="Y15" s="27">
        <v>100</v>
      </c>
      <c r="Z15" s="27">
        <v>100</v>
      </c>
      <c r="AA15" s="197" t="e">
        <f>IF(K15="Más es más", MIN(#REF!/#REF!,1),MIN(#REF!/#REF!,1))</f>
        <v>#REF!</v>
      </c>
      <c r="AB15" s="197" t="e">
        <f t="shared" si="1"/>
        <v>#REF!</v>
      </c>
      <c r="AC15" s="24" t="s">
        <v>350</v>
      </c>
      <c r="AD15" s="34" t="s">
        <v>341</v>
      </c>
      <c r="AE15" s="246" t="s">
        <v>341</v>
      </c>
      <c r="AF15" s="44" t="s">
        <v>342</v>
      </c>
      <c r="AG15" s="30"/>
      <c r="AH15" s="28">
        <v>0</v>
      </c>
      <c r="AI15" s="244"/>
      <c r="AJ15" s="244"/>
      <c r="AK15" s="244"/>
      <c r="AL15" s="244"/>
      <c r="AM15" s="244"/>
      <c r="AN15" s="244"/>
      <c r="AO15" s="244"/>
    </row>
    <row r="16" spans="1:41" ht="90">
      <c r="A16" s="33" t="s">
        <v>34</v>
      </c>
      <c r="B16" s="33" t="s">
        <v>216</v>
      </c>
      <c r="C16" s="28"/>
      <c r="D16" s="31" t="s">
        <v>345</v>
      </c>
      <c r="E16" s="24"/>
      <c r="F16" s="24" t="s">
        <v>346</v>
      </c>
      <c r="G16" s="25">
        <v>1</v>
      </c>
      <c r="H16" s="26" t="s">
        <v>171</v>
      </c>
      <c r="I16" s="24" t="s">
        <v>347</v>
      </c>
      <c r="J16" s="30" t="s">
        <v>29</v>
      </c>
      <c r="K16" s="30" t="s">
        <v>30</v>
      </c>
      <c r="L16" s="30" t="s">
        <v>31</v>
      </c>
      <c r="M16" s="25" t="s">
        <v>40</v>
      </c>
      <c r="N16" s="188">
        <f t="shared" ref="N16:N26" si="2">+SUM(O16:Z16)</f>
        <v>1500</v>
      </c>
      <c r="O16" s="27">
        <v>125</v>
      </c>
      <c r="P16" s="27">
        <v>125</v>
      </c>
      <c r="Q16" s="27">
        <v>125</v>
      </c>
      <c r="R16" s="27">
        <v>125</v>
      </c>
      <c r="S16" s="27">
        <v>125</v>
      </c>
      <c r="T16" s="27">
        <v>125</v>
      </c>
      <c r="U16" s="27">
        <v>125</v>
      </c>
      <c r="V16" s="27">
        <v>125</v>
      </c>
      <c r="W16" s="27">
        <v>125</v>
      </c>
      <c r="X16" s="27">
        <v>125</v>
      </c>
      <c r="Y16" s="27">
        <v>125</v>
      </c>
      <c r="Z16" s="27">
        <v>125</v>
      </c>
      <c r="AA16" s="197" t="e">
        <f>IF(K16="Más es más", MIN(#REF!/#REF!,1),MIN(#REF!/#REF!,1))</f>
        <v>#REF!</v>
      </c>
      <c r="AB16" s="197" t="e">
        <f t="shared" si="1"/>
        <v>#REF!</v>
      </c>
      <c r="AC16" s="28" t="s">
        <v>350</v>
      </c>
      <c r="AD16" s="34" t="s">
        <v>343</v>
      </c>
      <c r="AE16" s="246" t="s">
        <v>343</v>
      </c>
      <c r="AF16" s="34" t="s">
        <v>344</v>
      </c>
      <c r="AG16" s="30"/>
      <c r="AH16" s="28">
        <v>0</v>
      </c>
      <c r="AI16" s="244"/>
      <c r="AJ16" s="244"/>
      <c r="AK16" s="244"/>
      <c r="AL16" s="244"/>
      <c r="AM16" s="244"/>
      <c r="AN16" s="244"/>
      <c r="AO16" s="244"/>
    </row>
    <row r="17" spans="1:39" ht="126">
      <c r="A17" s="33" t="s">
        <v>26</v>
      </c>
      <c r="B17" s="33" t="s">
        <v>210</v>
      </c>
      <c r="C17" s="28"/>
      <c r="D17" s="29" t="s">
        <v>351</v>
      </c>
      <c r="E17" s="21" t="s">
        <v>352</v>
      </c>
      <c r="F17" s="24" t="s">
        <v>353</v>
      </c>
      <c r="G17" s="25">
        <v>3</v>
      </c>
      <c r="H17" s="26" t="s">
        <v>213</v>
      </c>
      <c r="I17" s="24" t="s">
        <v>354</v>
      </c>
      <c r="J17" s="28" t="s">
        <v>29</v>
      </c>
      <c r="K17" s="30" t="s">
        <v>30</v>
      </c>
      <c r="L17" s="28" t="s">
        <v>31</v>
      </c>
      <c r="M17" s="34" t="s">
        <v>40</v>
      </c>
      <c r="N17" s="188">
        <f t="shared" si="2"/>
        <v>16000</v>
      </c>
      <c r="O17" s="27">
        <v>1333</v>
      </c>
      <c r="P17" s="27">
        <v>1333</v>
      </c>
      <c r="Q17" s="27">
        <v>1333</v>
      </c>
      <c r="R17" s="27">
        <v>1333</v>
      </c>
      <c r="S17" s="27">
        <v>1333</v>
      </c>
      <c r="T17" s="27">
        <v>1333</v>
      </c>
      <c r="U17" s="27">
        <v>1333</v>
      </c>
      <c r="V17" s="27">
        <v>1333</v>
      </c>
      <c r="W17" s="27">
        <v>1333</v>
      </c>
      <c r="X17" s="27">
        <v>1333</v>
      </c>
      <c r="Y17" s="27">
        <v>1333</v>
      </c>
      <c r="Z17" s="27">
        <v>1337</v>
      </c>
      <c r="AA17" s="197" t="e">
        <f>IF(K17="Más es más", MIN(#REF!/#REF!,1),MIN(#REF!/#REF!,1))</f>
        <v>#REF!</v>
      </c>
      <c r="AB17" s="197" t="e">
        <f t="shared" si="1"/>
        <v>#REF!</v>
      </c>
      <c r="AC17" s="28" t="s">
        <v>334</v>
      </c>
      <c r="AD17" s="34" t="s">
        <v>332</v>
      </c>
      <c r="AE17" s="246" t="s">
        <v>332</v>
      </c>
      <c r="AF17" s="44" t="s">
        <v>333</v>
      </c>
      <c r="AG17" s="26"/>
      <c r="AH17" s="28">
        <v>0</v>
      </c>
    </row>
    <row r="18" spans="1:39" ht="126">
      <c r="A18" s="33" t="s">
        <v>26</v>
      </c>
      <c r="B18" s="33" t="s">
        <v>210</v>
      </c>
      <c r="C18" s="28"/>
      <c r="D18" s="29" t="s">
        <v>351</v>
      </c>
      <c r="E18" s="21" t="s">
        <v>352</v>
      </c>
      <c r="F18" s="24" t="s">
        <v>353</v>
      </c>
      <c r="G18" s="25">
        <v>3</v>
      </c>
      <c r="H18" s="26" t="s">
        <v>213</v>
      </c>
      <c r="I18" s="24" t="s">
        <v>354</v>
      </c>
      <c r="J18" s="28" t="s">
        <v>29</v>
      </c>
      <c r="K18" s="30" t="s">
        <v>30</v>
      </c>
      <c r="L18" s="28" t="s">
        <v>31</v>
      </c>
      <c r="M18" s="34" t="s">
        <v>40</v>
      </c>
      <c r="N18" s="188">
        <f t="shared" si="2"/>
        <v>5800</v>
      </c>
      <c r="O18" s="27">
        <v>500</v>
      </c>
      <c r="P18" s="27">
        <v>450</v>
      </c>
      <c r="Q18" s="27">
        <v>500</v>
      </c>
      <c r="R18" s="27">
        <v>450</v>
      </c>
      <c r="S18" s="27">
        <v>500</v>
      </c>
      <c r="T18" s="27">
        <v>450</v>
      </c>
      <c r="U18" s="27">
        <v>500</v>
      </c>
      <c r="V18" s="27">
        <v>500</v>
      </c>
      <c r="W18" s="27">
        <v>450</v>
      </c>
      <c r="X18" s="27">
        <v>500</v>
      </c>
      <c r="Y18" s="27">
        <v>500</v>
      </c>
      <c r="Z18" s="27">
        <v>500</v>
      </c>
      <c r="AA18" s="197" t="e">
        <f>IF(K18="Más es más", MIN(#REF!/#REF!,1),MIN(#REF!/#REF!,1))</f>
        <v>#REF!</v>
      </c>
      <c r="AB18" s="197" t="e">
        <f t="shared" si="1"/>
        <v>#REF!</v>
      </c>
      <c r="AC18" s="245" t="s">
        <v>334</v>
      </c>
      <c r="AD18" s="34" t="s">
        <v>335</v>
      </c>
      <c r="AE18" s="246" t="s">
        <v>335</v>
      </c>
      <c r="AF18" s="34" t="s">
        <v>336</v>
      </c>
      <c r="AG18" s="30"/>
      <c r="AH18" s="28">
        <v>0</v>
      </c>
    </row>
    <row r="19" spans="1:39" ht="126">
      <c r="A19" s="33" t="s">
        <v>26</v>
      </c>
      <c r="B19" s="33" t="s">
        <v>210</v>
      </c>
      <c r="C19" s="28"/>
      <c r="D19" s="29" t="s">
        <v>351</v>
      </c>
      <c r="E19" s="21" t="s">
        <v>352</v>
      </c>
      <c r="F19" s="24" t="s">
        <v>353</v>
      </c>
      <c r="G19" s="25">
        <v>3</v>
      </c>
      <c r="H19" s="26" t="s">
        <v>213</v>
      </c>
      <c r="I19" s="24" t="s">
        <v>354</v>
      </c>
      <c r="J19" s="28" t="s">
        <v>29</v>
      </c>
      <c r="K19" s="30" t="s">
        <v>30</v>
      </c>
      <c r="L19" s="28" t="s">
        <v>31</v>
      </c>
      <c r="M19" s="34" t="s">
        <v>40</v>
      </c>
      <c r="N19" s="188">
        <f t="shared" si="2"/>
        <v>15600</v>
      </c>
      <c r="O19" s="27">
        <v>1300</v>
      </c>
      <c r="P19" s="27">
        <v>1300</v>
      </c>
      <c r="Q19" s="27">
        <v>1300</v>
      </c>
      <c r="R19" s="27">
        <v>1300</v>
      </c>
      <c r="S19" s="27">
        <v>1300</v>
      </c>
      <c r="T19" s="27">
        <v>1300</v>
      </c>
      <c r="U19" s="27">
        <v>1300</v>
      </c>
      <c r="V19" s="27">
        <v>1300</v>
      </c>
      <c r="W19" s="27">
        <v>1300</v>
      </c>
      <c r="X19" s="27">
        <v>1300</v>
      </c>
      <c r="Y19" s="27">
        <v>1300</v>
      </c>
      <c r="Z19" s="27">
        <v>1300</v>
      </c>
      <c r="AA19" s="197" t="e">
        <f>IF(K19="Más es más", MIN(#REF!/#REF!,1),MIN(#REF!/#REF!,1))</f>
        <v>#REF!</v>
      </c>
      <c r="AB19" s="197" t="e">
        <f t="shared" si="1"/>
        <v>#REF!</v>
      </c>
      <c r="AC19" s="247" t="s">
        <v>334</v>
      </c>
      <c r="AD19" s="34" t="s">
        <v>338</v>
      </c>
      <c r="AE19" s="246" t="s">
        <v>338</v>
      </c>
      <c r="AF19" s="34" t="s">
        <v>339</v>
      </c>
      <c r="AG19" s="30"/>
      <c r="AH19" s="28">
        <v>0</v>
      </c>
    </row>
    <row r="20" spans="1:39" ht="126">
      <c r="A20" s="33" t="s">
        <v>26</v>
      </c>
      <c r="B20" s="33" t="s">
        <v>210</v>
      </c>
      <c r="C20" s="28"/>
      <c r="D20" s="29" t="s">
        <v>351</v>
      </c>
      <c r="E20" s="21" t="s">
        <v>352</v>
      </c>
      <c r="F20" s="24" t="s">
        <v>353</v>
      </c>
      <c r="G20" s="25">
        <v>3</v>
      </c>
      <c r="H20" s="26" t="s">
        <v>213</v>
      </c>
      <c r="I20" s="24" t="s">
        <v>354</v>
      </c>
      <c r="J20" s="28" t="s">
        <v>29</v>
      </c>
      <c r="K20" s="30" t="s">
        <v>30</v>
      </c>
      <c r="L20" s="28" t="s">
        <v>31</v>
      </c>
      <c r="M20" s="34" t="s">
        <v>40</v>
      </c>
      <c r="N20" s="188">
        <f t="shared" si="2"/>
        <v>13800</v>
      </c>
      <c r="O20" s="27">
        <v>1000</v>
      </c>
      <c r="P20" s="27">
        <v>900</v>
      </c>
      <c r="Q20" s="27">
        <v>1200</v>
      </c>
      <c r="R20" s="27">
        <v>1100</v>
      </c>
      <c r="S20" s="27">
        <v>1200</v>
      </c>
      <c r="T20" s="27">
        <v>1200</v>
      </c>
      <c r="U20" s="27">
        <v>1400</v>
      </c>
      <c r="V20" s="27">
        <v>1100</v>
      </c>
      <c r="W20" s="27">
        <v>1200</v>
      </c>
      <c r="X20" s="27">
        <v>1400</v>
      </c>
      <c r="Y20" s="27">
        <v>1000</v>
      </c>
      <c r="Z20" s="27">
        <v>1100</v>
      </c>
      <c r="AA20" s="197" t="e">
        <f>IF(K20="Más es más", MIN(#REF!/#REF!,1),MIN(#REF!/#REF!,1))</f>
        <v>#REF!</v>
      </c>
      <c r="AB20" s="197" t="e">
        <f t="shared" si="1"/>
        <v>#REF!</v>
      </c>
      <c r="AC20" s="24" t="s">
        <v>334</v>
      </c>
      <c r="AD20" s="34" t="s">
        <v>341</v>
      </c>
      <c r="AE20" s="246" t="s">
        <v>341</v>
      </c>
      <c r="AF20" s="44" t="s">
        <v>342</v>
      </c>
      <c r="AG20" s="30"/>
      <c r="AH20" s="28">
        <v>0</v>
      </c>
      <c r="AI20" s="244"/>
      <c r="AJ20" s="244"/>
      <c r="AK20" s="244"/>
    </row>
    <row r="21" spans="1:39" ht="126">
      <c r="A21" s="33" t="s">
        <v>26</v>
      </c>
      <c r="B21" s="33" t="s">
        <v>210</v>
      </c>
      <c r="C21" s="28"/>
      <c r="D21" s="29" t="s">
        <v>351</v>
      </c>
      <c r="E21" s="21" t="s">
        <v>352</v>
      </c>
      <c r="F21" s="24" t="s">
        <v>353</v>
      </c>
      <c r="G21" s="25">
        <v>3</v>
      </c>
      <c r="H21" s="26" t="s">
        <v>213</v>
      </c>
      <c r="I21" s="24" t="s">
        <v>354</v>
      </c>
      <c r="J21" s="28" t="s">
        <v>29</v>
      </c>
      <c r="K21" s="30" t="s">
        <v>30</v>
      </c>
      <c r="L21" s="28" t="s">
        <v>31</v>
      </c>
      <c r="M21" s="34" t="s">
        <v>40</v>
      </c>
      <c r="N21" s="188">
        <f t="shared" si="2"/>
        <v>6000</v>
      </c>
      <c r="O21" s="27">
        <v>500</v>
      </c>
      <c r="P21" s="27">
        <v>500</v>
      </c>
      <c r="Q21" s="27">
        <v>500</v>
      </c>
      <c r="R21" s="27">
        <v>500</v>
      </c>
      <c r="S21" s="27">
        <v>500</v>
      </c>
      <c r="T21" s="27">
        <v>500</v>
      </c>
      <c r="U21" s="27">
        <v>500</v>
      </c>
      <c r="V21" s="27">
        <v>500</v>
      </c>
      <c r="W21" s="27">
        <v>500</v>
      </c>
      <c r="X21" s="27">
        <v>500</v>
      </c>
      <c r="Y21" s="27">
        <v>500</v>
      </c>
      <c r="Z21" s="27">
        <v>500</v>
      </c>
      <c r="AA21" s="197" t="e">
        <f>IF(K21="Más es más", MIN(#REF!/#REF!,1),MIN(#REF!/#REF!,1))</f>
        <v>#REF!</v>
      </c>
      <c r="AB21" s="197" t="e">
        <f t="shared" si="1"/>
        <v>#REF!</v>
      </c>
      <c r="AC21" s="28" t="s">
        <v>334</v>
      </c>
      <c r="AD21" s="34" t="s">
        <v>343</v>
      </c>
      <c r="AE21" s="246" t="s">
        <v>343</v>
      </c>
      <c r="AF21" s="34" t="s">
        <v>344</v>
      </c>
      <c r="AG21" s="30"/>
      <c r="AH21" s="28">
        <v>0</v>
      </c>
      <c r="AI21" s="244"/>
      <c r="AJ21" s="244"/>
      <c r="AK21" s="244"/>
    </row>
    <row r="22" spans="1:39" ht="144">
      <c r="A22" s="33" t="s">
        <v>26</v>
      </c>
      <c r="B22" s="33" t="s">
        <v>355</v>
      </c>
      <c r="C22" s="24"/>
      <c r="D22" s="29" t="s">
        <v>356</v>
      </c>
      <c r="E22" s="24" t="s">
        <v>357</v>
      </c>
      <c r="F22" s="24" t="s">
        <v>358</v>
      </c>
      <c r="G22" s="25">
        <v>3</v>
      </c>
      <c r="H22" s="26" t="s">
        <v>213</v>
      </c>
      <c r="I22" s="35" t="s">
        <v>359</v>
      </c>
      <c r="J22" s="30" t="s">
        <v>29</v>
      </c>
      <c r="K22" s="30" t="s">
        <v>30</v>
      </c>
      <c r="L22" s="30" t="s">
        <v>31</v>
      </c>
      <c r="M22" s="25" t="s">
        <v>40</v>
      </c>
      <c r="N22" s="188">
        <f t="shared" si="2"/>
        <v>9000</v>
      </c>
      <c r="O22" s="27">
        <v>750</v>
      </c>
      <c r="P22" s="27">
        <v>750</v>
      </c>
      <c r="Q22" s="27">
        <v>750</v>
      </c>
      <c r="R22" s="27">
        <v>750</v>
      </c>
      <c r="S22" s="27">
        <v>750</v>
      </c>
      <c r="T22" s="27">
        <v>750</v>
      </c>
      <c r="U22" s="27">
        <v>750</v>
      </c>
      <c r="V22" s="27">
        <v>750</v>
      </c>
      <c r="W22" s="27">
        <v>750</v>
      </c>
      <c r="X22" s="27">
        <v>750</v>
      </c>
      <c r="Y22" s="27">
        <v>750</v>
      </c>
      <c r="Z22" s="27">
        <v>750</v>
      </c>
      <c r="AA22" s="197" t="e">
        <f>IF(K22="Más es más", MIN(#REF!/#REF!,1),MIN(#REF!/#REF!,1))</f>
        <v>#REF!</v>
      </c>
      <c r="AB22" s="197" t="e">
        <f t="shared" si="1"/>
        <v>#REF!</v>
      </c>
      <c r="AC22" s="28" t="s">
        <v>334</v>
      </c>
      <c r="AD22" s="34" t="s">
        <v>332</v>
      </c>
      <c r="AE22" s="246" t="s">
        <v>332</v>
      </c>
      <c r="AF22" s="44" t="s">
        <v>333</v>
      </c>
      <c r="AG22" s="26"/>
      <c r="AH22" s="28">
        <v>0</v>
      </c>
      <c r="AI22" s="244"/>
      <c r="AJ22" s="244"/>
      <c r="AK22" s="244"/>
      <c r="AL22" s="244"/>
      <c r="AM22" s="244"/>
    </row>
    <row r="23" spans="1:39" ht="144">
      <c r="A23" s="33" t="s">
        <v>26</v>
      </c>
      <c r="B23" s="33" t="s">
        <v>355</v>
      </c>
      <c r="C23" s="24"/>
      <c r="D23" s="29" t="s">
        <v>356</v>
      </c>
      <c r="E23" s="24" t="s">
        <v>357</v>
      </c>
      <c r="F23" s="24" t="s">
        <v>360</v>
      </c>
      <c r="G23" s="25">
        <v>3</v>
      </c>
      <c r="H23" s="26" t="s">
        <v>213</v>
      </c>
      <c r="I23" s="35" t="s">
        <v>359</v>
      </c>
      <c r="J23" s="30" t="s">
        <v>29</v>
      </c>
      <c r="K23" s="30" t="s">
        <v>30</v>
      </c>
      <c r="L23" s="30" t="s">
        <v>31</v>
      </c>
      <c r="M23" s="25" t="s">
        <v>40</v>
      </c>
      <c r="N23" s="188">
        <f t="shared" si="2"/>
        <v>4300</v>
      </c>
      <c r="O23" s="27">
        <v>362</v>
      </c>
      <c r="P23" s="27">
        <v>350</v>
      </c>
      <c r="Q23" s="27">
        <v>363</v>
      </c>
      <c r="R23" s="27">
        <v>352</v>
      </c>
      <c r="S23" s="27">
        <v>360</v>
      </c>
      <c r="T23" s="27">
        <v>363</v>
      </c>
      <c r="U23" s="27">
        <v>363</v>
      </c>
      <c r="V23" s="27">
        <v>356</v>
      </c>
      <c r="W23" s="27">
        <v>356</v>
      </c>
      <c r="X23" s="27">
        <v>364</v>
      </c>
      <c r="Y23" s="27">
        <v>358</v>
      </c>
      <c r="Z23" s="27">
        <v>353</v>
      </c>
      <c r="AA23" s="197" t="e">
        <f>IF(K23="Más es más", MIN(#REF!/#REF!,1),MIN(#REF!/#REF!,1))</f>
        <v>#REF!</v>
      </c>
      <c r="AB23" s="197" t="e">
        <f t="shared" si="1"/>
        <v>#REF!</v>
      </c>
      <c r="AC23" s="245" t="s">
        <v>334</v>
      </c>
      <c r="AD23" s="34" t="s">
        <v>335</v>
      </c>
      <c r="AE23" s="246" t="s">
        <v>335</v>
      </c>
      <c r="AF23" s="34" t="s">
        <v>336</v>
      </c>
      <c r="AG23" s="30"/>
      <c r="AH23" s="28">
        <v>0</v>
      </c>
      <c r="AI23" s="244"/>
      <c r="AJ23" s="244"/>
      <c r="AK23" s="244"/>
      <c r="AL23" s="244"/>
      <c r="AM23" s="244"/>
    </row>
    <row r="24" spans="1:39" ht="144">
      <c r="A24" s="33" t="s">
        <v>26</v>
      </c>
      <c r="B24" s="33" t="s">
        <v>355</v>
      </c>
      <c r="C24" s="24"/>
      <c r="D24" s="29" t="s">
        <v>356</v>
      </c>
      <c r="E24" s="24" t="s">
        <v>361</v>
      </c>
      <c r="F24" s="24" t="s">
        <v>360</v>
      </c>
      <c r="G24" s="25">
        <v>3</v>
      </c>
      <c r="H24" s="26" t="s">
        <v>213</v>
      </c>
      <c r="I24" s="21" t="s">
        <v>359</v>
      </c>
      <c r="J24" s="30" t="s">
        <v>29</v>
      </c>
      <c r="K24" s="30" t="s">
        <v>30</v>
      </c>
      <c r="L24" s="30" t="s">
        <v>31</v>
      </c>
      <c r="M24" s="25" t="s">
        <v>40</v>
      </c>
      <c r="N24" s="188">
        <f t="shared" si="2"/>
        <v>19200</v>
      </c>
      <c r="O24" s="27">
        <v>1600</v>
      </c>
      <c r="P24" s="27">
        <v>1600</v>
      </c>
      <c r="Q24" s="27">
        <v>1600</v>
      </c>
      <c r="R24" s="27">
        <v>1600</v>
      </c>
      <c r="S24" s="27">
        <v>1600</v>
      </c>
      <c r="T24" s="27">
        <v>1600</v>
      </c>
      <c r="U24" s="27">
        <v>1600</v>
      </c>
      <c r="V24" s="27">
        <v>1600</v>
      </c>
      <c r="W24" s="27">
        <v>1600</v>
      </c>
      <c r="X24" s="27">
        <v>1600</v>
      </c>
      <c r="Y24" s="27">
        <v>1600</v>
      </c>
      <c r="Z24" s="27">
        <v>1600</v>
      </c>
      <c r="AA24" s="197" t="e">
        <f>IF(K24="Más es más", MIN(#REF!/#REF!,1),MIN(#REF!/#REF!,1))</f>
        <v>#REF!</v>
      </c>
      <c r="AB24" s="197" t="e">
        <f t="shared" si="1"/>
        <v>#REF!</v>
      </c>
      <c r="AC24" s="247" t="s">
        <v>337</v>
      </c>
      <c r="AD24" s="246" t="s">
        <v>338</v>
      </c>
      <c r="AE24" s="246" t="s">
        <v>338</v>
      </c>
      <c r="AF24" s="34" t="s">
        <v>362</v>
      </c>
      <c r="AG24" s="30"/>
      <c r="AH24" s="28">
        <v>0</v>
      </c>
    </row>
    <row r="25" spans="1:39" ht="144">
      <c r="A25" s="33" t="s">
        <v>26</v>
      </c>
      <c r="B25" s="33" t="s">
        <v>355</v>
      </c>
      <c r="C25" s="24"/>
      <c r="D25" s="29" t="s">
        <v>356</v>
      </c>
      <c r="E25" s="24" t="s">
        <v>357</v>
      </c>
      <c r="F25" s="24" t="s">
        <v>360</v>
      </c>
      <c r="G25" s="25">
        <v>3</v>
      </c>
      <c r="H25" s="26" t="s">
        <v>213</v>
      </c>
      <c r="I25" s="35" t="s">
        <v>359</v>
      </c>
      <c r="J25" s="30" t="s">
        <v>29</v>
      </c>
      <c r="K25" s="30" t="s">
        <v>30</v>
      </c>
      <c r="L25" s="30" t="s">
        <v>31</v>
      </c>
      <c r="M25" s="25" t="s">
        <v>40</v>
      </c>
      <c r="N25" s="188">
        <f t="shared" si="2"/>
        <v>3800</v>
      </c>
      <c r="O25" s="27">
        <v>250</v>
      </c>
      <c r="P25" s="27">
        <v>250</v>
      </c>
      <c r="Q25" s="27">
        <v>350</v>
      </c>
      <c r="R25" s="27">
        <v>300</v>
      </c>
      <c r="S25" s="27">
        <v>350</v>
      </c>
      <c r="T25" s="27">
        <v>300</v>
      </c>
      <c r="U25" s="27">
        <v>350</v>
      </c>
      <c r="V25" s="27">
        <v>300</v>
      </c>
      <c r="W25" s="27">
        <v>300</v>
      </c>
      <c r="X25" s="27">
        <v>400</v>
      </c>
      <c r="Y25" s="27">
        <v>300</v>
      </c>
      <c r="Z25" s="27">
        <v>350</v>
      </c>
      <c r="AA25" s="197" t="e">
        <f>IF(K25="Más es más", MIN(#REF!/#REF!,1),MIN(#REF!/#REF!,1))</f>
        <v>#REF!</v>
      </c>
      <c r="AB25" s="197" t="e">
        <f t="shared" si="1"/>
        <v>#REF!</v>
      </c>
      <c r="AC25" s="24" t="s">
        <v>363</v>
      </c>
      <c r="AD25" s="34" t="s">
        <v>341</v>
      </c>
      <c r="AE25" s="246" t="s">
        <v>341</v>
      </c>
      <c r="AF25" s="44" t="s">
        <v>342</v>
      </c>
      <c r="AG25" s="30"/>
      <c r="AH25" s="28">
        <v>0</v>
      </c>
    </row>
    <row r="26" spans="1:39" ht="144">
      <c r="A26" s="33" t="s">
        <v>26</v>
      </c>
      <c r="B26" s="33" t="s">
        <v>355</v>
      </c>
      <c r="C26" s="24"/>
      <c r="D26" s="29" t="s">
        <v>356</v>
      </c>
      <c r="E26" s="24" t="s">
        <v>357</v>
      </c>
      <c r="F26" s="24" t="s">
        <v>358</v>
      </c>
      <c r="G26" s="25">
        <v>3</v>
      </c>
      <c r="H26" s="26" t="s">
        <v>213</v>
      </c>
      <c r="I26" s="35" t="s">
        <v>359</v>
      </c>
      <c r="J26" s="30" t="s">
        <v>29</v>
      </c>
      <c r="K26" s="30" t="s">
        <v>30</v>
      </c>
      <c r="L26" s="30" t="s">
        <v>31</v>
      </c>
      <c r="M26" s="25" t="s">
        <v>40</v>
      </c>
      <c r="N26" s="188">
        <f t="shared" si="2"/>
        <v>3300</v>
      </c>
      <c r="O26" s="27">
        <v>275</v>
      </c>
      <c r="P26" s="27">
        <v>275</v>
      </c>
      <c r="Q26" s="27">
        <v>275</v>
      </c>
      <c r="R26" s="27">
        <v>275</v>
      </c>
      <c r="S26" s="27">
        <v>275</v>
      </c>
      <c r="T26" s="27">
        <v>275</v>
      </c>
      <c r="U26" s="27">
        <v>275</v>
      </c>
      <c r="V26" s="27">
        <v>275</v>
      </c>
      <c r="W26" s="27">
        <v>275</v>
      </c>
      <c r="X26" s="27">
        <v>275</v>
      </c>
      <c r="Y26" s="27">
        <v>275</v>
      </c>
      <c r="Z26" s="27">
        <v>275</v>
      </c>
      <c r="AA26" s="197" t="e">
        <f>IF(K26="Más es más", MIN(#REF!/#REF!,1),MIN(#REF!/#REF!,1))</f>
        <v>#REF!</v>
      </c>
      <c r="AB26" s="197" t="e">
        <f t="shared" si="1"/>
        <v>#REF!</v>
      </c>
      <c r="AC26" s="28" t="s">
        <v>334</v>
      </c>
      <c r="AD26" s="34" t="s">
        <v>343</v>
      </c>
      <c r="AE26" s="246" t="s">
        <v>343</v>
      </c>
      <c r="AF26" s="34" t="s">
        <v>344</v>
      </c>
      <c r="AG26" s="30"/>
      <c r="AH26" s="28">
        <v>0</v>
      </c>
    </row>
    <row r="27" spans="1:39" ht="90">
      <c r="A27" s="22" t="s">
        <v>34</v>
      </c>
      <c r="B27" s="22" t="s">
        <v>364</v>
      </c>
      <c r="C27" s="28"/>
      <c r="D27" s="21" t="s">
        <v>365</v>
      </c>
      <c r="E27" s="24" t="s">
        <v>366</v>
      </c>
      <c r="F27" s="24" t="s">
        <v>367</v>
      </c>
      <c r="G27" s="25">
        <v>1</v>
      </c>
      <c r="H27" s="26" t="s">
        <v>171</v>
      </c>
      <c r="I27" s="35" t="s">
        <v>368</v>
      </c>
      <c r="J27" s="30" t="s">
        <v>81</v>
      </c>
      <c r="K27" s="30" t="s">
        <v>30</v>
      </c>
      <c r="L27" s="30" t="s">
        <v>31</v>
      </c>
      <c r="M27" s="25" t="s">
        <v>40</v>
      </c>
      <c r="N27" s="188">
        <f>+AVERAGE(O27:Z27)</f>
        <v>0.5</v>
      </c>
      <c r="O27" s="36">
        <v>0.5</v>
      </c>
      <c r="P27" s="36">
        <v>0.5</v>
      </c>
      <c r="Q27" s="36">
        <v>0.5</v>
      </c>
      <c r="R27" s="36">
        <v>0.5</v>
      </c>
      <c r="S27" s="36">
        <v>0.5</v>
      </c>
      <c r="T27" s="36">
        <v>0.5</v>
      </c>
      <c r="U27" s="36">
        <v>0.5</v>
      </c>
      <c r="V27" s="36">
        <v>0.5</v>
      </c>
      <c r="W27" s="36">
        <v>0.5</v>
      </c>
      <c r="X27" s="36">
        <v>0.5</v>
      </c>
      <c r="Y27" s="36">
        <v>0.5</v>
      </c>
      <c r="Z27" s="36">
        <v>0.5</v>
      </c>
      <c r="AA27" s="197" t="e">
        <f>IF(K27="Más es más", MIN(#REF!/#REF!,1),MIN(#REF!/#REF!,1))</f>
        <v>#REF!</v>
      </c>
      <c r="AB27" s="197" t="e">
        <f t="shared" si="1"/>
        <v>#REF!</v>
      </c>
      <c r="AC27" s="28" t="s">
        <v>184</v>
      </c>
      <c r="AD27" s="34" t="s">
        <v>332</v>
      </c>
      <c r="AE27" s="246" t="s">
        <v>332</v>
      </c>
      <c r="AF27" s="44" t="s">
        <v>333</v>
      </c>
      <c r="AG27" s="26"/>
      <c r="AH27" s="28">
        <v>0</v>
      </c>
      <c r="AI27" s="244"/>
      <c r="AJ27" s="244"/>
      <c r="AK27" s="244"/>
      <c r="AL27" s="244"/>
      <c r="AM27" s="244"/>
    </row>
    <row r="28" spans="1:39" ht="90">
      <c r="A28" s="22" t="s">
        <v>34</v>
      </c>
      <c r="B28" s="22" t="s">
        <v>364</v>
      </c>
      <c r="C28" s="28"/>
      <c r="D28" s="21" t="s">
        <v>365</v>
      </c>
      <c r="E28" s="24" t="s">
        <v>366</v>
      </c>
      <c r="F28" s="24" t="s">
        <v>367</v>
      </c>
      <c r="G28" s="25">
        <v>1</v>
      </c>
      <c r="H28" s="26" t="s">
        <v>171</v>
      </c>
      <c r="I28" s="35" t="s">
        <v>368</v>
      </c>
      <c r="J28" s="30" t="s">
        <v>81</v>
      </c>
      <c r="K28" s="30" t="s">
        <v>30</v>
      </c>
      <c r="L28" s="30" t="s">
        <v>31</v>
      </c>
      <c r="M28" s="25" t="s">
        <v>40</v>
      </c>
      <c r="N28" s="188">
        <v>0.33</v>
      </c>
      <c r="O28" s="36">
        <v>0.33</v>
      </c>
      <c r="P28" s="36">
        <v>0.33</v>
      </c>
      <c r="Q28" s="36">
        <v>0.33</v>
      </c>
      <c r="R28" s="36">
        <v>0.33</v>
      </c>
      <c r="S28" s="36">
        <v>0.33</v>
      </c>
      <c r="T28" s="36">
        <v>0.33</v>
      </c>
      <c r="U28" s="36">
        <v>0.33</v>
      </c>
      <c r="V28" s="36">
        <v>0.33</v>
      </c>
      <c r="W28" s="36">
        <v>0.33</v>
      </c>
      <c r="X28" s="36">
        <v>0.33</v>
      </c>
      <c r="Y28" s="36">
        <v>0.33</v>
      </c>
      <c r="Z28" s="36">
        <v>0.33</v>
      </c>
      <c r="AA28" s="197" t="e">
        <f>IF(K28="Más es más", MIN(#REF!/#REF!,1),MIN(#REF!/#REF!,1))</f>
        <v>#REF!</v>
      </c>
      <c r="AB28" s="197" t="e">
        <f t="shared" si="1"/>
        <v>#REF!</v>
      </c>
      <c r="AC28" s="245" t="s">
        <v>184</v>
      </c>
      <c r="AD28" s="34" t="s">
        <v>335</v>
      </c>
      <c r="AE28" s="246" t="s">
        <v>335</v>
      </c>
      <c r="AF28" s="34" t="s">
        <v>336</v>
      </c>
      <c r="AG28" s="30"/>
      <c r="AH28" s="28">
        <v>0</v>
      </c>
      <c r="AI28" s="244"/>
      <c r="AJ28" s="244"/>
      <c r="AK28" s="244"/>
      <c r="AL28" s="244"/>
      <c r="AM28" s="244"/>
    </row>
    <row r="29" spans="1:39" ht="90">
      <c r="A29" s="22" t="s">
        <v>34</v>
      </c>
      <c r="B29" s="22" t="s">
        <v>364</v>
      </c>
      <c r="C29" s="28"/>
      <c r="D29" s="21" t="s">
        <v>365</v>
      </c>
      <c r="E29" s="24" t="s">
        <v>366</v>
      </c>
      <c r="F29" s="24" t="s">
        <v>367</v>
      </c>
      <c r="G29" s="25">
        <v>1</v>
      </c>
      <c r="H29" s="26" t="s">
        <v>171</v>
      </c>
      <c r="I29" s="21" t="s">
        <v>368</v>
      </c>
      <c r="J29" s="30" t="s">
        <v>81</v>
      </c>
      <c r="K29" s="30" t="s">
        <v>30</v>
      </c>
      <c r="L29" s="30" t="s">
        <v>31</v>
      </c>
      <c r="M29" s="25" t="s">
        <v>40</v>
      </c>
      <c r="N29" s="188">
        <f>+AVERAGE(O29:Z29)</f>
        <v>0.45000000000000012</v>
      </c>
      <c r="O29" s="36">
        <v>0.45</v>
      </c>
      <c r="P29" s="36">
        <v>0.45</v>
      </c>
      <c r="Q29" s="36">
        <v>0.45</v>
      </c>
      <c r="R29" s="36">
        <v>0.45</v>
      </c>
      <c r="S29" s="36">
        <v>0.45</v>
      </c>
      <c r="T29" s="36">
        <v>0.45</v>
      </c>
      <c r="U29" s="36">
        <v>0.45</v>
      </c>
      <c r="V29" s="36">
        <v>0.45</v>
      </c>
      <c r="W29" s="36">
        <v>0.45</v>
      </c>
      <c r="X29" s="36">
        <v>0.45</v>
      </c>
      <c r="Y29" s="36">
        <v>0.45</v>
      </c>
      <c r="Z29" s="36">
        <v>0.45</v>
      </c>
      <c r="AA29" s="197" t="e">
        <f>IF(K29="Más es más", MIN(#REF!/#REF!,1),MIN(#REF!/#REF!,1))</f>
        <v>#REF!</v>
      </c>
      <c r="AB29" s="197" t="e">
        <f t="shared" si="1"/>
        <v>#REF!</v>
      </c>
      <c r="AC29" s="247" t="s">
        <v>337</v>
      </c>
      <c r="AD29" s="246" t="s">
        <v>338</v>
      </c>
      <c r="AE29" s="246" t="s">
        <v>338</v>
      </c>
      <c r="AF29" s="34" t="s">
        <v>362</v>
      </c>
      <c r="AG29" s="30"/>
      <c r="AH29" s="28">
        <v>0</v>
      </c>
      <c r="AI29" s="244"/>
      <c r="AJ29" s="244"/>
      <c r="AK29" s="244"/>
      <c r="AL29" s="244"/>
      <c r="AM29" s="244"/>
    </row>
    <row r="30" spans="1:39" ht="90">
      <c r="A30" s="22" t="s">
        <v>34</v>
      </c>
      <c r="B30" s="22" t="s">
        <v>364</v>
      </c>
      <c r="C30" s="28"/>
      <c r="D30" s="21" t="s">
        <v>365</v>
      </c>
      <c r="E30" s="24" t="s">
        <v>366</v>
      </c>
      <c r="F30" s="24" t="s">
        <v>367</v>
      </c>
      <c r="G30" s="25">
        <v>1</v>
      </c>
      <c r="H30" s="26" t="s">
        <v>171</v>
      </c>
      <c r="I30" s="35" t="s">
        <v>368</v>
      </c>
      <c r="J30" s="30" t="s">
        <v>81</v>
      </c>
      <c r="K30" s="30" t="s">
        <v>30</v>
      </c>
      <c r="L30" s="30" t="s">
        <v>31</v>
      </c>
      <c r="M30" s="25" t="s">
        <v>40</v>
      </c>
      <c r="N30" s="188">
        <f>+AVERAGE(O30:Z30)</f>
        <v>0.23500000000000001</v>
      </c>
      <c r="O30" s="36">
        <v>0.22</v>
      </c>
      <c r="P30" s="36">
        <v>0.2</v>
      </c>
      <c r="Q30" s="36">
        <v>0.24</v>
      </c>
      <c r="R30" s="36">
        <v>0.24</v>
      </c>
      <c r="S30" s="36">
        <v>0.26</v>
      </c>
      <c r="T30" s="36">
        <v>0.25</v>
      </c>
      <c r="U30" s="36">
        <v>0.25</v>
      </c>
      <c r="V30" s="36">
        <v>0.23</v>
      </c>
      <c r="W30" s="36">
        <v>0.22</v>
      </c>
      <c r="X30" s="36">
        <v>0.26</v>
      </c>
      <c r="Y30" s="36">
        <v>0.22</v>
      </c>
      <c r="Z30" s="36">
        <v>0.23</v>
      </c>
      <c r="AA30" s="197" t="e">
        <f>IF(K30="Más es más", MIN(#REF!/#REF!,1),MIN(#REF!/#REF!,1))</f>
        <v>#REF!</v>
      </c>
      <c r="AB30" s="197" t="e">
        <f t="shared" si="1"/>
        <v>#REF!</v>
      </c>
      <c r="AC30" s="24" t="s">
        <v>184</v>
      </c>
      <c r="AD30" s="34" t="s">
        <v>341</v>
      </c>
      <c r="AE30" s="246" t="s">
        <v>341</v>
      </c>
      <c r="AF30" s="44" t="s">
        <v>342</v>
      </c>
      <c r="AG30" s="30"/>
      <c r="AH30" s="28">
        <v>0</v>
      </c>
      <c r="AI30" s="244"/>
      <c r="AJ30" s="244"/>
      <c r="AK30" s="244"/>
      <c r="AL30" s="244"/>
      <c r="AM30" s="244"/>
    </row>
    <row r="31" spans="1:39" ht="90">
      <c r="A31" s="22" t="s">
        <v>34</v>
      </c>
      <c r="B31" s="22" t="s">
        <v>364</v>
      </c>
      <c r="C31" s="28"/>
      <c r="D31" s="21" t="s">
        <v>365</v>
      </c>
      <c r="E31" s="24" t="s">
        <v>366</v>
      </c>
      <c r="F31" s="24" t="s">
        <v>367</v>
      </c>
      <c r="G31" s="25">
        <v>1</v>
      </c>
      <c r="H31" s="26" t="s">
        <v>171</v>
      </c>
      <c r="I31" s="35" t="s">
        <v>368</v>
      </c>
      <c r="J31" s="30" t="s">
        <v>81</v>
      </c>
      <c r="K31" s="30" t="s">
        <v>30</v>
      </c>
      <c r="L31" s="30" t="s">
        <v>31</v>
      </c>
      <c r="M31" s="25" t="s">
        <v>40</v>
      </c>
      <c r="N31" s="188">
        <v>0.2</v>
      </c>
      <c r="O31" s="36">
        <v>0.2</v>
      </c>
      <c r="P31" s="36">
        <v>0.2</v>
      </c>
      <c r="Q31" s="36">
        <v>0.2</v>
      </c>
      <c r="R31" s="36">
        <v>0.2</v>
      </c>
      <c r="S31" s="36">
        <v>0.2</v>
      </c>
      <c r="T31" s="36">
        <v>0.2</v>
      </c>
      <c r="U31" s="36">
        <v>0.1</v>
      </c>
      <c r="V31" s="36">
        <v>0.2</v>
      </c>
      <c r="W31" s="36">
        <v>0.2</v>
      </c>
      <c r="X31" s="36">
        <v>0.2</v>
      </c>
      <c r="Y31" s="36">
        <v>0.2</v>
      </c>
      <c r="Z31" s="36">
        <v>0.2</v>
      </c>
      <c r="AA31" s="197" t="e">
        <f>IF(K31="Más es más", MIN(#REF!/#REF!,1),MIN(#REF!/#REF!,1))</f>
        <v>#REF!</v>
      </c>
      <c r="AB31" s="197" t="e">
        <f t="shared" si="1"/>
        <v>#REF!</v>
      </c>
      <c r="AC31" s="28" t="s">
        <v>184</v>
      </c>
      <c r="AD31" s="34" t="s">
        <v>343</v>
      </c>
      <c r="AE31" s="246" t="s">
        <v>343</v>
      </c>
      <c r="AF31" s="34" t="s">
        <v>344</v>
      </c>
      <c r="AG31" s="30"/>
      <c r="AH31" s="28">
        <v>0</v>
      </c>
    </row>
    <row r="32" spans="1:39" ht="126">
      <c r="A32" s="33" t="s">
        <v>26</v>
      </c>
      <c r="B32" s="33" t="s">
        <v>210</v>
      </c>
      <c r="C32" s="28"/>
      <c r="D32" s="23" t="s">
        <v>369</v>
      </c>
      <c r="E32" s="24" t="s">
        <v>370</v>
      </c>
      <c r="F32" s="24" t="s">
        <v>508</v>
      </c>
      <c r="G32" s="25">
        <v>3</v>
      </c>
      <c r="H32" s="26" t="s">
        <v>213</v>
      </c>
      <c r="I32" s="24" t="s">
        <v>371</v>
      </c>
      <c r="J32" s="30" t="s">
        <v>29</v>
      </c>
      <c r="K32" s="30" t="s">
        <v>30</v>
      </c>
      <c r="L32" s="30" t="s">
        <v>31</v>
      </c>
      <c r="M32" s="25" t="s">
        <v>40</v>
      </c>
      <c r="N32" s="188">
        <f>+SUM(O32:Z32)</f>
        <v>1260</v>
      </c>
      <c r="O32" s="27">
        <v>105</v>
      </c>
      <c r="P32" s="27">
        <v>105</v>
      </c>
      <c r="Q32" s="27">
        <v>105</v>
      </c>
      <c r="R32" s="27">
        <v>105</v>
      </c>
      <c r="S32" s="27">
        <v>105</v>
      </c>
      <c r="T32" s="27">
        <v>105</v>
      </c>
      <c r="U32" s="27">
        <v>105</v>
      </c>
      <c r="V32" s="27">
        <v>105</v>
      </c>
      <c r="W32" s="27">
        <v>105</v>
      </c>
      <c r="X32" s="27">
        <v>105</v>
      </c>
      <c r="Y32" s="27">
        <v>105</v>
      </c>
      <c r="Z32" s="27">
        <v>105</v>
      </c>
      <c r="AA32" s="197" t="e">
        <f>IF(K32="Más es más", MIN(#REF!/#REF!,1),MIN(#REF!/#REF!,1))</f>
        <v>#REF!</v>
      </c>
      <c r="AB32" s="197" t="e">
        <f t="shared" si="1"/>
        <v>#REF!</v>
      </c>
      <c r="AC32" s="247" t="s">
        <v>372</v>
      </c>
      <c r="AD32" s="44" t="s">
        <v>332</v>
      </c>
      <c r="AE32" s="246" t="s">
        <v>332</v>
      </c>
      <c r="AF32" s="44" t="s">
        <v>333</v>
      </c>
      <c r="AG32" s="26"/>
      <c r="AH32" s="28">
        <v>0</v>
      </c>
    </row>
    <row r="33" spans="1:39" ht="126">
      <c r="A33" s="33" t="s">
        <v>26</v>
      </c>
      <c r="B33" s="33" t="s">
        <v>210</v>
      </c>
      <c r="C33" s="28"/>
      <c r="D33" s="23" t="s">
        <v>369</v>
      </c>
      <c r="E33" s="24" t="s">
        <v>370</v>
      </c>
      <c r="F33" s="24" t="s">
        <v>508</v>
      </c>
      <c r="G33" s="25">
        <v>3</v>
      </c>
      <c r="H33" s="26" t="s">
        <v>213</v>
      </c>
      <c r="I33" s="24" t="s">
        <v>371</v>
      </c>
      <c r="J33" s="30" t="s">
        <v>29</v>
      </c>
      <c r="K33" s="30" t="s">
        <v>30</v>
      </c>
      <c r="L33" s="30" t="s">
        <v>31</v>
      </c>
      <c r="M33" s="25" t="s">
        <v>40</v>
      </c>
      <c r="N33" s="188">
        <v>516</v>
      </c>
      <c r="O33" s="27">
        <v>43</v>
      </c>
      <c r="P33" s="27">
        <v>43</v>
      </c>
      <c r="Q33" s="27">
        <v>43</v>
      </c>
      <c r="R33" s="27">
        <v>43</v>
      </c>
      <c r="S33" s="27">
        <v>43</v>
      </c>
      <c r="T33" s="27">
        <v>43</v>
      </c>
      <c r="U33" s="27">
        <v>43</v>
      </c>
      <c r="V33" s="27">
        <v>43</v>
      </c>
      <c r="W33" s="27">
        <v>43</v>
      </c>
      <c r="X33" s="27">
        <v>43</v>
      </c>
      <c r="Y33" s="27">
        <v>43</v>
      </c>
      <c r="Z33" s="27">
        <v>43</v>
      </c>
      <c r="AA33" s="197" t="e">
        <f>IF(K33="Más es más", MIN(#REF!/#REF!,1),MIN(#REF!/#REF!,1))</f>
        <v>#REF!</v>
      </c>
      <c r="AB33" s="197" t="e">
        <f t="shared" si="1"/>
        <v>#REF!</v>
      </c>
      <c r="AC33" s="248" t="s">
        <v>372</v>
      </c>
      <c r="AD33" s="44" t="s">
        <v>335</v>
      </c>
      <c r="AE33" s="246" t="s">
        <v>335</v>
      </c>
      <c r="AF33" s="34" t="s">
        <v>373</v>
      </c>
      <c r="AG33" s="30"/>
      <c r="AH33" s="28">
        <v>0</v>
      </c>
    </row>
    <row r="34" spans="1:39" ht="126">
      <c r="A34" s="33" t="s">
        <v>26</v>
      </c>
      <c r="B34" s="33" t="s">
        <v>210</v>
      </c>
      <c r="C34" s="28"/>
      <c r="D34" s="29" t="s">
        <v>369</v>
      </c>
      <c r="E34" s="24" t="s">
        <v>374</v>
      </c>
      <c r="F34" s="24" t="s">
        <v>508</v>
      </c>
      <c r="G34" s="25">
        <v>3</v>
      </c>
      <c r="H34" s="26" t="s">
        <v>213</v>
      </c>
      <c r="I34" s="24" t="s">
        <v>371</v>
      </c>
      <c r="J34" s="30" t="s">
        <v>29</v>
      </c>
      <c r="K34" s="30" t="s">
        <v>30</v>
      </c>
      <c r="L34" s="30" t="s">
        <v>31</v>
      </c>
      <c r="M34" s="25" t="s">
        <v>40</v>
      </c>
      <c r="N34" s="188">
        <f>+SUM(O34:Z34)</f>
        <v>2400</v>
      </c>
      <c r="O34" s="27">
        <v>200</v>
      </c>
      <c r="P34" s="27">
        <v>200</v>
      </c>
      <c r="Q34" s="27">
        <v>200</v>
      </c>
      <c r="R34" s="27">
        <v>200</v>
      </c>
      <c r="S34" s="27">
        <v>200</v>
      </c>
      <c r="T34" s="27">
        <v>200</v>
      </c>
      <c r="U34" s="27">
        <v>200</v>
      </c>
      <c r="V34" s="27">
        <v>200</v>
      </c>
      <c r="W34" s="27">
        <v>200</v>
      </c>
      <c r="X34" s="27">
        <v>200</v>
      </c>
      <c r="Y34" s="27">
        <v>200</v>
      </c>
      <c r="Z34" s="27">
        <v>200</v>
      </c>
      <c r="AA34" s="197" t="e">
        <f>IF(K34="Más es más", MIN(#REF!/#REF!,1),MIN(#REF!/#REF!,1))</f>
        <v>#REF!</v>
      </c>
      <c r="AB34" s="197" t="e">
        <f t="shared" si="1"/>
        <v>#REF!</v>
      </c>
      <c r="AC34" s="247" t="s">
        <v>372</v>
      </c>
      <c r="AD34" s="246" t="s">
        <v>338</v>
      </c>
      <c r="AE34" s="246" t="s">
        <v>338</v>
      </c>
      <c r="AF34" s="34" t="s">
        <v>362</v>
      </c>
      <c r="AG34" s="30"/>
      <c r="AH34" s="28">
        <v>0</v>
      </c>
      <c r="AI34" s="244"/>
      <c r="AJ34" s="244"/>
      <c r="AK34" s="244"/>
      <c r="AL34" s="244"/>
      <c r="AM34" s="244"/>
    </row>
    <row r="35" spans="1:39" ht="126">
      <c r="A35" s="33" t="s">
        <v>26</v>
      </c>
      <c r="B35" s="33" t="s">
        <v>210</v>
      </c>
      <c r="C35" s="28"/>
      <c r="D35" s="23" t="s">
        <v>369</v>
      </c>
      <c r="E35" s="24" t="s">
        <v>370</v>
      </c>
      <c r="F35" s="24" t="s">
        <v>508</v>
      </c>
      <c r="G35" s="25">
        <v>3</v>
      </c>
      <c r="H35" s="26" t="s">
        <v>213</v>
      </c>
      <c r="I35" s="24" t="s">
        <v>371</v>
      </c>
      <c r="J35" s="30" t="s">
        <v>29</v>
      </c>
      <c r="K35" s="30" t="s">
        <v>30</v>
      </c>
      <c r="L35" s="30" t="s">
        <v>31</v>
      </c>
      <c r="M35" s="25" t="s">
        <v>40</v>
      </c>
      <c r="N35" s="188">
        <v>350</v>
      </c>
      <c r="O35" s="27">
        <v>30</v>
      </c>
      <c r="P35" s="27">
        <v>30</v>
      </c>
      <c r="Q35" s="27">
        <v>30</v>
      </c>
      <c r="R35" s="27">
        <v>30</v>
      </c>
      <c r="S35" s="27">
        <v>30</v>
      </c>
      <c r="T35" s="27">
        <v>30</v>
      </c>
      <c r="U35" s="27">
        <v>30</v>
      </c>
      <c r="V35" s="27">
        <v>30</v>
      </c>
      <c r="W35" s="27">
        <v>30</v>
      </c>
      <c r="X35" s="27">
        <v>30</v>
      </c>
      <c r="Y35" s="27">
        <v>30</v>
      </c>
      <c r="Z35" s="27">
        <v>30</v>
      </c>
      <c r="AA35" s="197" t="e">
        <f>IF(K35="Más es más", MIN(#REF!/#REF!,1),MIN(#REF!/#REF!,1))</f>
        <v>#REF!</v>
      </c>
      <c r="AB35" s="197" t="e">
        <f t="shared" si="1"/>
        <v>#REF!</v>
      </c>
      <c r="AC35" s="35" t="s">
        <v>372</v>
      </c>
      <c r="AD35" s="246" t="s">
        <v>341</v>
      </c>
      <c r="AE35" s="246" t="s">
        <v>341</v>
      </c>
      <c r="AF35" s="44" t="s">
        <v>342</v>
      </c>
      <c r="AG35" s="30"/>
      <c r="AH35" s="28">
        <v>0</v>
      </c>
      <c r="AI35" s="244"/>
      <c r="AJ35" s="244"/>
      <c r="AK35" s="244"/>
      <c r="AL35" s="244"/>
      <c r="AM35" s="244"/>
    </row>
    <row r="36" spans="1:39" ht="126">
      <c r="A36" s="22" t="s">
        <v>26</v>
      </c>
      <c r="B36" s="22" t="s">
        <v>210</v>
      </c>
      <c r="C36" s="28"/>
      <c r="D36" s="23" t="s">
        <v>369</v>
      </c>
      <c r="E36" s="24" t="s">
        <v>370</v>
      </c>
      <c r="F36" s="24" t="s">
        <v>508</v>
      </c>
      <c r="G36" s="25">
        <v>3</v>
      </c>
      <c r="H36" s="26" t="s">
        <v>213</v>
      </c>
      <c r="I36" s="24" t="s">
        <v>371</v>
      </c>
      <c r="J36" s="30" t="s">
        <v>29</v>
      </c>
      <c r="K36" s="30" t="s">
        <v>30</v>
      </c>
      <c r="L36" s="30" t="s">
        <v>31</v>
      </c>
      <c r="M36" s="25" t="s">
        <v>40</v>
      </c>
      <c r="N36" s="188">
        <f>+SUM(O36:Z36)</f>
        <v>300</v>
      </c>
      <c r="O36" s="27">
        <v>25</v>
      </c>
      <c r="P36" s="27">
        <v>25</v>
      </c>
      <c r="Q36" s="27">
        <v>25</v>
      </c>
      <c r="R36" s="27">
        <v>25</v>
      </c>
      <c r="S36" s="27">
        <v>25</v>
      </c>
      <c r="T36" s="27">
        <v>25</v>
      </c>
      <c r="U36" s="27">
        <v>25</v>
      </c>
      <c r="V36" s="27">
        <v>25</v>
      </c>
      <c r="W36" s="27">
        <v>25</v>
      </c>
      <c r="X36" s="27">
        <v>25</v>
      </c>
      <c r="Y36" s="27">
        <v>25</v>
      </c>
      <c r="Z36" s="27">
        <v>25</v>
      </c>
      <c r="AA36" s="197" t="e">
        <f>IF(K36="Más es más", MIN(#REF!/#REF!,1),MIN(#REF!/#REF!,1))</f>
        <v>#REF!</v>
      </c>
      <c r="AB36" s="197" t="e">
        <f t="shared" si="1"/>
        <v>#REF!</v>
      </c>
      <c r="AC36" s="247" t="s">
        <v>372</v>
      </c>
      <c r="AD36" s="246" t="s">
        <v>343</v>
      </c>
      <c r="AE36" s="246" t="s">
        <v>343</v>
      </c>
      <c r="AF36" s="34" t="s">
        <v>344</v>
      </c>
      <c r="AG36" s="30"/>
      <c r="AH36" s="28">
        <v>0</v>
      </c>
      <c r="AI36" s="244"/>
      <c r="AJ36" s="244"/>
      <c r="AK36" s="244"/>
      <c r="AL36" s="244"/>
      <c r="AM36" s="244"/>
    </row>
    <row r="37" spans="1:39" ht="144">
      <c r="A37" s="22" t="s">
        <v>34</v>
      </c>
      <c r="B37" s="22" t="s">
        <v>216</v>
      </c>
      <c r="C37" s="28"/>
      <c r="D37" s="35" t="s">
        <v>375</v>
      </c>
      <c r="E37" s="24" t="s">
        <v>376</v>
      </c>
      <c r="F37" s="24" t="s">
        <v>377</v>
      </c>
      <c r="G37" s="25">
        <v>2</v>
      </c>
      <c r="H37" s="26" t="s">
        <v>76</v>
      </c>
      <c r="I37" s="24" t="s">
        <v>378</v>
      </c>
      <c r="J37" s="30" t="s">
        <v>29</v>
      </c>
      <c r="K37" s="30" t="s">
        <v>30</v>
      </c>
      <c r="L37" s="30" t="s">
        <v>31</v>
      </c>
      <c r="M37" s="25" t="s">
        <v>40</v>
      </c>
      <c r="N37" s="188">
        <f t="shared" ref="N37:N66" si="3">+SUM(O37:Z37)</f>
        <v>1176</v>
      </c>
      <c r="O37" s="27">
        <v>98</v>
      </c>
      <c r="P37" s="27">
        <v>98</v>
      </c>
      <c r="Q37" s="27">
        <v>98</v>
      </c>
      <c r="R37" s="27">
        <v>98</v>
      </c>
      <c r="S37" s="27">
        <v>98</v>
      </c>
      <c r="T37" s="27">
        <v>98</v>
      </c>
      <c r="U37" s="27">
        <v>98</v>
      </c>
      <c r="V37" s="27">
        <v>98</v>
      </c>
      <c r="W37" s="27">
        <v>98</v>
      </c>
      <c r="X37" s="27">
        <v>98</v>
      </c>
      <c r="Y37" s="27">
        <v>98</v>
      </c>
      <c r="Z37" s="27">
        <v>98</v>
      </c>
      <c r="AA37" s="197" t="e">
        <f>IF(K37="Más es más", MIN(#REF!/#REF!,1),MIN(#REF!/#REF!,1))</f>
        <v>#REF!</v>
      </c>
      <c r="AB37" s="197" t="e">
        <f t="shared" si="1"/>
        <v>#REF!</v>
      </c>
      <c r="AC37" s="247" t="s">
        <v>379</v>
      </c>
      <c r="AD37" s="246" t="s">
        <v>332</v>
      </c>
      <c r="AE37" s="246" t="s">
        <v>332</v>
      </c>
      <c r="AF37" s="44" t="s">
        <v>333</v>
      </c>
      <c r="AG37" s="26"/>
      <c r="AH37" s="28">
        <v>0</v>
      </c>
    </row>
    <row r="38" spans="1:39" ht="144">
      <c r="A38" s="22" t="s">
        <v>62</v>
      </c>
      <c r="B38" s="22" t="s">
        <v>216</v>
      </c>
      <c r="C38" s="28"/>
      <c r="D38" s="35" t="s">
        <v>375</v>
      </c>
      <c r="E38" s="24" t="s">
        <v>376</v>
      </c>
      <c r="F38" s="24" t="s">
        <v>377</v>
      </c>
      <c r="G38" s="25">
        <v>2</v>
      </c>
      <c r="H38" s="26" t="s">
        <v>76</v>
      </c>
      <c r="I38" s="24" t="s">
        <v>378</v>
      </c>
      <c r="J38" s="30" t="s">
        <v>29</v>
      </c>
      <c r="K38" s="30" t="s">
        <v>30</v>
      </c>
      <c r="L38" s="30" t="s">
        <v>31</v>
      </c>
      <c r="M38" s="25" t="s">
        <v>40</v>
      </c>
      <c r="N38" s="188">
        <f t="shared" si="3"/>
        <v>288</v>
      </c>
      <c r="O38" s="27">
        <v>24</v>
      </c>
      <c r="P38" s="27">
        <v>24</v>
      </c>
      <c r="Q38" s="27">
        <v>24</v>
      </c>
      <c r="R38" s="27">
        <v>24</v>
      </c>
      <c r="S38" s="27">
        <v>24</v>
      </c>
      <c r="T38" s="27">
        <v>24</v>
      </c>
      <c r="U38" s="27">
        <v>24</v>
      </c>
      <c r="V38" s="27">
        <v>24</v>
      </c>
      <c r="W38" s="27">
        <v>24</v>
      </c>
      <c r="X38" s="27">
        <v>24</v>
      </c>
      <c r="Y38" s="27">
        <v>24</v>
      </c>
      <c r="Z38" s="27">
        <v>24</v>
      </c>
      <c r="AA38" s="197" t="e">
        <f>IF(K38="Más es más", MIN(#REF!/#REF!,1),MIN(#REF!/#REF!,1))</f>
        <v>#REF!</v>
      </c>
      <c r="AB38" s="197" t="e">
        <f t="shared" si="1"/>
        <v>#REF!</v>
      </c>
      <c r="AC38" s="248" t="s">
        <v>379</v>
      </c>
      <c r="AD38" s="246" t="s">
        <v>335</v>
      </c>
      <c r="AE38" s="246" t="s">
        <v>335</v>
      </c>
      <c r="AF38" s="34" t="s">
        <v>373</v>
      </c>
      <c r="AG38" s="30"/>
      <c r="AH38" s="28">
        <v>0</v>
      </c>
    </row>
    <row r="39" spans="1:39" ht="144">
      <c r="A39" s="22" t="s">
        <v>34</v>
      </c>
      <c r="B39" s="22" t="s">
        <v>216</v>
      </c>
      <c r="C39" s="28"/>
      <c r="D39" s="21" t="s">
        <v>375</v>
      </c>
      <c r="E39" s="24" t="s">
        <v>380</v>
      </c>
      <c r="F39" s="24" t="s">
        <v>377</v>
      </c>
      <c r="G39" s="25">
        <v>2</v>
      </c>
      <c r="H39" s="26" t="s">
        <v>76</v>
      </c>
      <c r="I39" s="24" t="s">
        <v>378</v>
      </c>
      <c r="J39" s="30" t="s">
        <v>29</v>
      </c>
      <c r="K39" s="30" t="s">
        <v>30</v>
      </c>
      <c r="L39" s="30" t="s">
        <v>31</v>
      </c>
      <c r="M39" s="25" t="s">
        <v>40</v>
      </c>
      <c r="N39" s="188">
        <f t="shared" si="3"/>
        <v>840</v>
      </c>
      <c r="O39" s="27">
        <v>70</v>
      </c>
      <c r="P39" s="27">
        <v>70</v>
      </c>
      <c r="Q39" s="27">
        <v>70</v>
      </c>
      <c r="R39" s="27">
        <v>70</v>
      </c>
      <c r="S39" s="27">
        <v>70</v>
      </c>
      <c r="T39" s="27">
        <v>70</v>
      </c>
      <c r="U39" s="27">
        <v>70</v>
      </c>
      <c r="V39" s="27">
        <v>70</v>
      </c>
      <c r="W39" s="27">
        <v>70</v>
      </c>
      <c r="X39" s="27">
        <v>70</v>
      </c>
      <c r="Y39" s="27">
        <v>70</v>
      </c>
      <c r="Z39" s="27">
        <v>70</v>
      </c>
      <c r="AA39" s="197" t="e">
        <f>IF(K39="Más es más", MIN(#REF!/#REF!,1),MIN(#REF!/#REF!,1))</f>
        <v>#REF!</v>
      </c>
      <c r="AB39" s="197" t="e">
        <f t="shared" ref="AB39:AB70" si="4">+AA39*G39/VLOOKUP(AD39,$AE$153:$AG$157,3)</f>
        <v>#REF!</v>
      </c>
      <c r="AC39" s="247" t="s">
        <v>379</v>
      </c>
      <c r="AD39" s="246" t="s">
        <v>338</v>
      </c>
      <c r="AE39" s="246" t="s">
        <v>338</v>
      </c>
      <c r="AF39" s="34" t="s">
        <v>362</v>
      </c>
      <c r="AG39" s="30"/>
      <c r="AH39" s="28">
        <v>0</v>
      </c>
    </row>
    <row r="40" spans="1:39" ht="144">
      <c r="A40" s="22" t="s">
        <v>34</v>
      </c>
      <c r="B40" s="22" t="s">
        <v>216</v>
      </c>
      <c r="C40" s="28"/>
      <c r="D40" s="35" t="s">
        <v>381</v>
      </c>
      <c r="E40" s="24" t="s">
        <v>376</v>
      </c>
      <c r="F40" s="24" t="s">
        <v>377</v>
      </c>
      <c r="G40" s="25">
        <v>2</v>
      </c>
      <c r="H40" s="26" t="s">
        <v>76</v>
      </c>
      <c r="I40" s="24" t="s">
        <v>378</v>
      </c>
      <c r="J40" s="30" t="s">
        <v>29</v>
      </c>
      <c r="K40" s="30" t="s">
        <v>30</v>
      </c>
      <c r="L40" s="30" t="s">
        <v>31</v>
      </c>
      <c r="M40" s="25" t="s">
        <v>40</v>
      </c>
      <c r="N40" s="188">
        <v>600</v>
      </c>
      <c r="O40" s="27">
        <v>50</v>
      </c>
      <c r="P40" s="27">
        <v>50</v>
      </c>
      <c r="Q40" s="27">
        <v>50</v>
      </c>
      <c r="R40" s="27">
        <v>50</v>
      </c>
      <c r="S40" s="27">
        <v>50</v>
      </c>
      <c r="T40" s="27">
        <v>50</v>
      </c>
      <c r="U40" s="27">
        <v>50</v>
      </c>
      <c r="V40" s="27">
        <v>50</v>
      </c>
      <c r="W40" s="27">
        <v>50</v>
      </c>
      <c r="X40" s="27">
        <v>50</v>
      </c>
      <c r="Y40" s="27">
        <v>50</v>
      </c>
      <c r="Z40" s="27">
        <v>50</v>
      </c>
      <c r="AA40" s="197" t="e">
        <f>IF(K40="Más es más", MIN(#REF!/#REF!,1),MIN(#REF!/#REF!,1))</f>
        <v>#REF!</v>
      </c>
      <c r="AB40" s="197" t="e">
        <f t="shared" si="4"/>
        <v>#REF!</v>
      </c>
      <c r="AC40" s="35" t="s">
        <v>379</v>
      </c>
      <c r="AD40" s="246" t="s">
        <v>341</v>
      </c>
      <c r="AE40" s="246" t="s">
        <v>341</v>
      </c>
      <c r="AF40" s="44" t="s">
        <v>342</v>
      </c>
      <c r="AG40" s="30"/>
      <c r="AH40" s="28">
        <v>0</v>
      </c>
    </row>
    <row r="41" spans="1:39" ht="144">
      <c r="A41" s="22" t="s">
        <v>34</v>
      </c>
      <c r="B41" s="22" t="s">
        <v>216</v>
      </c>
      <c r="C41" s="28"/>
      <c r="D41" s="35" t="s">
        <v>381</v>
      </c>
      <c r="E41" s="24" t="s">
        <v>376</v>
      </c>
      <c r="F41" s="24" t="s">
        <v>377</v>
      </c>
      <c r="G41" s="25">
        <v>2</v>
      </c>
      <c r="H41" s="26" t="s">
        <v>76</v>
      </c>
      <c r="I41" s="24" t="s">
        <v>378</v>
      </c>
      <c r="J41" s="30" t="s">
        <v>29</v>
      </c>
      <c r="K41" s="30" t="s">
        <v>30</v>
      </c>
      <c r="L41" s="30" t="s">
        <v>31</v>
      </c>
      <c r="M41" s="25" t="s">
        <v>40</v>
      </c>
      <c r="N41" s="188">
        <f t="shared" si="3"/>
        <v>125</v>
      </c>
      <c r="O41" s="27">
        <v>10</v>
      </c>
      <c r="P41" s="27">
        <v>10</v>
      </c>
      <c r="Q41" s="27">
        <v>10</v>
      </c>
      <c r="R41" s="27">
        <v>10</v>
      </c>
      <c r="S41" s="27">
        <v>10</v>
      </c>
      <c r="T41" s="27">
        <v>10</v>
      </c>
      <c r="U41" s="27">
        <v>10</v>
      </c>
      <c r="V41" s="27">
        <v>10</v>
      </c>
      <c r="W41" s="27">
        <v>10</v>
      </c>
      <c r="X41" s="27">
        <v>11</v>
      </c>
      <c r="Y41" s="27">
        <v>12</v>
      </c>
      <c r="Z41" s="27">
        <v>12</v>
      </c>
      <c r="AA41" s="197" t="e">
        <f>IF(K41="Más es más", MIN(#REF!/#REF!,1),MIN(#REF!/#REF!,1))</f>
        <v>#REF!</v>
      </c>
      <c r="AB41" s="197" t="e">
        <f t="shared" si="4"/>
        <v>#REF!</v>
      </c>
      <c r="AC41" s="247" t="s">
        <v>379</v>
      </c>
      <c r="AD41" s="246" t="s">
        <v>343</v>
      </c>
      <c r="AE41" s="246" t="s">
        <v>343</v>
      </c>
      <c r="AF41" s="34" t="s">
        <v>344</v>
      </c>
      <c r="AG41" s="30"/>
      <c r="AH41" s="28">
        <v>0</v>
      </c>
      <c r="AI41" s="244"/>
      <c r="AJ41" s="244"/>
      <c r="AK41" s="244"/>
      <c r="AL41" s="244"/>
      <c r="AM41" s="244"/>
    </row>
    <row r="42" spans="1:39" ht="90">
      <c r="A42" s="33" t="s">
        <v>47</v>
      </c>
      <c r="B42" s="33" t="s">
        <v>220</v>
      </c>
      <c r="C42" s="28"/>
      <c r="D42" s="35" t="s">
        <v>382</v>
      </c>
      <c r="E42" s="24"/>
      <c r="F42" s="24" t="s">
        <v>383</v>
      </c>
      <c r="G42" s="25">
        <v>3</v>
      </c>
      <c r="H42" s="26" t="s">
        <v>384</v>
      </c>
      <c r="I42" s="24" t="s">
        <v>385</v>
      </c>
      <c r="J42" s="30" t="s">
        <v>29</v>
      </c>
      <c r="K42" s="30" t="s">
        <v>30</v>
      </c>
      <c r="L42" s="25" t="s">
        <v>31</v>
      </c>
      <c r="M42" s="25" t="s">
        <v>40</v>
      </c>
      <c r="N42" s="188">
        <f t="shared" si="3"/>
        <v>300</v>
      </c>
      <c r="O42" s="27">
        <v>25</v>
      </c>
      <c r="P42" s="27">
        <v>25</v>
      </c>
      <c r="Q42" s="27">
        <v>25</v>
      </c>
      <c r="R42" s="27">
        <v>25</v>
      </c>
      <c r="S42" s="27">
        <v>25</v>
      </c>
      <c r="T42" s="27">
        <v>25</v>
      </c>
      <c r="U42" s="27">
        <v>25</v>
      </c>
      <c r="V42" s="27">
        <v>25</v>
      </c>
      <c r="W42" s="27">
        <v>25</v>
      </c>
      <c r="X42" s="27">
        <v>25</v>
      </c>
      <c r="Y42" s="27">
        <v>25</v>
      </c>
      <c r="Z42" s="27">
        <v>25</v>
      </c>
      <c r="AA42" s="197" t="e">
        <f>IF(K42="Más es más", MIN(#REF!/#REF!,1),MIN(#REF!/#REF!,1))</f>
        <v>#REF!</v>
      </c>
      <c r="AB42" s="197" t="e">
        <f t="shared" si="4"/>
        <v>#REF!</v>
      </c>
      <c r="AC42" s="247" t="s">
        <v>502</v>
      </c>
      <c r="AD42" s="246" t="s">
        <v>332</v>
      </c>
      <c r="AE42" s="246" t="s">
        <v>332</v>
      </c>
      <c r="AF42" s="44" t="s">
        <v>333</v>
      </c>
      <c r="AG42" s="26"/>
      <c r="AH42" s="28">
        <v>0</v>
      </c>
      <c r="AI42" s="244"/>
      <c r="AJ42" s="244"/>
      <c r="AK42" s="244"/>
      <c r="AL42" s="244"/>
      <c r="AM42" s="244"/>
    </row>
    <row r="43" spans="1:39" ht="90">
      <c r="A43" s="33" t="s">
        <v>47</v>
      </c>
      <c r="B43" s="33" t="s">
        <v>220</v>
      </c>
      <c r="C43" s="28"/>
      <c r="D43" s="35" t="s">
        <v>382</v>
      </c>
      <c r="E43" s="24"/>
      <c r="F43" s="24" t="s">
        <v>383</v>
      </c>
      <c r="G43" s="25">
        <v>3</v>
      </c>
      <c r="H43" s="26" t="s">
        <v>384</v>
      </c>
      <c r="I43" s="24" t="s">
        <v>385</v>
      </c>
      <c r="J43" s="30" t="s">
        <v>29</v>
      </c>
      <c r="K43" s="30" t="s">
        <v>30</v>
      </c>
      <c r="L43" s="25" t="s">
        <v>31</v>
      </c>
      <c r="M43" s="25" t="s">
        <v>40</v>
      </c>
      <c r="N43" s="188">
        <f t="shared" si="3"/>
        <v>300</v>
      </c>
      <c r="O43" s="27">
        <v>25</v>
      </c>
      <c r="P43" s="27">
        <v>25</v>
      </c>
      <c r="Q43" s="27">
        <v>25</v>
      </c>
      <c r="R43" s="27">
        <v>25</v>
      </c>
      <c r="S43" s="27">
        <v>25</v>
      </c>
      <c r="T43" s="27">
        <v>25</v>
      </c>
      <c r="U43" s="27">
        <v>25</v>
      </c>
      <c r="V43" s="27">
        <v>25</v>
      </c>
      <c r="W43" s="27">
        <v>25</v>
      </c>
      <c r="X43" s="27">
        <v>25</v>
      </c>
      <c r="Y43" s="27">
        <v>25</v>
      </c>
      <c r="Z43" s="27">
        <v>25</v>
      </c>
      <c r="AA43" s="197" t="e">
        <f>IF(K43="Más es más", MIN(#REF!/#REF!,1),MIN(#REF!/#REF!,1))</f>
        <v>#REF!</v>
      </c>
      <c r="AB43" s="197" t="e">
        <f t="shared" si="4"/>
        <v>#REF!</v>
      </c>
      <c r="AC43" s="248" t="s">
        <v>503</v>
      </c>
      <c r="AD43" s="246" t="s">
        <v>335</v>
      </c>
      <c r="AE43" s="246" t="s">
        <v>335</v>
      </c>
      <c r="AF43" s="34" t="s">
        <v>336</v>
      </c>
      <c r="AG43" s="30"/>
      <c r="AH43" s="28">
        <v>0</v>
      </c>
      <c r="AI43" s="244"/>
      <c r="AJ43" s="244"/>
      <c r="AK43" s="244"/>
      <c r="AL43" s="244"/>
      <c r="AM43" s="244"/>
    </row>
    <row r="44" spans="1:39" ht="90">
      <c r="A44" s="33" t="s">
        <v>47</v>
      </c>
      <c r="B44" s="33" t="s">
        <v>220</v>
      </c>
      <c r="C44" s="28"/>
      <c r="D44" s="21" t="s">
        <v>382</v>
      </c>
      <c r="E44" s="24"/>
      <c r="F44" s="24" t="s">
        <v>383</v>
      </c>
      <c r="G44" s="25">
        <v>3</v>
      </c>
      <c r="H44" s="26" t="s">
        <v>384</v>
      </c>
      <c r="I44" s="24" t="s">
        <v>385</v>
      </c>
      <c r="J44" s="30" t="s">
        <v>29</v>
      </c>
      <c r="K44" s="30" t="s">
        <v>30</v>
      </c>
      <c r="L44" s="25" t="s">
        <v>31</v>
      </c>
      <c r="M44" s="25" t="s">
        <v>40</v>
      </c>
      <c r="N44" s="188">
        <f t="shared" si="3"/>
        <v>180</v>
      </c>
      <c r="O44" s="27">
        <v>15</v>
      </c>
      <c r="P44" s="27">
        <v>15</v>
      </c>
      <c r="Q44" s="27">
        <v>15</v>
      </c>
      <c r="R44" s="27">
        <v>15</v>
      </c>
      <c r="S44" s="27">
        <v>15</v>
      </c>
      <c r="T44" s="27">
        <v>15</v>
      </c>
      <c r="U44" s="27">
        <v>15</v>
      </c>
      <c r="V44" s="27">
        <v>15</v>
      </c>
      <c r="W44" s="27">
        <v>15</v>
      </c>
      <c r="X44" s="27">
        <v>15</v>
      </c>
      <c r="Y44" s="27">
        <v>15</v>
      </c>
      <c r="Z44" s="27">
        <v>15</v>
      </c>
      <c r="AA44" s="197" t="e">
        <f>IF(K44="Más es más", MIN(#REF!/#REF!,1),MIN(#REF!/#REF!,1))</f>
        <v>#REF!</v>
      </c>
      <c r="AB44" s="197" t="e">
        <f t="shared" si="4"/>
        <v>#REF!</v>
      </c>
      <c r="AC44" s="247" t="s">
        <v>504</v>
      </c>
      <c r="AD44" s="246" t="s">
        <v>338</v>
      </c>
      <c r="AE44" s="246" t="s">
        <v>338</v>
      </c>
      <c r="AF44" s="34" t="s">
        <v>362</v>
      </c>
      <c r="AG44" s="30"/>
      <c r="AH44" s="28">
        <v>0</v>
      </c>
    </row>
    <row r="45" spans="1:39" ht="90">
      <c r="A45" s="33" t="s">
        <v>47</v>
      </c>
      <c r="B45" s="33" t="s">
        <v>220</v>
      </c>
      <c r="C45" s="28"/>
      <c r="D45" s="35" t="s">
        <v>382</v>
      </c>
      <c r="E45" s="24"/>
      <c r="F45" s="24" t="s">
        <v>383</v>
      </c>
      <c r="G45" s="25">
        <v>3</v>
      </c>
      <c r="H45" s="26" t="s">
        <v>384</v>
      </c>
      <c r="I45" s="24" t="s">
        <v>385</v>
      </c>
      <c r="J45" s="30" t="s">
        <v>29</v>
      </c>
      <c r="K45" s="30" t="s">
        <v>30</v>
      </c>
      <c r="L45" s="25" t="s">
        <v>31</v>
      </c>
      <c r="M45" s="25" t="s">
        <v>40</v>
      </c>
      <c r="N45" s="188">
        <f t="shared" si="3"/>
        <v>300</v>
      </c>
      <c r="O45" s="27">
        <v>25</v>
      </c>
      <c r="P45" s="27">
        <v>25</v>
      </c>
      <c r="Q45" s="27">
        <v>25</v>
      </c>
      <c r="R45" s="27">
        <v>25</v>
      </c>
      <c r="S45" s="27">
        <v>25</v>
      </c>
      <c r="T45" s="27">
        <v>25</v>
      </c>
      <c r="U45" s="27">
        <v>25</v>
      </c>
      <c r="V45" s="27">
        <v>25</v>
      </c>
      <c r="W45" s="27">
        <v>25</v>
      </c>
      <c r="X45" s="27">
        <v>25</v>
      </c>
      <c r="Y45" s="27">
        <v>25</v>
      </c>
      <c r="Z45" s="27">
        <v>25</v>
      </c>
      <c r="AA45" s="197" t="e">
        <f>IF(K45="Más es más", MIN(#REF!/#REF!,1),MIN(#REF!/#REF!,1))</f>
        <v>#REF!</v>
      </c>
      <c r="AB45" s="197" t="e">
        <f t="shared" si="4"/>
        <v>#REF!</v>
      </c>
      <c r="AC45" s="35" t="s">
        <v>505</v>
      </c>
      <c r="AD45" s="246" t="s">
        <v>341</v>
      </c>
      <c r="AE45" s="246" t="s">
        <v>341</v>
      </c>
      <c r="AF45" s="44" t="s">
        <v>342</v>
      </c>
      <c r="AG45" s="30"/>
      <c r="AH45" s="28">
        <v>0</v>
      </c>
    </row>
    <row r="46" spans="1:39" ht="90">
      <c r="A46" s="22" t="s">
        <v>47</v>
      </c>
      <c r="B46" s="22" t="s">
        <v>220</v>
      </c>
      <c r="C46" s="28"/>
      <c r="D46" s="35" t="s">
        <v>382</v>
      </c>
      <c r="E46" s="24"/>
      <c r="F46" s="24" t="s">
        <v>383</v>
      </c>
      <c r="G46" s="25">
        <v>3</v>
      </c>
      <c r="H46" s="26" t="s">
        <v>384</v>
      </c>
      <c r="I46" s="24" t="s">
        <v>385</v>
      </c>
      <c r="J46" s="30" t="s">
        <v>29</v>
      </c>
      <c r="K46" s="30" t="s">
        <v>30</v>
      </c>
      <c r="L46" s="25" t="s">
        <v>31</v>
      </c>
      <c r="M46" s="25" t="s">
        <v>40</v>
      </c>
      <c r="N46" s="188">
        <f t="shared" si="3"/>
        <v>300</v>
      </c>
      <c r="O46" s="27">
        <v>25</v>
      </c>
      <c r="P46" s="27">
        <v>25</v>
      </c>
      <c r="Q46" s="27">
        <v>25</v>
      </c>
      <c r="R46" s="27">
        <v>25</v>
      </c>
      <c r="S46" s="27">
        <v>25</v>
      </c>
      <c r="T46" s="27">
        <v>25</v>
      </c>
      <c r="U46" s="27">
        <v>25</v>
      </c>
      <c r="V46" s="27">
        <v>25</v>
      </c>
      <c r="W46" s="27">
        <v>25</v>
      </c>
      <c r="X46" s="27">
        <v>25</v>
      </c>
      <c r="Y46" s="27">
        <v>25</v>
      </c>
      <c r="Z46" s="27">
        <v>25</v>
      </c>
      <c r="AA46" s="197" t="e">
        <f>IF(K46="Más es más", MIN(#REF!/#REF!,1),MIN(#REF!/#REF!,1))</f>
        <v>#REF!</v>
      </c>
      <c r="AB46" s="197" t="e">
        <f t="shared" si="4"/>
        <v>#REF!</v>
      </c>
      <c r="AC46" s="247" t="s">
        <v>504</v>
      </c>
      <c r="AD46" s="246" t="s">
        <v>343</v>
      </c>
      <c r="AE46" s="246" t="s">
        <v>343</v>
      </c>
      <c r="AF46" s="34" t="s">
        <v>344</v>
      </c>
      <c r="AG46" s="30"/>
      <c r="AH46" s="28">
        <v>0</v>
      </c>
    </row>
    <row r="47" spans="1:39" ht="90">
      <c r="A47" s="33" t="s">
        <v>62</v>
      </c>
      <c r="B47" s="33" t="s">
        <v>386</v>
      </c>
      <c r="C47" s="28"/>
      <c r="D47" s="21" t="s">
        <v>387</v>
      </c>
      <c r="E47" s="24"/>
      <c r="F47" s="24" t="s">
        <v>388</v>
      </c>
      <c r="G47" s="25">
        <v>1</v>
      </c>
      <c r="H47" s="26" t="s">
        <v>68</v>
      </c>
      <c r="I47" s="24" t="s">
        <v>389</v>
      </c>
      <c r="J47" s="30" t="s">
        <v>29</v>
      </c>
      <c r="K47" s="30" t="s">
        <v>30</v>
      </c>
      <c r="L47" s="30" t="s">
        <v>31</v>
      </c>
      <c r="M47" s="25" t="s">
        <v>40</v>
      </c>
      <c r="N47" s="188">
        <f t="shared" si="3"/>
        <v>3120</v>
      </c>
      <c r="O47" s="27">
        <v>260</v>
      </c>
      <c r="P47" s="27">
        <v>260</v>
      </c>
      <c r="Q47" s="27">
        <v>260</v>
      </c>
      <c r="R47" s="27">
        <v>260</v>
      </c>
      <c r="S47" s="27">
        <v>260</v>
      </c>
      <c r="T47" s="27">
        <v>260</v>
      </c>
      <c r="U47" s="27">
        <v>260</v>
      </c>
      <c r="V47" s="27">
        <v>260</v>
      </c>
      <c r="W47" s="27">
        <v>260</v>
      </c>
      <c r="X47" s="27">
        <v>260</v>
      </c>
      <c r="Y47" s="27">
        <v>260</v>
      </c>
      <c r="Z47" s="27">
        <v>260</v>
      </c>
      <c r="AA47" s="197" t="e">
        <f>IF(K47="Más es más", MIN(#REF!/#REF!,1),MIN(#REF!/#REF!,1))</f>
        <v>#REF!</v>
      </c>
      <c r="AB47" s="197" t="e">
        <f t="shared" si="4"/>
        <v>#REF!</v>
      </c>
      <c r="AC47" s="247" t="s">
        <v>390</v>
      </c>
      <c r="AD47" s="246" t="s">
        <v>332</v>
      </c>
      <c r="AE47" s="246" t="s">
        <v>332</v>
      </c>
      <c r="AF47" s="44" t="s">
        <v>333</v>
      </c>
      <c r="AG47" s="26"/>
      <c r="AH47" s="28">
        <v>0</v>
      </c>
    </row>
    <row r="48" spans="1:39" ht="90">
      <c r="A48" s="33" t="s">
        <v>62</v>
      </c>
      <c r="B48" s="33" t="s">
        <v>386</v>
      </c>
      <c r="C48" s="28"/>
      <c r="D48" s="21" t="s">
        <v>387</v>
      </c>
      <c r="E48" s="24"/>
      <c r="F48" s="24" t="s">
        <v>388</v>
      </c>
      <c r="G48" s="25">
        <v>1</v>
      </c>
      <c r="H48" s="26" t="s">
        <v>68</v>
      </c>
      <c r="I48" s="24" t="s">
        <v>389</v>
      </c>
      <c r="J48" s="30" t="s">
        <v>29</v>
      </c>
      <c r="K48" s="30" t="s">
        <v>30</v>
      </c>
      <c r="L48" s="30" t="s">
        <v>31</v>
      </c>
      <c r="M48" s="25" t="s">
        <v>40</v>
      </c>
      <c r="N48" s="188">
        <f t="shared" si="3"/>
        <v>2184</v>
      </c>
      <c r="O48" s="27">
        <v>182</v>
      </c>
      <c r="P48" s="27">
        <v>182</v>
      </c>
      <c r="Q48" s="27">
        <v>182</v>
      </c>
      <c r="R48" s="27">
        <v>182</v>
      </c>
      <c r="S48" s="27">
        <v>182</v>
      </c>
      <c r="T48" s="27">
        <v>182</v>
      </c>
      <c r="U48" s="27">
        <v>182</v>
      </c>
      <c r="V48" s="27">
        <v>182</v>
      </c>
      <c r="W48" s="27">
        <v>182</v>
      </c>
      <c r="X48" s="27">
        <v>182</v>
      </c>
      <c r="Y48" s="27">
        <v>182</v>
      </c>
      <c r="Z48" s="27">
        <v>182</v>
      </c>
      <c r="AA48" s="197" t="e">
        <f>IF(K48="Más es más", MIN(#REF!/#REF!,1),MIN(#REF!/#REF!,1))</f>
        <v>#REF!</v>
      </c>
      <c r="AB48" s="197" t="e">
        <f t="shared" si="4"/>
        <v>#REF!</v>
      </c>
      <c r="AC48" s="248" t="s">
        <v>390</v>
      </c>
      <c r="AD48" s="246" t="s">
        <v>335</v>
      </c>
      <c r="AE48" s="246" t="s">
        <v>335</v>
      </c>
      <c r="AF48" s="34" t="s">
        <v>336</v>
      </c>
      <c r="AG48" s="30"/>
      <c r="AH48" s="28">
        <v>0</v>
      </c>
    </row>
    <row r="49" spans="1:34" ht="90">
      <c r="A49" s="33" t="s">
        <v>62</v>
      </c>
      <c r="B49" s="33" t="s">
        <v>386</v>
      </c>
      <c r="C49" s="28"/>
      <c r="D49" s="21" t="s">
        <v>387</v>
      </c>
      <c r="E49" s="24"/>
      <c r="F49" s="24" t="s">
        <v>388</v>
      </c>
      <c r="G49" s="25">
        <v>1</v>
      </c>
      <c r="H49" s="26" t="s">
        <v>68</v>
      </c>
      <c r="I49" s="24" t="s">
        <v>389</v>
      </c>
      <c r="J49" s="30" t="s">
        <v>29</v>
      </c>
      <c r="K49" s="30" t="s">
        <v>30</v>
      </c>
      <c r="L49" s="30" t="s">
        <v>31</v>
      </c>
      <c r="M49" s="25" t="s">
        <v>40</v>
      </c>
      <c r="N49" s="188">
        <f t="shared" si="3"/>
        <v>3120</v>
      </c>
      <c r="O49" s="27">
        <v>260</v>
      </c>
      <c r="P49" s="27">
        <v>260</v>
      </c>
      <c r="Q49" s="27">
        <v>260</v>
      </c>
      <c r="R49" s="27">
        <v>260</v>
      </c>
      <c r="S49" s="27">
        <v>260</v>
      </c>
      <c r="T49" s="27">
        <v>260</v>
      </c>
      <c r="U49" s="27">
        <v>260</v>
      </c>
      <c r="V49" s="27">
        <v>260</v>
      </c>
      <c r="W49" s="27">
        <v>260</v>
      </c>
      <c r="X49" s="27">
        <v>260</v>
      </c>
      <c r="Y49" s="27">
        <v>260</v>
      </c>
      <c r="Z49" s="27">
        <v>260</v>
      </c>
      <c r="AA49" s="197" t="e">
        <f>IF(K49="Más es más", MIN(#REF!/#REF!,1),MIN(#REF!/#REF!,1))</f>
        <v>#REF!</v>
      </c>
      <c r="AB49" s="197" t="e">
        <f t="shared" si="4"/>
        <v>#REF!</v>
      </c>
      <c r="AC49" s="247" t="s">
        <v>390</v>
      </c>
      <c r="AD49" s="246" t="s">
        <v>338</v>
      </c>
      <c r="AE49" s="246" t="s">
        <v>338</v>
      </c>
      <c r="AF49" s="34" t="s">
        <v>362</v>
      </c>
      <c r="AG49" s="30"/>
      <c r="AH49" s="28">
        <v>0</v>
      </c>
    </row>
    <row r="50" spans="1:34" ht="90">
      <c r="A50" s="33" t="s">
        <v>62</v>
      </c>
      <c r="B50" s="33" t="s">
        <v>386</v>
      </c>
      <c r="C50" s="28"/>
      <c r="D50" s="21" t="s">
        <v>387</v>
      </c>
      <c r="E50" s="24"/>
      <c r="F50" s="24" t="s">
        <v>388</v>
      </c>
      <c r="G50" s="25">
        <v>1</v>
      </c>
      <c r="H50" s="26" t="s">
        <v>68</v>
      </c>
      <c r="I50" s="24" t="s">
        <v>389</v>
      </c>
      <c r="J50" s="30" t="s">
        <v>29</v>
      </c>
      <c r="K50" s="30" t="s">
        <v>30</v>
      </c>
      <c r="L50" s="30" t="s">
        <v>31</v>
      </c>
      <c r="M50" s="25" t="s">
        <v>40</v>
      </c>
      <c r="N50" s="188">
        <v>3120</v>
      </c>
      <c r="O50" s="27">
        <v>260</v>
      </c>
      <c r="P50" s="27">
        <v>260</v>
      </c>
      <c r="Q50" s="27">
        <v>260</v>
      </c>
      <c r="R50" s="27">
        <v>260</v>
      </c>
      <c r="S50" s="27">
        <v>260</v>
      </c>
      <c r="T50" s="27">
        <v>260</v>
      </c>
      <c r="U50" s="27">
        <v>260</v>
      </c>
      <c r="V50" s="27">
        <v>260</v>
      </c>
      <c r="W50" s="27">
        <v>260</v>
      </c>
      <c r="X50" s="27">
        <v>260</v>
      </c>
      <c r="Y50" s="27">
        <v>260</v>
      </c>
      <c r="Z50" s="27">
        <v>260</v>
      </c>
      <c r="AA50" s="197" t="e">
        <f>IF(K50="Más es más", MIN(#REF!/#REF!,1),MIN(#REF!/#REF!,1))</f>
        <v>#REF!</v>
      </c>
      <c r="AB50" s="197" t="e">
        <f t="shared" si="4"/>
        <v>#REF!</v>
      </c>
      <c r="AC50" s="35" t="s">
        <v>390</v>
      </c>
      <c r="AD50" s="246" t="s">
        <v>341</v>
      </c>
      <c r="AE50" s="246" t="s">
        <v>341</v>
      </c>
      <c r="AF50" s="44" t="s">
        <v>342</v>
      </c>
      <c r="AG50" s="30"/>
      <c r="AH50" s="28">
        <v>0</v>
      </c>
    </row>
    <row r="51" spans="1:34" ht="90">
      <c r="A51" s="22" t="s">
        <v>62</v>
      </c>
      <c r="B51" s="22" t="s">
        <v>386</v>
      </c>
      <c r="C51" s="28"/>
      <c r="D51" s="21" t="s">
        <v>387</v>
      </c>
      <c r="E51" s="24"/>
      <c r="F51" s="24" t="s">
        <v>388</v>
      </c>
      <c r="G51" s="25">
        <v>1</v>
      </c>
      <c r="H51" s="26" t="s">
        <v>68</v>
      </c>
      <c r="I51" s="24" t="s">
        <v>389</v>
      </c>
      <c r="J51" s="30" t="s">
        <v>29</v>
      </c>
      <c r="K51" s="30" t="s">
        <v>30</v>
      </c>
      <c r="L51" s="30" t="s">
        <v>31</v>
      </c>
      <c r="M51" s="25" t="s">
        <v>40</v>
      </c>
      <c r="N51" s="188">
        <f t="shared" si="3"/>
        <v>3120</v>
      </c>
      <c r="O51" s="27">
        <v>260</v>
      </c>
      <c r="P51" s="27">
        <v>260</v>
      </c>
      <c r="Q51" s="27">
        <v>260</v>
      </c>
      <c r="R51" s="27">
        <v>260</v>
      </c>
      <c r="S51" s="27">
        <v>260</v>
      </c>
      <c r="T51" s="27">
        <v>260</v>
      </c>
      <c r="U51" s="27">
        <v>260</v>
      </c>
      <c r="V51" s="27">
        <v>260</v>
      </c>
      <c r="W51" s="27">
        <v>260</v>
      </c>
      <c r="X51" s="27">
        <v>260</v>
      </c>
      <c r="Y51" s="27">
        <v>260</v>
      </c>
      <c r="Z51" s="27">
        <v>260</v>
      </c>
      <c r="AA51" s="197" t="e">
        <f>IF(K51="Más es más", MIN(#REF!/#REF!,1),MIN(#REF!/#REF!,1))</f>
        <v>#REF!</v>
      </c>
      <c r="AB51" s="197" t="e">
        <f t="shared" si="4"/>
        <v>#REF!</v>
      </c>
      <c r="AC51" s="247" t="s">
        <v>390</v>
      </c>
      <c r="AD51" s="246" t="s">
        <v>343</v>
      </c>
      <c r="AE51" s="246" t="s">
        <v>343</v>
      </c>
      <c r="AF51" s="34" t="s">
        <v>344</v>
      </c>
      <c r="AG51" s="30"/>
      <c r="AH51" s="28">
        <v>0</v>
      </c>
    </row>
    <row r="52" spans="1:34" ht="90">
      <c r="A52" s="33" t="s">
        <v>34</v>
      </c>
      <c r="B52" s="33" t="s">
        <v>364</v>
      </c>
      <c r="C52" s="28"/>
      <c r="D52" s="29" t="s">
        <v>391</v>
      </c>
      <c r="E52" s="24" t="s">
        <v>392</v>
      </c>
      <c r="F52" s="24" t="s">
        <v>393</v>
      </c>
      <c r="G52" s="25">
        <v>2</v>
      </c>
      <c r="H52" s="26" t="s">
        <v>171</v>
      </c>
      <c r="I52" s="35" t="s">
        <v>394</v>
      </c>
      <c r="J52" s="30" t="s">
        <v>29</v>
      </c>
      <c r="K52" s="30" t="s">
        <v>30</v>
      </c>
      <c r="L52" s="30" t="s">
        <v>31</v>
      </c>
      <c r="M52" s="25" t="s">
        <v>40</v>
      </c>
      <c r="N52" s="188">
        <f t="shared" si="3"/>
        <v>12</v>
      </c>
      <c r="O52" s="27">
        <v>1</v>
      </c>
      <c r="P52" s="27">
        <v>1</v>
      </c>
      <c r="Q52" s="27">
        <v>1</v>
      </c>
      <c r="R52" s="27">
        <v>1</v>
      </c>
      <c r="S52" s="27">
        <v>1</v>
      </c>
      <c r="T52" s="27">
        <v>1</v>
      </c>
      <c r="U52" s="27">
        <v>1</v>
      </c>
      <c r="V52" s="27">
        <v>1</v>
      </c>
      <c r="W52" s="27">
        <v>1</v>
      </c>
      <c r="X52" s="27">
        <v>1</v>
      </c>
      <c r="Y52" s="27">
        <v>1</v>
      </c>
      <c r="Z52" s="27">
        <v>1</v>
      </c>
      <c r="AA52" s="197" t="e">
        <f>IF(K52="Más es más", MIN(#REF!/#REF!,1),MIN(#REF!/#REF!,1))</f>
        <v>#REF!</v>
      </c>
      <c r="AB52" s="197" t="e">
        <f t="shared" si="4"/>
        <v>#REF!</v>
      </c>
      <c r="AC52" s="247" t="s">
        <v>165</v>
      </c>
      <c r="AD52" s="246" t="s">
        <v>332</v>
      </c>
      <c r="AE52" s="246" t="s">
        <v>332</v>
      </c>
      <c r="AF52" s="44" t="s">
        <v>333</v>
      </c>
      <c r="AG52" s="26" t="s">
        <v>272</v>
      </c>
      <c r="AH52" s="28">
        <v>0</v>
      </c>
    </row>
    <row r="53" spans="1:34" ht="90">
      <c r="A53" s="33" t="s">
        <v>34</v>
      </c>
      <c r="B53" s="33" t="s">
        <v>364</v>
      </c>
      <c r="C53" s="28"/>
      <c r="D53" s="21" t="s">
        <v>391</v>
      </c>
      <c r="E53" s="24" t="s">
        <v>392</v>
      </c>
      <c r="F53" s="24" t="s">
        <v>393</v>
      </c>
      <c r="G53" s="25">
        <v>2</v>
      </c>
      <c r="H53" s="26" t="s">
        <v>171</v>
      </c>
      <c r="I53" s="35" t="s">
        <v>394</v>
      </c>
      <c r="J53" s="30" t="s">
        <v>29</v>
      </c>
      <c r="K53" s="30" t="s">
        <v>30</v>
      </c>
      <c r="L53" s="30" t="s">
        <v>31</v>
      </c>
      <c r="M53" s="25" t="s">
        <v>40</v>
      </c>
      <c r="N53" s="188">
        <v>14</v>
      </c>
      <c r="O53" s="27"/>
      <c r="P53" s="27"/>
      <c r="Q53" s="27">
        <v>4</v>
      </c>
      <c r="R53" s="27"/>
      <c r="S53" s="27"/>
      <c r="T53" s="27">
        <v>4</v>
      </c>
      <c r="U53" s="27"/>
      <c r="V53" s="27"/>
      <c r="W53" s="27">
        <v>2</v>
      </c>
      <c r="X53" s="27"/>
      <c r="Y53" s="27"/>
      <c r="Z53" s="27">
        <v>4</v>
      </c>
      <c r="AA53" s="197" t="e">
        <f>IF(K53="Más es más", MIN(#REF!/#REF!,1),MIN(#REF!/#REF!,1))</f>
        <v>#REF!</v>
      </c>
      <c r="AB53" s="197" t="e">
        <f t="shared" si="4"/>
        <v>#REF!</v>
      </c>
      <c r="AC53" s="248" t="s">
        <v>395</v>
      </c>
      <c r="AD53" s="246" t="s">
        <v>335</v>
      </c>
      <c r="AE53" s="246" t="s">
        <v>335</v>
      </c>
      <c r="AF53" s="34" t="s">
        <v>336</v>
      </c>
      <c r="AG53" s="30" t="s">
        <v>107</v>
      </c>
      <c r="AH53" s="28">
        <v>0</v>
      </c>
    </row>
    <row r="54" spans="1:34" ht="90">
      <c r="A54" s="33" t="s">
        <v>34</v>
      </c>
      <c r="B54" s="33" t="s">
        <v>364</v>
      </c>
      <c r="C54" s="28"/>
      <c r="D54" s="29" t="s">
        <v>391</v>
      </c>
      <c r="E54" s="24" t="s">
        <v>392</v>
      </c>
      <c r="F54" s="24" t="s">
        <v>393</v>
      </c>
      <c r="G54" s="25">
        <v>2</v>
      </c>
      <c r="H54" s="26" t="s">
        <v>171</v>
      </c>
      <c r="I54" s="21" t="s">
        <v>394</v>
      </c>
      <c r="J54" s="30" t="s">
        <v>29</v>
      </c>
      <c r="K54" s="30" t="s">
        <v>30</v>
      </c>
      <c r="L54" s="30" t="s">
        <v>31</v>
      </c>
      <c r="M54" s="25" t="s">
        <v>40</v>
      </c>
      <c r="N54" s="188">
        <f t="shared" si="3"/>
        <v>10</v>
      </c>
      <c r="O54" s="27"/>
      <c r="P54" s="27">
        <v>1</v>
      </c>
      <c r="Q54" s="27">
        <v>1</v>
      </c>
      <c r="R54" s="27">
        <v>1</v>
      </c>
      <c r="S54" s="27">
        <v>1</v>
      </c>
      <c r="T54" s="27">
        <v>1</v>
      </c>
      <c r="U54" s="27">
        <v>1</v>
      </c>
      <c r="V54" s="27">
        <v>1</v>
      </c>
      <c r="W54" s="27">
        <v>1</v>
      </c>
      <c r="X54" s="27">
        <v>1</v>
      </c>
      <c r="Y54" s="27">
        <v>1</v>
      </c>
      <c r="Z54" s="27"/>
      <c r="AA54" s="197" t="e">
        <f>IF(K54="Más es más", MIN(#REF!/#REF!,1),MIN(#REF!/#REF!,1))</f>
        <v>#REF!</v>
      </c>
      <c r="AB54" s="197" t="e">
        <f t="shared" si="4"/>
        <v>#REF!</v>
      </c>
      <c r="AC54" s="247" t="s">
        <v>396</v>
      </c>
      <c r="AD54" s="246" t="s">
        <v>338</v>
      </c>
      <c r="AE54" s="246" t="s">
        <v>338</v>
      </c>
      <c r="AF54" s="34" t="s">
        <v>362</v>
      </c>
      <c r="AG54" s="30" t="s">
        <v>272</v>
      </c>
      <c r="AH54" s="28">
        <v>0</v>
      </c>
    </row>
    <row r="55" spans="1:34" ht="90">
      <c r="A55" s="33" t="s">
        <v>34</v>
      </c>
      <c r="B55" s="33" t="s">
        <v>364</v>
      </c>
      <c r="C55" s="28"/>
      <c r="D55" s="29" t="s">
        <v>391</v>
      </c>
      <c r="E55" s="24" t="s">
        <v>392</v>
      </c>
      <c r="F55" s="24" t="s">
        <v>393</v>
      </c>
      <c r="G55" s="25">
        <v>2</v>
      </c>
      <c r="H55" s="26" t="s">
        <v>171</v>
      </c>
      <c r="I55" s="35" t="s">
        <v>394</v>
      </c>
      <c r="J55" s="30" t="s">
        <v>29</v>
      </c>
      <c r="K55" s="30" t="s">
        <v>30</v>
      </c>
      <c r="L55" s="30" t="s">
        <v>31</v>
      </c>
      <c r="M55" s="25" t="s">
        <v>40</v>
      </c>
      <c r="N55" s="188">
        <f t="shared" si="3"/>
        <v>10</v>
      </c>
      <c r="O55" s="27"/>
      <c r="P55" s="27"/>
      <c r="Q55" s="27">
        <v>4</v>
      </c>
      <c r="R55" s="27"/>
      <c r="S55" s="27"/>
      <c r="T55" s="27">
        <v>2</v>
      </c>
      <c r="U55" s="27"/>
      <c r="V55" s="27"/>
      <c r="W55" s="27">
        <v>2</v>
      </c>
      <c r="X55" s="27"/>
      <c r="Y55" s="27"/>
      <c r="Z55" s="27">
        <v>2</v>
      </c>
      <c r="AA55" s="197" t="e">
        <f>IF(K55="Más es más", MIN(#REF!/#REF!,1),MIN(#REF!/#REF!,1))</f>
        <v>#REF!</v>
      </c>
      <c r="AB55" s="197" t="e">
        <f t="shared" si="4"/>
        <v>#REF!</v>
      </c>
      <c r="AC55" s="35" t="s">
        <v>509</v>
      </c>
      <c r="AD55" s="246" t="s">
        <v>341</v>
      </c>
      <c r="AE55" s="246" t="s">
        <v>341</v>
      </c>
      <c r="AF55" s="44" t="s">
        <v>342</v>
      </c>
      <c r="AG55" s="26" t="s">
        <v>272</v>
      </c>
      <c r="AH55" s="28">
        <v>0</v>
      </c>
    </row>
    <row r="56" spans="1:34" ht="90">
      <c r="A56" s="33" t="s">
        <v>34</v>
      </c>
      <c r="B56" s="33" t="s">
        <v>364</v>
      </c>
      <c r="C56" s="28"/>
      <c r="D56" s="29" t="s">
        <v>391</v>
      </c>
      <c r="E56" s="24" t="s">
        <v>392</v>
      </c>
      <c r="F56" s="24" t="s">
        <v>393</v>
      </c>
      <c r="G56" s="25">
        <v>2</v>
      </c>
      <c r="H56" s="26" t="s">
        <v>171</v>
      </c>
      <c r="I56" s="35" t="s">
        <v>394</v>
      </c>
      <c r="J56" s="30" t="s">
        <v>29</v>
      </c>
      <c r="K56" s="30" t="s">
        <v>30</v>
      </c>
      <c r="L56" s="30" t="s">
        <v>31</v>
      </c>
      <c r="M56" s="25" t="s">
        <v>40</v>
      </c>
      <c r="N56" s="188">
        <f t="shared" si="3"/>
        <v>12</v>
      </c>
      <c r="O56" s="27">
        <v>1</v>
      </c>
      <c r="P56" s="27">
        <v>1</v>
      </c>
      <c r="Q56" s="27">
        <v>1</v>
      </c>
      <c r="R56" s="27">
        <v>1</v>
      </c>
      <c r="S56" s="27">
        <v>1</v>
      </c>
      <c r="T56" s="27">
        <v>1</v>
      </c>
      <c r="U56" s="27">
        <v>1</v>
      </c>
      <c r="V56" s="27">
        <v>1</v>
      </c>
      <c r="W56" s="27">
        <v>1</v>
      </c>
      <c r="X56" s="27">
        <v>1</v>
      </c>
      <c r="Y56" s="27">
        <v>1</v>
      </c>
      <c r="Z56" s="27">
        <v>1</v>
      </c>
      <c r="AA56" s="197" t="e">
        <f>IF(K56="Más es más", MIN(#REF!/#REF!,1),MIN(#REF!/#REF!,1))</f>
        <v>#REF!</v>
      </c>
      <c r="AB56" s="197" t="e">
        <f t="shared" si="4"/>
        <v>#REF!</v>
      </c>
      <c r="AC56" s="247" t="s">
        <v>165</v>
      </c>
      <c r="AD56" s="246" t="s">
        <v>343</v>
      </c>
      <c r="AE56" s="246" t="s">
        <v>343</v>
      </c>
      <c r="AF56" s="34" t="s">
        <v>344</v>
      </c>
      <c r="AG56" s="30" t="s">
        <v>272</v>
      </c>
      <c r="AH56" s="28">
        <v>0</v>
      </c>
    </row>
    <row r="57" spans="1:34" ht="180">
      <c r="A57" s="33" t="s">
        <v>34</v>
      </c>
      <c r="B57" s="33" t="s">
        <v>364</v>
      </c>
      <c r="C57" s="28"/>
      <c r="D57" s="29" t="s">
        <v>397</v>
      </c>
      <c r="E57" s="24" t="s">
        <v>398</v>
      </c>
      <c r="F57" s="24" t="s">
        <v>399</v>
      </c>
      <c r="G57" s="25">
        <v>1</v>
      </c>
      <c r="H57" s="26" t="s">
        <v>213</v>
      </c>
      <c r="I57" s="35" t="s">
        <v>400</v>
      </c>
      <c r="J57" s="30" t="s">
        <v>77</v>
      </c>
      <c r="K57" s="30" t="s">
        <v>30</v>
      </c>
      <c r="L57" s="30" t="s">
        <v>31</v>
      </c>
      <c r="M57" s="25" t="s">
        <v>40</v>
      </c>
      <c r="N57" s="188">
        <f t="shared" si="3"/>
        <v>24.999999999999996</v>
      </c>
      <c r="O57" s="37">
        <v>2.0833333333333335</v>
      </c>
      <c r="P57" s="37">
        <v>2.0833333333333335</v>
      </c>
      <c r="Q57" s="37">
        <v>2.0833333333333335</v>
      </c>
      <c r="R57" s="37">
        <v>2.0833333333333335</v>
      </c>
      <c r="S57" s="37">
        <v>2.0833333333333335</v>
      </c>
      <c r="T57" s="37">
        <v>2.0833333333333335</v>
      </c>
      <c r="U57" s="37">
        <v>2.0833333333333335</v>
      </c>
      <c r="V57" s="37">
        <v>2.0833333333333335</v>
      </c>
      <c r="W57" s="37">
        <v>2.0833333333333335</v>
      </c>
      <c r="X57" s="37">
        <v>2.0833333333333335</v>
      </c>
      <c r="Y57" s="37">
        <v>2.0833333333333335</v>
      </c>
      <c r="Z57" s="37">
        <v>2.0833333333333335</v>
      </c>
      <c r="AA57" s="197" t="e">
        <f>IF(K57="Más es más", MIN(#REF!/#REF!,1),MIN(#REF!/#REF!,1))</f>
        <v>#REF!</v>
      </c>
      <c r="AB57" s="197" t="e">
        <f t="shared" si="4"/>
        <v>#REF!</v>
      </c>
      <c r="AC57" s="247" t="s">
        <v>401</v>
      </c>
      <c r="AD57" s="246" t="s">
        <v>332</v>
      </c>
      <c r="AE57" s="246" t="s">
        <v>332</v>
      </c>
      <c r="AF57" s="44" t="s">
        <v>333</v>
      </c>
      <c r="AG57" s="26"/>
      <c r="AH57" s="28">
        <v>0</v>
      </c>
    </row>
    <row r="58" spans="1:34" ht="180">
      <c r="A58" s="33" t="s">
        <v>34</v>
      </c>
      <c r="B58" s="33" t="s">
        <v>364</v>
      </c>
      <c r="C58" s="28"/>
      <c r="D58" s="29" t="s">
        <v>397</v>
      </c>
      <c r="E58" s="24" t="s">
        <v>398</v>
      </c>
      <c r="F58" s="24" t="s">
        <v>399</v>
      </c>
      <c r="G58" s="25">
        <v>1</v>
      </c>
      <c r="H58" s="26" t="s">
        <v>213</v>
      </c>
      <c r="I58" s="35" t="s">
        <v>400</v>
      </c>
      <c r="J58" s="30" t="s">
        <v>77</v>
      </c>
      <c r="K58" s="30" t="s">
        <v>30</v>
      </c>
      <c r="L58" s="30" t="s">
        <v>31</v>
      </c>
      <c r="M58" s="25" t="s">
        <v>40</v>
      </c>
      <c r="N58" s="188">
        <f t="shared" si="3"/>
        <v>66</v>
      </c>
      <c r="O58" s="37">
        <v>5.5</v>
      </c>
      <c r="P58" s="37">
        <v>5.5</v>
      </c>
      <c r="Q58" s="37">
        <v>5.5</v>
      </c>
      <c r="R58" s="37">
        <v>5.5</v>
      </c>
      <c r="S58" s="37">
        <v>5.5</v>
      </c>
      <c r="T58" s="37">
        <v>5.5</v>
      </c>
      <c r="U58" s="37">
        <v>5.5</v>
      </c>
      <c r="V58" s="37">
        <v>5.5</v>
      </c>
      <c r="W58" s="37">
        <v>5.5</v>
      </c>
      <c r="X58" s="37">
        <v>5.5</v>
      </c>
      <c r="Y58" s="37">
        <v>5.5</v>
      </c>
      <c r="Z58" s="37">
        <v>5.5</v>
      </c>
      <c r="AA58" s="197" t="e">
        <f>IF(K58="Más es más", MIN(#REF!/#REF!,1),MIN(#REF!/#REF!,1))</f>
        <v>#REF!</v>
      </c>
      <c r="AB58" s="197" t="e">
        <f t="shared" si="4"/>
        <v>#REF!</v>
      </c>
      <c r="AC58" s="248" t="s">
        <v>401</v>
      </c>
      <c r="AD58" s="246" t="s">
        <v>335</v>
      </c>
      <c r="AE58" s="246" t="s">
        <v>335</v>
      </c>
      <c r="AF58" s="34" t="s">
        <v>336</v>
      </c>
      <c r="AG58" s="30"/>
      <c r="AH58" s="28">
        <v>0</v>
      </c>
    </row>
    <row r="59" spans="1:34" ht="180">
      <c r="A59" s="33" t="s">
        <v>34</v>
      </c>
      <c r="B59" s="33" t="s">
        <v>364</v>
      </c>
      <c r="C59" s="28"/>
      <c r="D59" s="29" t="s">
        <v>397</v>
      </c>
      <c r="E59" s="24" t="s">
        <v>402</v>
      </c>
      <c r="F59" s="24" t="s">
        <v>399</v>
      </c>
      <c r="G59" s="25">
        <v>1</v>
      </c>
      <c r="H59" s="26" t="s">
        <v>213</v>
      </c>
      <c r="I59" s="21" t="s">
        <v>400</v>
      </c>
      <c r="J59" s="30" t="s">
        <v>77</v>
      </c>
      <c r="K59" s="30" t="s">
        <v>30</v>
      </c>
      <c r="L59" s="30" t="s">
        <v>31</v>
      </c>
      <c r="M59" s="25" t="s">
        <v>40</v>
      </c>
      <c r="N59" s="188">
        <f t="shared" si="3"/>
        <v>132</v>
      </c>
      <c r="O59" s="37">
        <v>11</v>
      </c>
      <c r="P59" s="37">
        <v>11</v>
      </c>
      <c r="Q59" s="37">
        <v>11</v>
      </c>
      <c r="R59" s="37">
        <v>11</v>
      </c>
      <c r="S59" s="37">
        <v>11</v>
      </c>
      <c r="T59" s="37">
        <v>11</v>
      </c>
      <c r="U59" s="37">
        <v>11</v>
      </c>
      <c r="V59" s="37">
        <v>11</v>
      </c>
      <c r="W59" s="37">
        <v>11</v>
      </c>
      <c r="X59" s="37">
        <v>11</v>
      </c>
      <c r="Y59" s="37">
        <v>11</v>
      </c>
      <c r="Z59" s="37">
        <v>11</v>
      </c>
      <c r="AA59" s="197" t="e">
        <f>IF(K59="Más es más", MIN(#REF!/#REF!,1),MIN(#REF!/#REF!,1))</f>
        <v>#REF!</v>
      </c>
      <c r="AB59" s="197" t="e">
        <f t="shared" si="4"/>
        <v>#REF!</v>
      </c>
      <c r="AC59" s="247" t="s">
        <v>401</v>
      </c>
      <c r="AD59" s="246" t="s">
        <v>338</v>
      </c>
      <c r="AE59" s="246" t="s">
        <v>338</v>
      </c>
      <c r="AF59" s="34" t="s">
        <v>362</v>
      </c>
      <c r="AG59" s="30"/>
      <c r="AH59" s="28">
        <v>0</v>
      </c>
    </row>
    <row r="60" spans="1:34" ht="180">
      <c r="A60" s="33" t="s">
        <v>34</v>
      </c>
      <c r="B60" s="33" t="s">
        <v>364</v>
      </c>
      <c r="C60" s="28"/>
      <c r="D60" s="29" t="s">
        <v>397</v>
      </c>
      <c r="E60" s="24" t="s">
        <v>402</v>
      </c>
      <c r="F60" s="24" t="s">
        <v>399</v>
      </c>
      <c r="G60" s="25">
        <v>1</v>
      </c>
      <c r="H60" s="26" t="s">
        <v>213</v>
      </c>
      <c r="I60" s="35" t="s">
        <v>400</v>
      </c>
      <c r="J60" s="30" t="s">
        <v>77</v>
      </c>
      <c r="K60" s="30" t="s">
        <v>30</v>
      </c>
      <c r="L60" s="30" t="s">
        <v>31</v>
      </c>
      <c r="M60" s="25" t="s">
        <v>40</v>
      </c>
      <c r="N60" s="188">
        <f t="shared" si="3"/>
        <v>90</v>
      </c>
      <c r="O60" s="37">
        <v>6.5</v>
      </c>
      <c r="P60" s="37">
        <v>6.5</v>
      </c>
      <c r="Q60" s="37">
        <v>7</v>
      </c>
      <c r="R60" s="37">
        <v>7.5</v>
      </c>
      <c r="S60" s="37">
        <v>7</v>
      </c>
      <c r="T60" s="37">
        <v>7.5</v>
      </c>
      <c r="U60" s="37">
        <v>8.5</v>
      </c>
      <c r="V60" s="37">
        <v>8</v>
      </c>
      <c r="W60" s="37">
        <v>8</v>
      </c>
      <c r="X60" s="37">
        <v>8.5</v>
      </c>
      <c r="Y60" s="37">
        <v>7.5</v>
      </c>
      <c r="Z60" s="37">
        <v>7.5</v>
      </c>
      <c r="AA60" s="197" t="e">
        <f>IF(K60="Más es más", MIN(#REF!/#REF!,1),MIN(#REF!/#REF!,1))</f>
        <v>#REF!</v>
      </c>
      <c r="AB60" s="197" t="e">
        <f t="shared" si="4"/>
        <v>#REF!</v>
      </c>
      <c r="AC60" s="35" t="s">
        <v>401</v>
      </c>
      <c r="AD60" s="246" t="s">
        <v>341</v>
      </c>
      <c r="AE60" s="246" t="s">
        <v>341</v>
      </c>
      <c r="AF60" s="44" t="s">
        <v>342</v>
      </c>
      <c r="AG60" s="26"/>
      <c r="AH60" s="28">
        <v>0</v>
      </c>
    </row>
    <row r="61" spans="1:34" ht="180">
      <c r="A61" s="33" t="s">
        <v>34</v>
      </c>
      <c r="B61" s="33" t="s">
        <v>364</v>
      </c>
      <c r="C61" s="28"/>
      <c r="D61" s="29" t="s">
        <v>397</v>
      </c>
      <c r="E61" s="24" t="s">
        <v>402</v>
      </c>
      <c r="F61" s="24" t="s">
        <v>399</v>
      </c>
      <c r="G61" s="25">
        <v>1</v>
      </c>
      <c r="H61" s="26" t="s">
        <v>213</v>
      </c>
      <c r="I61" s="38" t="s">
        <v>400</v>
      </c>
      <c r="J61" s="30" t="s">
        <v>77</v>
      </c>
      <c r="K61" s="30" t="s">
        <v>30</v>
      </c>
      <c r="L61" s="30" t="s">
        <v>31</v>
      </c>
      <c r="M61" s="25" t="s">
        <v>40</v>
      </c>
      <c r="N61" s="188">
        <f t="shared" si="3"/>
        <v>30</v>
      </c>
      <c r="O61" s="37">
        <v>2.5</v>
      </c>
      <c r="P61" s="37">
        <v>2.5</v>
      </c>
      <c r="Q61" s="37">
        <v>2.5</v>
      </c>
      <c r="R61" s="37">
        <v>2.5</v>
      </c>
      <c r="S61" s="37">
        <v>2.5</v>
      </c>
      <c r="T61" s="37">
        <v>2.5</v>
      </c>
      <c r="U61" s="37">
        <v>2.5</v>
      </c>
      <c r="V61" s="37">
        <v>2.5</v>
      </c>
      <c r="W61" s="37">
        <v>2.5</v>
      </c>
      <c r="X61" s="37">
        <v>2.5</v>
      </c>
      <c r="Y61" s="37">
        <v>2.5</v>
      </c>
      <c r="Z61" s="37">
        <v>2.5</v>
      </c>
      <c r="AA61" s="197" t="e">
        <f>IF(K61="Más es más", MIN(#REF!/#REF!,1),MIN(#REF!/#REF!,1))</f>
        <v>#REF!</v>
      </c>
      <c r="AB61" s="197" t="e">
        <f t="shared" si="4"/>
        <v>#REF!</v>
      </c>
      <c r="AC61" s="247" t="s">
        <v>401</v>
      </c>
      <c r="AD61" s="246" t="s">
        <v>343</v>
      </c>
      <c r="AE61" s="246" t="s">
        <v>343</v>
      </c>
      <c r="AF61" s="34" t="s">
        <v>344</v>
      </c>
      <c r="AG61" s="30"/>
      <c r="AH61" s="28">
        <v>0</v>
      </c>
    </row>
    <row r="62" spans="1:34" ht="270">
      <c r="A62" s="33" t="s">
        <v>34</v>
      </c>
      <c r="B62" s="33" t="s">
        <v>364</v>
      </c>
      <c r="C62" s="28"/>
      <c r="D62" s="23" t="s">
        <v>403</v>
      </c>
      <c r="E62" s="24" t="s">
        <v>404</v>
      </c>
      <c r="F62" s="24" t="s">
        <v>405</v>
      </c>
      <c r="G62" s="25">
        <v>3</v>
      </c>
      <c r="H62" s="26" t="s">
        <v>171</v>
      </c>
      <c r="I62" s="24" t="s">
        <v>406</v>
      </c>
      <c r="J62" s="30" t="s">
        <v>29</v>
      </c>
      <c r="K62" s="30" t="s">
        <v>30</v>
      </c>
      <c r="L62" s="30" t="s">
        <v>31</v>
      </c>
      <c r="M62" s="25" t="s">
        <v>40</v>
      </c>
      <c r="N62" s="188">
        <f t="shared" si="3"/>
        <v>799.99999999999989</v>
      </c>
      <c r="O62" s="27">
        <v>66.666666666666671</v>
      </c>
      <c r="P62" s="27">
        <v>66.666666666666671</v>
      </c>
      <c r="Q62" s="27">
        <v>66.666666666666671</v>
      </c>
      <c r="R62" s="27">
        <v>66.666666666666671</v>
      </c>
      <c r="S62" s="27">
        <v>66.666666666666671</v>
      </c>
      <c r="T62" s="27">
        <v>66.666666666666671</v>
      </c>
      <c r="U62" s="27">
        <v>66.666666666666671</v>
      </c>
      <c r="V62" s="27">
        <v>66.666666666666671</v>
      </c>
      <c r="W62" s="27">
        <v>66.666666666666671</v>
      </c>
      <c r="X62" s="27">
        <v>66.666666666666671</v>
      </c>
      <c r="Y62" s="27">
        <v>66.666666666666671</v>
      </c>
      <c r="Z62" s="27">
        <v>66.666666666666671</v>
      </c>
      <c r="AA62" s="197" t="e">
        <f>IF(K62="Más es más", MIN(#REF!/#REF!,1),MIN(#REF!/#REF!,1))</f>
        <v>#REF!</v>
      </c>
      <c r="AB62" s="197" t="e">
        <f t="shared" si="4"/>
        <v>#REF!</v>
      </c>
      <c r="AC62" s="247" t="s">
        <v>334</v>
      </c>
      <c r="AD62" s="246" t="s">
        <v>332</v>
      </c>
      <c r="AE62" s="246" t="s">
        <v>332</v>
      </c>
      <c r="AF62" s="44" t="s">
        <v>333</v>
      </c>
      <c r="AG62" s="26"/>
      <c r="AH62" s="28">
        <v>0</v>
      </c>
    </row>
    <row r="63" spans="1:34" ht="270">
      <c r="A63" s="33" t="s">
        <v>34</v>
      </c>
      <c r="B63" s="33" t="s">
        <v>364</v>
      </c>
      <c r="C63" s="28"/>
      <c r="D63" s="23" t="s">
        <v>403</v>
      </c>
      <c r="E63" s="24" t="s">
        <v>404</v>
      </c>
      <c r="F63" s="24" t="s">
        <v>405</v>
      </c>
      <c r="G63" s="25">
        <v>3</v>
      </c>
      <c r="H63" s="26" t="s">
        <v>171</v>
      </c>
      <c r="I63" s="24" t="s">
        <v>406</v>
      </c>
      <c r="J63" s="30" t="s">
        <v>29</v>
      </c>
      <c r="K63" s="30" t="s">
        <v>30</v>
      </c>
      <c r="L63" s="30" t="s">
        <v>31</v>
      </c>
      <c r="M63" s="25" t="s">
        <v>40</v>
      </c>
      <c r="N63" s="188">
        <v>300</v>
      </c>
      <c r="O63" s="27">
        <v>25</v>
      </c>
      <c r="P63" s="27">
        <v>25</v>
      </c>
      <c r="Q63" s="27">
        <v>25</v>
      </c>
      <c r="R63" s="27">
        <v>25</v>
      </c>
      <c r="S63" s="27">
        <v>25</v>
      </c>
      <c r="T63" s="27">
        <v>25</v>
      </c>
      <c r="U63" s="27">
        <v>25</v>
      </c>
      <c r="V63" s="27">
        <v>25</v>
      </c>
      <c r="W63" s="27">
        <v>25</v>
      </c>
      <c r="X63" s="27">
        <v>25</v>
      </c>
      <c r="Y63" s="27">
        <v>25</v>
      </c>
      <c r="Z63" s="27">
        <v>25</v>
      </c>
      <c r="AA63" s="197" t="e">
        <f>IF(K63="Más es más", MIN(#REF!/#REF!,1),MIN(#REF!/#REF!,1))</f>
        <v>#REF!</v>
      </c>
      <c r="AB63" s="197" t="e">
        <f t="shared" si="4"/>
        <v>#REF!</v>
      </c>
      <c r="AC63" s="248" t="s">
        <v>334</v>
      </c>
      <c r="AD63" s="246" t="s">
        <v>335</v>
      </c>
      <c r="AE63" s="246" t="s">
        <v>335</v>
      </c>
      <c r="AF63" s="34" t="s">
        <v>336</v>
      </c>
      <c r="AG63" s="30"/>
      <c r="AH63" s="28">
        <v>0</v>
      </c>
    </row>
    <row r="64" spans="1:34" ht="270">
      <c r="A64" s="33" t="s">
        <v>34</v>
      </c>
      <c r="B64" s="33" t="s">
        <v>364</v>
      </c>
      <c r="C64" s="28"/>
      <c r="D64" s="29" t="s">
        <v>403</v>
      </c>
      <c r="E64" s="24" t="s">
        <v>404</v>
      </c>
      <c r="F64" s="24" t="s">
        <v>405</v>
      </c>
      <c r="G64" s="25">
        <v>3</v>
      </c>
      <c r="H64" s="26" t="s">
        <v>171</v>
      </c>
      <c r="I64" s="24" t="s">
        <v>406</v>
      </c>
      <c r="J64" s="30" t="s">
        <v>29</v>
      </c>
      <c r="K64" s="30" t="s">
        <v>30</v>
      </c>
      <c r="L64" s="30" t="s">
        <v>31</v>
      </c>
      <c r="M64" s="25" t="s">
        <v>40</v>
      </c>
      <c r="N64" s="188">
        <f t="shared" si="3"/>
        <v>240</v>
      </c>
      <c r="O64" s="27">
        <v>20</v>
      </c>
      <c r="P64" s="27">
        <v>20</v>
      </c>
      <c r="Q64" s="27">
        <v>20</v>
      </c>
      <c r="R64" s="27">
        <v>20</v>
      </c>
      <c r="S64" s="27">
        <v>20</v>
      </c>
      <c r="T64" s="27">
        <v>20</v>
      </c>
      <c r="U64" s="27">
        <v>20</v>
      </c>
      <c r="V64" s="27">
        <v>20</v>
      </c>
      <c r="W64" s="27">
        <v>20</v>
      </c>
      <c r="X64" s="27">
        <v>20</v>
      </c>
      <c r="Y64" s="27">
        <v>20</v>
      </c>
      <c r="Z64" s="27">
        <v>20</v>
      </c>
      <c r="AA64" s="197" t="e">
        <f>IF(K64="Más es más", MIN(#REF!/#REF!,1),MIN(#REF!/#REF!,1))</f>
        <v>#REF!</v>
      </c>
      <c r="AB64" s="197" t="e">
        <f t="shared" si="4"/>
        <v>#REF!</v>
      </c>
      <c r="AC64" s="247" t="s">
        <v>337</v>
      </c>
      <c r="AD64" s="246" t="s">
        <v>338</v>
      </c>
      <c r="AE64" s="246" t="s">
        <v>338</v>
      </c>
      <c r="AF64" s="34" t="s">
        <v>362</v>
      </c>
      <c r="AG64" s="30"/>
      <c r="AH64" s="28">
        <v>0</v>
      </c>
    </row>
    <row r="65" spans="1:34" ht="270">
      <c r="A65" s="33" t="s">
        <v>34</v>
      </c>
      <c r="B65" s="33" t="s">
        <v>364</v>
      </c>
      <c r="C65" s="28"/>
      <c r="D65" s="23" t="s">
        <v>403</v>
      </c>
      <c r="E65" s="24" t="s">
        <v>404</v>
      </c>
      <c r="F65" s="24" t="s">
        <v>405</v>
      </c>
      <c r="G65" s="25">
        <v>3</v>
      </c>
      <c r="H65" s="26" t="s">
        <v>171</v>
      </c>
      <c r="I65" s="24" t="s">
        <v>406</v>
      </c>
      <c r="J65" s="30" t="s">
        <v>29</v>
      </c>
      <c r="K65" s="30" t="s">
        <v>30</v>
      </c>
      <c r="L65" s="30" t="s">
        <v>31</v>
      </c>
      <c r="M65" s="25" t="s">
        <v>40</v>
      </c>
      <c r="N65" s="188">
        <f t="shared" si="3"/>
        <v>300</v>
      </c>
      <c r="O65" s="27">
        <v>17</v>
      </c>
      <c r="P65" s="27">
        <v>17</v>
      </c>
      <c r="Q65" s="27">
        <v>26</v>
      </c>
      <c r="R65" s="27">
        <v>26</v>
      </c>
      <c r="S65" s="27">
        <v>30</v>
      </c>
      <c r="T65" s="27">
        <v>30</v>
      </c>
      <c r="U65" s="27">
        <v>27</v>
      </c>
      <c r="V65" s="27">
        <v>27</v>
      </c>
      <c r="W65" s="27">
        <v>26</v>
      </c>
      <c r="X65" s="27">
        <v>26</v>
      </c>
      <c r="Y65" s="27">
        <v>24</v>
      </c>
      <c r="Z65" s="27">
        <v>24</v>
      </c>
      <c r="AA65" s="197" t="e">
        <f>IF(K65="Más es más", MIN(#REF!/#REF!,1),MIN(#REF!/#REF!,1))</f>
        <v>#REF!</v>
      </c>
      <c r="AB65" s="197" t="e">
        <f t="shared" si="4"/>
        <v>#REF!</v>
      </c>
      <c r="AC65" s="35" t="s">
        <v>363</v>
      </c>
      <c r="AD65" s="246" t="s">
        <v>341</v>
      </c>
      <c r="AE65" s="246" t="s">
        <v>341</v>
      </c>
      <c r="AF65" s="44" t="s">
        <v>342</v>
      </c>
      <c r="AG65" s="26"/>
      <c r="AH65" s="28">
        <v>0</v>
      </c>
    </row>
    <row r="66" spans="1:34" ht="270">
      <c r="A66" s="33" t="s">
        <v>34</v>
      </c>
      <c r="B66" s="33" t="s">
        <v>364</v>
      </c>
      <c r="C66" s="28"/>
      <c r="D66" s="23" t="s">
        <v>403</v>
      </c>
      <c r="E66" s="24" t="s">
        <v>404</v>
      </c>
      <c r="F66" s="24" t="s">
        <v>405</v>
      </c>
      <c r="G66" s="25">
        <v>3</v>
      </c>
      <c r="H66" s="26" t="s">
        <v>171</v>
      </c>
      <c r="I66" s="24" t="s">
        <v>406</v>
      </c>
      <c r="J66" s="30" t="s">
        <v>29</v>
      </c>
      <c r="K66" s="30" t="s">
        <v>30</v>
      </c>
      <c r="L66" s="30" t="s">
        <v>31</v>
      </c>
      <c r="M66" s="25" t="s">
        <v>40</v>
      </c>
      <c r="N66" s="188">
        <f t="shared" si="3"/>
        <v>200</v>
      </c>
      <c r="O66" s="27">
        <v>16</v>
      </c>
      <c r="P66" s="27">
        <v>16</v>
      </c>
      <c r="Q66" s="27">
        <v>16</v>
      </c>
      <c r="R66" s="27">
        <v>16</v>
      </c>
      <c r="S66" s="27">
        <v>16</v>
      </c>
      <c r="T66" s="27">
        <v>16</v>
      </c>
      <c r="U66" s="27">
        <v>16</v>
      </c>
      <c r="V66" s="27">
        <v>16</v>
      </c>
      <c r="W66" s="27">
        <v>16</v>
      </c>
      <c r="X66" s="27">
        <v>16</v>
      </c>
      <c r="Y66" s="27">
        <v>20</v>
      </c>
      <c r="Z66" s="27">
        <v>20</v>
      </c>
      <c r="AA66" s="197" t="e">
        <f>IF(K66="Más es más", MIN(#REF!/#REF!,1),MIN(#REF!/#REF!,1))</f>
        <v>#REF!</v>
      </c>
      <c r="AB66" s="197" t="e">
        <f t="shared" si="4"/>
        <v>#REF!</v>
      </c>
      <c r="AC66" s="247" t="s">
        <v>334</v>
      </c>
      <c r="AD66" s="246" t="s">
        <v>343</v>
      </c>
      <c r="AE66" s="246" t="s">
        <v>343</v>
      </c>
      <c r="AF66" s="34" t="s">
        <v>344</v>
      </c>
      <c r="AG66" s="30"/>
      <c r="AH66" s="28">
        <v>0</v>
      </c>
    </row>
    <row r="67" spans="1:34" ht="162">
      <c r="A67" s="33" t="s">
        <v>26</v>
      </c>
      <c r="B67" s="33" t="s">
        <v>210</v>
      </c>
      <c r="C67" s="24"/>
      <c r="D67" s="35" t="s">
        <v>407</v>
      </c>
      <c r="E67" s="24" t="s">
        <v>408</v>
      </c>
      <c r="F67" s="24" t="s">
        <v>409</v>
      </c>
      <c r="G67" s="25">
        <v>2</v>
      </c>
      <c r="H67" s="26" t="s">
        <v>410</v>
      </c>
      <c r="I67" s="35" t="s">
        <v>411</v>
      </c>
      <c r="J67" s="30" t="s">
        <v>81</v>
      </c>
      <c r="K67" s="30" t="s">
        <v>30</v>
      </c>
      <c r="L67" s="30" t="s">
        <v>31</v>
      </c>
      <c r="M67" s="25" t="s">
        <v>40</v>
      </c>
      <c r="N67" s="188">
        <f>+AVERAGE(O67:Z67)</f>
        <v>0.84999999999999976</v>
      </c>
      <c r="O67" s="39">
        <v>0.85</v>
      </c>
      <c r="P67" s="39">
        <v>0.85</v>
      </c>
      <c r="Q67" s="39">
        <v>0.85</v>
      </c>
      <c r="R67" s="39">
        <v>0.85</v>
      </c>
      <c r="S67" s="39">
        <v>0.85</v>
      </c>
      <c r="T67" s="39">
        <v>0.85</v>
      </c>
      <c r="U67" s="39">
        <v>0.85</v>
      </c>
      <c r="V67" s="39">
        <v>0.85</v>
      </c>
      <c r="W67" s="39">
        <v>0.85</v>
      </c>
      <c r="X67" s="39">
        <v>0.85</v>
      </c>
      <c r="Y67" s="39">
        <v>0.85</v>
      </c>
      <c r="Z67" s="39">
        <v>0.85</v>
      </c>
      <c r="AA67" s="197" t="e">
        <f>IF(K67="Más es más", MIN(#REF!/#REF!,1),MIN(#REF!/#REF!,1))</f>
        <v>#REF!</v>
      </c>
      <c r="AB67" s="197" t="e">
        <f t="shared" si="4"/>
        <v>#REF!</v>
      </c>
      <c r="AC67" s="247" t="s">
        <v>334</v>
      </c>
      <c r="AD67" s="246" t="s">
        <v>332</v>
      </c>
      <c r="AE67" s="246" t="s">
        <v>332</v>
      </c>
      <c r="AF67" s="44" t="s">
        <v>333</v>
      </c>
      <c r="AG67" s="26"/>
      <c r="AH67" s="28">
        <v>0</v>
      </c>
    </row>
    <row r="68" spans="1:34" ht="162">
      <c r="A68" s="33" t="s">
        <v>26</v>
      </c>
      <c r="B68" s="33" t="s">
        <v>210</v>
      </c>
      <c r="C68" s="24"/>
      <c r="D68" s="35" t="s">
        <v>407</v>
      </c>
      <c r="E68" s="24" t="s">
        <v>408</v>
      </c>
      <c r="F68" s="24" t="s">
        <v>412</v>
      </c>
      <c r="G68" s="25">
        <v>2</v>
      </c>
      <c r="H68" s="26" t="s">
        <v>410</v>
      </c>
      <c r="I68" s="35" t="s">
        <v>411</v>
      </c>
      <c r="J68" s="30" t="s">
        <v>81</v>
      </c>
      <c r="K68" s="30" t="s">
        <v>30</v>
      </c>
      <c r="L68" s="30" t="s">
        <v>31</v>
      </c>
      <c r="M68" s="25" t="s">
        <v>40</v>
      </c>
      <c r="N68" s="188">
        <f>+AVERAGE(O68:Z68)</f>
        <v>0.90000000000000024</v>
      </c>
      <c r="O68" s="39">
        <v>0.9</v>
      </c>
      <c r="P68" s="39">
        <v>0.9</v>
      </c>
      <c r="Q68" s="39">
        <v>0.9</v>
      </c>
      <c r="R68" s="39">
        <v>0.9</v>
      </c>
      <c r="S68" s="39">
        <v>0.9</v>
      </c>
      <c r="T68" s="39">
        <v>0.9</v>
      </c>
      <c r="U68" s="39">
        <v>0.9</v>
      </c>
      <c r="V68" s="39">
        <v>0.9</v>
      </c>
      <c r="W68" s="39">
        <v>0.9</v>
      </c>
      <c r="X68" s="39">
        <v>0.9</v>
      </c>
      <c r="Y68" s="39">
        <v>0.9</v>
      </c>
      <c r="Z68" s="39">
        <v>0.9</v>
      </c>
      <c r="AA68" s="197" t="e">
        <f>IF(K68="Más es más", MIN(#REF!/#REF!,1),MIN(#REF!/#REF!,1))</f>
        <v>#REF!</v>
      </c>
      <c r="AB68" s="197" t="e">
        <f t="shared" si="4"/>
        <v>#REF!</v>
      </c>
      <c r="AC68" s="248" t="s">
        <v>334</v>
      </c>
      <c r="AD68" s="246" t="s">
        <v>335</v>
      </c>
      <c r="AE68" s="246" t="s">
        <v>335</v>
      </c>
      <c r="AF68" s="34" t="s">
        <v>336</v>
      </c>
      <c r="AG68" s="30"/>
      <c r="AH68" s="28">
        <v>0</v>
      </c>
    </row>
    <row r="69" spans="1:34" ht="162">
      <c r="A69" s="33" t="s">
        <v>26</v>
      </c>
      <c r="B69" s="33" t="s">
        <v>210</v>
      </c>
      <c r="C69" s="24"/>
      <c r="D69" s="21" t="s">
        <v>407</v>
      </c>
      <c r="E69" s="24" t="s">
        <v>408</v>
      </c>
      <c r="F69" s="24" t="s">
        <v>409</v>
      </c>
      <c r="G69" s="25">
        <v>2</v>
      </c>
      <c r="H69" s="26" t="s">
        <v>410</v>
      </c>
      <c r="I69" s="21" t="s">
        <v>411</v>
      </c>
      <c r="J69" s="30" t="s">
        <v>81</v>
      </c>
      <c r="K69" s="30" t="s">
        <v>30</v>
      </c>
      <c r="L69" s="30" t="s">
        <v>31</v>
      </c>
      <c r="M69" s="25" t="s">
        <v>40</v>
      </c>
      <c r="N69" s="188">
        <f>+AVERAGE(O69:Z69)</f>
        <v>0.94999999999999984</v>
      </c>
      <c r="O69" s="39">
        <v>0.95</v>
      </c>
      <c r="P69" s="39">
        <v>0.95</v>
      </c>
      <c r="Q69" s="39">
        <v>0.95</v>
      </c>
      <c r="R69" s="39">
        <v>0.95</v>
      </c>
      <c r="S69" s="39">
        <v>0.95</v>
      </c>
      <c r="T69" s="39">
        <v>0.95</v>
      </c>
      <c r="U69" s="39">
        <v>0.95</v>
      </c>
      <c r="V69" s="39">
        <v>0.95</v>
      </c>
      <c r="W69" s="39">
        <v>0.95</v>
      </c>
      <c r="X69" s="39">
        <v>0.95</v>
      </c>
      <c r="Y69" s="39">
        <v>0.95</v>
      </c>
      <c r="Z69" s="39">
        <v>0.95</v>
      </c>
      <c r="AA69" s="197" t="e">
        <f>IF(K69="Más es más", MIN(#REF!/#REF!,1),MIN(#REF!/#REF!,1))</f>
        <v>#REF!</v>
      </c>
      <c r="AB69" s="197" t="e">
        <f t="shared" si="4"/>
        <v>#REF!</v>
      </c>
      <c r="AC69" s="247" t="s">
        <v>337</v>
      </c>
      <c r="AD69" s="246" t="s">
        <v>338</v>
      </c>
      <c r="AE69" s="246" t="s">
        <v>338</v>
      </c>
      <c r="AF69" s="34" t="s">
        <v>362</v>
      </c>
      <c r="AG69" s="30"/>
      <c r="AH69" s="28">
        <v>0</v>
      </c>
    </row>
    <row r="70" spans="1:34" ht="162">
      <c r="A70" s="33" t="s">
        <v>26</v>
      </c>
      <c r="B70" s="33" t="s">
        <v>210</v>
      </c>
      <c r="C70" s="24"/>
      <c r="D70" s="35" t="s">
        <v>407</v>
      </c>
      <c r="E70" s="24" t="s">
        <v>408</v>
      </c>
      <c r="F70" s="24" t="s">
        <v>409</v>
      </c>
      <c r="G70" s="25">
        <v>2</v>
      </c>
      <c r="H70" s="26" t="s">
        <v>410</v>
      </c>
      <c r="I70" s="35" t="s">
        <v>411</v>
      </c>
      <c r="J70" s="30" t="s">
        <v>81</v>
      </c>
      <c r="K70" s="30" t="s">
        <v>30</v>
      </c>
      <c r="L70" s="30" t="s">
        <v>31</v>
      </c>
      <c r="M70" s="25" t="s">
        <v>40</v>
      </c>
      <c r="N70" s="188">
        <f>+AVERAGE(O70:Z70)</f>
        <v>0.91833333333333333</v>
      </c>
      <c r="O70" s="39">
        <v>0.85</v>
      </c>
      <c r="P70" s="39">
        <v>0.85</v>
      </c>
      <c r="Q70" s="39">
        <v>0.93</v>
      </c>
      <c r="R70" s="39">
        <v>0.92</v>
      </c>
      <c r="S70" s="39">
        <v>0.93</v>
      </c>
      <c r="T70" s="39">
        <v>0.93</v>
      </c>
      <c r="U70" s="39">
        <v>0.95</v>
      </c>
      <c r="V70" s="39">
        <v>0.94</v>
      </c>
      <c r="W70" s="39">
        <v>0.92</v>
      </c>
      <c r="X70" s="39">
        <v>0.96</v>
      </c>
      <c r="Y70" s="39">
        <v>0.92</v>
      </c>
      <c r="Z70" s="39">
        <v>0.92</v>
      </c>
      <c r="AA70" s="197" t="e">
        <f>IF(K70="Más es más", MIN(#REF!/#REF!,1),MIN(#REF!/#REF!,1))</f>
        <v>#REF!</v>
      </c>
      <c r="AB70" s="197" t="e">
        <f t="shared" si="4"/>
        <v>#REF!</v>
      </c>
      <c r="AC70" s="35" t="s">
        <v>363</v>
      </c>
      <c r="AD70" s="246" t="s">
        <v>341</v>
      </c>
      <c r="AE70" s="246" t="s">
        <v>341</v>
      </c>
      <c r="AF70" s="44" t="s">
        <v>342</v>
      </c>
      <c r="AG70" s="26"/>
      <c r="AH70" s="28">
        <v>0</v>
      </c>
    </row>
    <row r="71" spans="1:34" ht="162">
      <c r="A71" s="33" t="s">
        <v>26</v>
      </c>
      <c r="B71" s="33" t="s">
        <v>210</v>
      </c>
      <c r="C71" s="24"/>
      <c r="D71" s="35" t="s">
        <v>407</v>
      </c>
      <c r="E71" s="24" t="s">
        <v>408</v>
      </c>
      <c r="F71" s="24" t="s">
        <v>409</v>
      </c>
      <c r="G71" s="25">
        <v>2</v>
      </c>
      <c r="H71" s="26" t="s">
        <v>410</v>
      </c>
      <c r="I71" s="35" t="s">
        <v>411</v>
      </c>
      <c r="J71" s="30" t="s">
        <v>81</v>
      </c>
      <c r="K71" s="30" t="s">
        <v>30</v>
      </c>
      <c r="L71" s="30" t="s">
        <v>31</v>
      </c>
      <c r="M71" s="25" t="s">
        <v>40</v>
      </c>
      <c r="N71" s="188">
        <f>+AVERAGE(O71:Z71)</f>
        <v>0.84999999999999976</v>
      </c>
      <c r="O71" s="39">
        <v>0.85</v>
      </c>
      <c r="P71" s="39">
        <v>0.85</v>
      </c>
      <c r="Q71" s="39">
        <v>0.85</v>
      </c>
      <c r="R71" s="39">
        <v>0.85</v>
      </c>
      <c r="S71" s="39">
        <v>0.85</v>
      </c>
      <c r="T71" s="39">
        <v>0.85</v>
      </c>
      <c r="U71" s="39">
        <v>0.85</v>
      </c>
      <c r="V71" s="39">
        <v>0.85</v>
      </c>
      <c r="W71" s="39">
        <v>0.85</v>
      </c>
      <c r="X71" s="39">
        <v>0.85</v>
      </c>
      <c r="Y71" s="39">
        <v>0.85</v>
      </c>
      <c r="Z71" s="39">
        <v>0.85</v>
      </c>
      <c r="AA71" s="197" t="e">
        <f>IF(K71="Más es más", MIN(#REF!/#REF!,1),MIN(#REF!/#REF!,1))</f>
        <v>#REF!</v>
      </c>
      <c r="AB71" s="197" t="e">
        <f t="shared" ref="AB71:AB102" si="5">+AA71*G71/VLOOKUP(AD71,$AE$153:$AG$157,3)</f>
        <v>#REF!</v>
      </c>
      <c r="AC71" s="247" t="s">
        <v>334</v>
      </c>
      <c r="AD71" s="246" t="s">
        <v>343</v>
      </c>
      <c r="AE71" s="246" t="s">
        <v>343</v>
      </c>
      <c r="AF71" s="34" t="s">
        <v>344</v>
      </c>
      <c r="AG71" s="30"/>
      <c r="AH71" s="28">
        <v>0</v>
      </c>
    </row>
    <row r="72" spans="1:34" ht="108">
      <c r="A72" s="33" t="s">
        <v>47</v>
      </c>
      <c r="B72" s="33" t="s">
        <v>170</v>
      </c>
      <c r="C72" s="28"/>
      <c r="D72" s="21" t="s">
        <v>413</v>
      </c>
      <c r="E72" s="24" t="s">
        <v>414</v>
      </c>
      <c r="F72" s="24" t="s">
        <v>415</v>
      </c>
      <c r="G72" s="25">
        <v>1</v>
      </c>
      <c r="H72" s="26" t="s">
        <v>171</v>
      </c>
      <c r="I72" s="24" t="s">
        <v>416</v>
      </c>
      <c r="J72" s="30" t="s">
        <v>29</v>
      </c>
      <c r="K72" s="30" t="s">
        <v>30</v>
      </c>
      <c r="L72" s="30" t="s">
        <v>31</v>
      </c>
      <c r="M72" s="25" t="s">
        <v>40</v>
      </c>
      <c r="N72" s="188">
        <f>+SUM(O72:Z72)</f>
        <v>2160</v>
      </c>
      <c r="O72" s="27">
        <v>180</v>
      </c>
      <c r="P72" s="27">
        <v>180</v>
      </c>
      <c r="Q72" s="27">
        <v>180</v>
      </c>
      <c r="R72" s="27">
        <v>180</v>
      </c>
      <c r="S72" s="27">
        <v>180</v>
      </c>
      <c r="T72" s="27">
        <v>180</v>
      </c>
      <c r="U72" s="27">
        <v>180</v>
      </c>
      <c r="V72" s="27">
        <v>180</v>
      </c>
      <c r="W72" s="27">
        <v>180</v>
      </c>
      <c r="X72" s="27">
        <v>180</v>
      </c>
      <c r="Y72" s="27">
        <v>180</v>
      </c>
      <c r="Z72" s="27">
        <v>180</v>
      </c>
      <c r="AA72" s="197" t="e">
        <f>IF(K72="Más es más", MIN(#REF!/#REF!,1),MIN(#REF!/#REF!,1))</f>
        <v>#REF!</v>
      </c>
      <c r="AB72" s="197" t="e">
        <f t="shared" si="5"/>
        <v>#REF!</v>
      </c>
      <c r="AC72" s="247" t="s">
        <v>334</v>
      </c>
      <c r="AD72" s="246" t="s">
        <v>332</v>
      </c>
      <c r="AE72" s="246" t="s">
        <v>332</v>
      </c>
      <c r="AF72" s="44" t="s">
        <v>333</v>
      </c>
      <c r="AG72" s="26" t="s">
        <v>417</v>
      </c>
      <c r="AH72" s="28">
        <v>0</v>
      </c>
    </row>
    <row r="73" spans="1:34" ht="108">
      <c r="A73" s="33" t="s">
        <v>47</v>
      </c>
      <c r="B73" s="33" t="s">
        <v>170</v>
      </c>
      <c r="C73" s="28"/>
      <c r="D73" s="21" t="s">
        <v>413</v>
      </c>
      <c r="E73" s="24" t="s">
        <v>414</v>
      </c>
      <c r="F73" s="24" t="s">
        <v>415</v>
      </c>
      <c r="G73" s="25">
        <v>1</v>
      </c>
      <c r="H73" s="26" t="s">
        <v>171</v>
      </c>
      <c r="I73" s="24" t="s">
        <v>416</v>
      </c>
      <c r="J73" s="30" t="s">
        <v>29</v>
      </c>
      <c r="K73" s="30" t="s">
        <v>30</v>
      </c>
      <c r="L73" s="30" t="s">
        <v>31</v>
      </c>
      <c r="M73" s="25" t="s">
        <v>40</v>
      </c>
      <c r="N73" s="188">
        <v>1500</v>
      </c>
      <c r="O73" s="27">
        <v>125</v>
      </c>
      <c r="P73" s="27">
        <v>125</v>
      </c>
      <c r="Q73" s="27">
        <v>125</v>
      </c>
      <c r="R73" s="27">
        <v>125</v>
      </c>
      <c r="S73" s="27">
        <v>125</v>
      </c>
      <c r="T73" s="27">
        <v>125</v>
      </c>
      <c r="U73" s="27">
        <v>125</v>
      </c>
      <c r="V73" s="27">
        <v>125</v>
      </c>
      <c r="W73" s="27">
        <v>125</v>
      </c>
      <c r="X73" s="27">
        <v>125</v>
      </c>
      <c r="Y73" s="27">
        <v>125</v>
      </c>
      <c r="Z73" s="27">
        <v>125</v>
      </c>
      <c r="AA73" s="197" t="e">
        <f>IF(K73="Más es más", MIN(#REF!/#REF!,1),MIN(#REF!/#REF!,1))</f>
        <v>#REF!</v>
      </c>
      <c r="AB73" s="197" t="e">
        <f t="shared" si="5"/>
        <v>#REF!</v>
      </c>
      <c r="AC73" s="248" t="s">
        <v>334</v>
      </c>
      <c r="AD73" s="246" t="s">
        <v>335</v>
      </c>
      <c r="AE73" s="246" t="s">
        <v>335</v>
      </c>
      <c r="AF73" s="34" t="s">
        <v>336</v>
      </c>
      <c r="AG73" s="30" t="s">
        <v>147</v>
      </c>
      <c r="AH73" s="28">
        <v>0</v>
      </c>
    </row>
    <row r="74" spans="1:34" ht="108">
      <c r="A74" s="33" t="s">
        <v>47</v>
      </c>
      <c r="B74" s="33" t="s">
        <v>170</v>
      </c>
      <c r="C74" s="28"/>
      <c r="D74" s="21" t="s">
        <v>413</v>
      </c>
      <c r="E74" s="24" t="s">
        <v>418</v>
      </c>
      <c r="F74" s="24" t="s">
        <v>415</v>
      </c>
      <c r="G74" s="25">
        <v>1</v>
      </c>
      <c r="H74" s="26" t="s">
        <v>171</v>
      </c>
      <c r="I74" s="24" t="s">
        <v>416</v>
      </c>
      <c r="J74" s="30" t="s">
        <v>29</v>
      </c>
      <c r="K74" s="30" t="s">
        <v>30</v>
      </c>
      <c r="L74" s="30" t="s">
        <v>31</v>
      </c>
      <c r="M74" s="25" t="s">
        <v>40</v>
      </c>
      <c r="N74" s="188">
        <f>+SUM(O74:Z74)</f>
        <v>2220</v>
      </c>
      <c r="O74" s="27">
        <v>185</v>
      </c>
      <c r="P74" s="27">
        <v>185</v>
      </c>
      <c r="Q74" s="27">
        <v>185</v>
      </c>
      <c r="R74" s="27">
        <v>185</v>
      </c>
      <c r="S74" s="27">
        <v>185</v>
      </c>
      <c r="T74" s="27">
        <v>185</v>
      </c>
      <c r="U74" s="27">
        <v>185</v>
      </c>
      <c r="V74" s="27">
        <v>185</v>
      </c>
      <c r="W74" s="27">
        <v>185</v>
      </c>
      <c r="X74" s="27">
        <v>185</v>
      </c>
      <c r="Y74" s="27">
        <v>185</v>
      </c>
      <c r="Z74" s="27">
        <v>185</v>
      </c>
      <c r="AA74" s="197" t="e">
        <f>IF(K74="Más es más", MIN(#REF!/#REF!,1),MIN(#REF!/#REF!,1))</f>
        <v>#REF!</v>
      </c>
      <c r="AB74" s="197" t="e">
        <f t="shared" si="5"/>
        <v>#REF!</v>
      </c>
      <c r="AC74" s="247" t="s">
        <v>337</v>
      </c>
      <c r="AD74" s="246" t="s">
        <v>338</v>
      </c>
      <c r="AE74" s="246" t="s">
        <v>338</v>
      </c>
      <c r="AF74" s="34" t="s">
        <v>362</v>
      </c>
      <c r="AG74" s="30" t="s">
        <v>183</v>
      </c>
      <c r="AH74" s="28">
        <v>0</v>
      </c>
    </row>
    <row r="75" spans="1:34" ht="108">
      <c r="A75" s="33" t="s">
        <v>47</v>
      </c>
      <c r="B75" s="33" t="s">
        <v>170</v>
      </c>
      <c r="C75" s="28"/>
      <c r="D75" s="21" t="s">
        <v>413</v>
      </c>
      <c r="E75" s="24" t="s">
        <v>419</v>
      </c>
      <c r="F75" s="24" t="s">
        <v>415</v>
      </c>
      <c r="G75" s="25">
        <v>1</v>
      </c>
      <c r="H75" s="26" t="s">
        <v>171</v>
      </c>
      <c r="I75" s="24" t="s">
        <v>416</v>
      </c>
      <c r="J75" s="30" t="s">
        <v>29</v>
      </c>
      <c r="K75" s="30" t="s">
        <v>30</v>
      </c>
      <c r="L75" s="30" t="s">
        <v>31</v>
      </c>
      <c r="M75" s="25" t="s">
        <v>40</v>
      </c>
      <c r="N75" s="188">
        <v>900</v>
      </c>
      <c r="O75" s="27">
        <v>75</v>
      </c>
      <c r="P75" s="27">
        <v>75</v>
      </c>
      <c r="Q75" s="27">
        <v>75</v>
      </c>
      <c r="R75" s="27">
        <v>75</v>
      </c>
      <c r="S75" s="27">
        <v>75</v>
      </c>
      <c r="T75" s="27">
        <v>75</v>
      </c>
      <c r="U75" s="27">
        <v>75</v>
      </c>
      <c r="V75" s="27">
        <v>75</v>
      </c>
      <c r="W75" s="27">
        <v>75</v>
      </c>
      <c r="X75" s="27">
        <v>75</v>
      </c>
      <c r="Y75" s="27">
        <v>75</v>
      </c>
      <c r="Z75" s="27">
        <v>75</v>
      </c>
      <c r="AA75" s="197" t="e">
        <f>IF(K75="Más es más", MIN(#REF!/#REF!,1),MIN(#REF!/#REF!,1))</f>
        <v>#REF!</v>
      </c>
      <c r="AB75" s="197" t="e">
        <f t="shared" si="5"/>
        <v>#REF!</v>
      </c>
      <c r="AC75" s="35" t="s">
        <v>363</v>
      </c>
      <c r="AD75" s="246" t="s">
        <v>341</v>
      </c>
      <c r="AE75" s="246" t="s">
        <v>341</v>
      </c>
      <c r="AF75" s="44" t="s">
        <v>342</v>
      </c>
      <c r="AG75" s="26" t="s">
        <v>183</v>
      </c>
      <c r="AH75" s="28">
        <v>0</v>
      </c>
    </row>
    <row r="76" spans="1:34" ht="108">
      <c r="A76" s="22" t="s">
        <v>47</v>
      </c>
      <c r="B76" s="22" t="s">
        <v>170</v>
      </c>
      <c r="C76" s="28"/>
      <c r="D76" s="21" t="s">
        <v>413</v>
      </c>
      <c r="E76" s="24" t="s">
        <v>420</v>
      </c>
      <c r="F76" s="24" t="s">
        <v>415</v>
      </c>
      <c r="G76" s="25">
        <v>1</v>
      </c>
      <c r="H76" s="26" t="s">
        <v>171</v>
      </c>
      <c r="I76" s="24" t="s">
        <v>416</v>
      </c>
      <c r="J76" s="30" t="s">
        <v>29</v>
      </c>
      <c r="K76" s="30" t="s">
        <v>30</v>
      </c>
      <c r="L76" s="30" t="s">
        <v>31</v>
      </c>
      <c r="M76" s="25" t="s">
        <v>40</v>
      </c>
      <c r="N76" s="188">
        <f>+SUM(O76:Z76)</f>
        <v>720</v>
      </c>
      <c r="O76" s="27">
        <v>60</v>
      </c>
      <c r="P76" s="27">
        <v>60</v>
      </c>
      <c r="Q76" s="27">
        <v>60</v>
      </c>
      <c r="R76" s="27">
        <v>60</v>
      </c>
      <c r="S76" s="27">
        <v>60</v>
      </c>
      <c r="T76" s="27">
        <v>60</v>
      </c>
      <c r="U76" s="27">
        <v>60</v>
      </c>
      <c r="V76" s="27">
        <v>60</v>
      </c>
      <c r="W76" s="27">
        <v>60</v>
      </c>
      <c r="X76" s="27">
        <v>60</v>
      </c>
      <c r="Y76" s="27">
        <v>60</v>
      </c>
      <c r="Z76" s="27">
        <v>60</v>
      </c>
      <c r="AA76" s="197" t="e">
        <f>IF(K76="Más es más", MIN(#REF!/#REF!,1),MIN(#REF!/#REF!,1))</f>
        <v>#REF!</v>
      </c>
      <c r="AB76" s="197" t="e">
        <f t="shared" si="5"/>
        <v>#REF!</v>
      </c>
      <c r="AC76" s="247" t="s">
        <v>334</v>
      </c>
      <c r="AD76" s="246" t="s">
        <v>343</v>
      </c>
      <c r="AE76" s="246" t="s">
        <v>343</v>
      </c>
      <c r="AF76" s="34" t="s">
        <v>344</v>
      </c>
      <c r="AG76" s="30" t="s">
        <v>417</v>
      </c>
      <c r="AH76" s="28">
        <v>0</v>
      </c>
    </row>
    <row r="77" spans="1:34" ht="144">
      <c r="A77" s="33" t="s">
        <v>229</v>
      </c>
      <c r="B77" s="33" t="s">
        <v>316</v>
      </c>
      <c r="C77" s="28"/>
      <c r="D77" s="21" t="s">
        <v>421</v>
      </c>
      <c r="E77" s="24" t="s">
        <v>422</v>
      </c>
      <c r="F77" s="24" t="s">
        <v>423</v>
      </c>
      <c r="G77" s="25">
        <v>3</v>
      </c>
      <c r="H77" s="26" t="s">
        <v>64</v>
      </c>
      <c r="I77" s="24" t="s">
        <v>424</v>
      </c>
      <c r="J77" s="30" t="s">
        <v>37</v>
      </c>
      <c r="K77" s="30" t="s">
        <v>38</v>
      </c>
      <c r="L77" s="30" t="s">
        <v>39</v>
      </c>
      <c r="M77" s="25" t="s">
        <v>40</v>
      </c>
      <c r="N77" s="188">
        <f t="shared" ref="N77:N96" si="6">+AVERAGE(O77:Z77)</f>
        <v>3</v>
      </c>
      <c r="O77" s="40">
        <v>3</v>
      </c>
      <c r="P77" s="40">
        <v>3</v>
      </c>
      <c r="Q77" s="40">
        <v>3</v>
      </c>
      <c r="R77" s="40">
        <v>3</v>
      </c>
      <c r="S77" s="40">
        <v>3</v>
      </c>
      <c r="T77" s="40">
        <v>3</v>
      </c>
      <c r="U77" s="40">
        <v>3</v>
      </c>
      <c r="V77" s="40">
        <v>3</v>
      </c>
      <c r="W77" s="40">
        <v>3</v>
      </c>
      <c r="X77" s="40">
        <v>3</v>
      </c>
      <c r="Y77" s="40">
        <v>3</v>
      </c>
      <c r="Z77" s="40">
        <v>3</v>
      </c>
      <c r="AA77" s="197" t="e">
        <f>IF(K77="Menos es más", MIN(#REF!/#REF!,1),MIN(#REF!/#REF!,1))</f>
        <v>#REF!</v>
      </c>
      <c r="AB77" s="197" t="e">
        <f t="shared" si="5"/>
        <v>#REF!</v>
      </c>
      <c r="AC77" s="247" t="s">
        <v>425</v>
      </c>
      <c r="AD77" s="246" t="s">
        <v>332</v>
      </c>
      <c r="AE77" s="246" t="s">
        <v>332</v>
      </c>
      <c r="AF77" s="44" t="s">
        <v>333</v>
      </c>
      <c r="AG77" s="26"/>
      <c r="AH77" s="28">
        <v>0</v>
      </c>
    </row>
    <row r="78" spans="1:34" ht="144">
      <c r="A78" s="33" t="s">
        <v>229</v>
      </c>
      <c r="B78" s="33" t="s">
        <v>316</v>
      </c>
      <c r="C78" s="28"/>
      <c r="D78" s="21" t="s">
        <v>421</v>
      </c>
      <c r="E78" s="24" t="s">
        <v>422</v>
      </c>
      <c r="F78" s="24" t="s">
        <v>423</v>
      </c>
      <c r="G78" s="25">
        <v>3</v>
      </c>
      <c r="H78" s="26" t="s">
        <v>64</v>
      </c>
      <c r="I78" s="24" t="s">
        <v>424</v>
      </c>
      <c r="J78" s="30" t="s">
        <v>37</v>
      </c>
      <c r="K78" s="30" t="s">
        <v>38</v>
      </c>
      <c r="L78" s="30" t="s">
        <v>39</v>
      </c>
      <c r="M78" s="25" t="s">
        <v>40</v>
      </c>
      <c r="N78" s="188">
        <f t="shared" si="6"/>
        <v>3</v>
      </c>
      <c r="O78" s="40">
        <v>3</v>
      </c>
      <c r="P78" s="40">
        <v>3</v>
      </c>
      <c r="Q78" s="40">
        <v>3</v>
      </c>
      <c r="R78" s="40">
        <v>3</v>
      </c>
      <c r="S78" s="40">
        <v>3</v>
      </c>
      <c r="T78" s="40">
        <v>3</v>
      </c>
      <c r="U78" s="40">
        <v>3</v>
      </c>
      <c r="V78" s="40">
        <v>3</v>
      </c>
      <c r="W78" s="40">
        <v>3</v>
      </c>
      <c r="X78" s="40">
        <v>3</v>
      </c>
      <c r="Y78" s="40">
        <v>3</v>
      </c>
      <c r="Z78" s="40">
        <v>3</v>
      </c>
      <c r="AA78" s="197" t="e">
        <f>IF(K78="Menos es más", MIN(#REF!/#REF!,1),MIN(#REF!/#REF!,1))</f>
        <v>#REF!</v>
      </c>
      <c r="AB78" s="197" t="e">
        <f t="shared" si="5"/>
        <v>#REF!</v>
      </c>
      <c r="AC78" s="248" t="s">
        <v>334</v>
      </c>
      <c r="AD78" s="246" t="s">
        <v>335</v>
      </c>
      <c r="AE78" s="246" t="s">
        <v>335</v>
      </c>
      <c r="AF78" s="34" t="s">
        <v>336</v>
      </c>
      <c r="AG78" s="30"/>
      <c r="AH78" s="28">
        <v>0</v>
      </c>
    </row>
    <row r="79" spans="1:34" ht="144">
      <c r="A79" s="33" t="s">
        <v>229</v>
      </c>
      <c r="B79" s="33" t="s">
        <v>316</v>
      </c>
      <c r="C79" s="28"/>
      <c r="D79" s="29" t="s">
        <v>421</v>
      </c>
      <c r="E79" s="24" t="s">
        <v>426</v>
      </c>
      <c r="F79" s="24" t="s">
        <v>423</v>
      </c>
      <c r="G79" s="25">
        <v>3</v>
      </c>
      <c r="H79" s="26" t="s">
        <v>64</v>
      </c>
      <c r="I79" s="24" t="s">
        <v>424</v>
      </c>
      <c r="J79" s="30" t="s">
        <v>37</v>
      </c>
      <c r="K79" s="30" t="s">
        <v>38</v>
      </c>
      <c r="L79" s="30" t="s">
        <v>39</v>
      </c>
      <c r="M79" s="25" t="s">
        <v>40</v>
      </c>
      <c r="N79" s="188">
        <f t="shared" si="6"/>
        <v>3</v>
      </c>
      <c r="O79" s="40">
        <v>3</v>
      </c>
      <c r="P79" s="40">
        <v>3</v>
      </c>
      <c r="Q79" s="40">
        <v>3</v>
      </c>
      <c r="R79" s="40">
        <v>3</v>
      </c>
      <c r="S79" s="40">
        <v>3</v>
      </c>
      <c r="T79" s="40">
        <v>3</v>
      </c>
      <c r="U79" s="40">
        <v>3</v>
      </c>
      <c r="V79" s="40">
        <v>3</v>
      </c>
      <c r="W79" s="40">
        <v>3</v>
      </c>
      <c r="X79" s="40">
        <v>3</v>
      </c>
      <c r="Y79" s="40">
        <v>3</v>
      </c>
      <c r="Z79" s="40">
        <v>3</v>
      </c>
      <c r="AA79" s="197" t="e">
        <f>IF(K79="Menos es más", MIN(#REF!/#REF!,1),MIN(#REF!/#REF!,1))</f>
        <v>#REF!</v>
      </c>
      <c r="AB79" s="197" t="e">
        <f t="shared" si="5"/>
        <v>#REF!</v>
      </c>
      <c r="AC79" s="247" t="s">
        <v>337</v>
      </c>
      <c r="AD79" s="246" t="s">
        <v>338</v>
      </c>
      <c r="AE79" s="246" t="s">
        <v>338</v>
      </c>
      <c r="AF79" s="34" t="s">
        <v>362</v>
      </c>
      <c r="AG79" s="30"/>
      <c r="AH79" s="28">
        <v>0</v>
      </c>
    </row>
    <row r="80" spans="1:34" ht="144">
      <c r="A80" s="33" t="s">
        <v>229</v>
      </c>
      <c r="B80" s="33" t="s">
        <v>316</v>
      </c>
      <c r="C80" s="28"/>
      <c r="D80" s="21" t="s">
        <v>421</v>
      </c>
      <c r="E80" s="24" t="s">
        <v>422</v>
      </c>
      <c r="F80" s="24" t="s">
        <v>423</v>
      </c>
      <c r="G80" s="25">
        <v>3</v>
      </c>
      <c r="H80" s="26" t="s">
        <v>64</v>
      </c>
      <c r="I80" s="24" t="s">
        <v>424</v>
      </c>
      <c r="J80" s="30" t="s">
        <v>37</v>
      </c>
      <c r="K80" s="30" t="s">
        <v>38</v>
      </c>
      <c r="L80" s="30" t="s">
        <v>39</v>
      </c>
      <c r="M80" s="25" t="s">
        <v>40</v>
      </c>
      <c r="N80" s="188">
        <f t="shared" si="6"/>
        <v>3</v>
      </c>
      <c r="O80" s="40">
        <v>3</v>
      </c>
      <c r="P80" s="40">
        <v>3</v>
      </c>
      <c r="Q80" s="40">
        <v>3</v>
      </c>
      <c r="R80" s="40">
        <v>3</v>
      </c>
      <c r="S80" s="40">
        <v>3</v>
      </c>
      <c r="T80" s="40">
        <v>3</v>
      </c>
      <c r="U80" s="40">
        <v>3</v>
      </c>
      <c r="V80" s="40">
        <v>3</v>
      </c>
      <c r="W80" s="40">
        <v>3</v>
      </c>
      <c r="X80" s="40">
        <v>3</v>
      </c>
      <c r="Y80" s="40">
        <v>3</v>
      </c>
      <c r="Z80" s="40">
        <v>3</v>
      </c>
      <c r="AA80" s="197" t="e">
        <f>IF(K80="Menos es más", MIN(#REF!/#REF!,1),MIN(#REF!/#REF!,1))</f>
        <v>#REF!</v>
      </c>
      <c r="AB80" s="197" t="e">
        <f t="shared" si="5"/>
        <v>#REF!</v>
      </c>
      <c r="AC80" s="35" t="s">
        <v>425</v>
      </c>
      <c r="AD80" s="246" t="s">
        <v>341</v>
      </c>
      <c r="AE80" s="246" t="s">
        <v>341</v>
      </c>
      <c r="AF80" s="44" t="s">
        <v>342</v>
      </c>
      <c r="AG80" s="26"/>
      <c r="AH80" s="28">
        <v>0</v>
      </c>
    </row>
    <row r="81" spans="1:34" ht="144">
      <c r="A81" s="33" t="s">
        <v>229</v>
      </c>
      <c r="B81" s="33" t="s">
        <v>316</v>
      </c>
      <c r="C81" s="28"/>
      <c r="D81" s="21" t="s">
        <v>421</v>
      </c>
      <c r="E81" s="24" t="s">
        <v>422</v>
      </c>
      <c r="F81" s="24" t="s">
        <v>423</v>
      </c>
      <c r="G81" s="25">
        <v>3</v>
      </c>
      <c r="H81" s="26" t="s">
        <v>64</v>
      </c>
      <c r="I81" s="24" t="s">
        <v>424</v>
      </c>
      <c r="J81" s="30" t="s">
        <v>37</v>
      </c>
      <c r="K81" s="30" t="s">
        <v>38</v>
      </c>
      <c r="L81" s="30" t="s">
        <v>39</v>
      </c>
      <c r="M81" s="25" t="s">
        <v>40</v>
      </c>
      <c r="N81" s="188">
        <f t="shared" si="6"/>
        <v>3</v>
      </c>
      <c r="O81" s="40">
        <v>3</v>
      </c>
      <c r="P81" s="40">
        <v>3</v>
      </c>
      <c r="Q81" s="40">
        <v>3</v>
      </c>
      <c r="R81" s="40">
        <v>3</v>
      </c>
      <c r="S81" s="40">
        <v>3</v>
      </c>
      <c r="T81" s="40">
        <v>3</v>
      </c>
      <c r="U81" s="40">
        <v>3</v>
      </c>
      <c r="V81" s="40">
        <v>3</v>
      </c>
      <c r="W81" s="40">
        <v>3</v>
      </c>
      <c r="X81" s="40">
        <v>3</v>
      </c>
      <c r="Y81" s="40">
        <v>3</v>
      </c>
      <c r="Z81" s="40">
        <v>3</v>
      </c>
      <c r="AA81" s="197" t="e">
        <f>IF(K81="Menos es más", MIN(#REF!/#REF!,1),MIN(#REF!/#REF!,1))</f>
        <v>#REF!</v>
      </c>
      <c r="AB81" s="197" t="e">
        <f t="shared" si="5"/>
        <v>#REF!</v>
      </c>
      <c r="AC81" s="247" t="s">
        <v>425</v>
      </c>
      <c r="AD81" s="246" t="s">
        <v>343</v>
      </c>
      <c r="AE81" s="246" t="s">
        <v>343</v>
      </c>
      <c r="AF81" s="34" t="s">
        <v>344</v>
      </c>
      <c r="AG81" s="30"/>
      <c r="AH81" s="28">
        <v>0</v>
      </c>
    </row>
    <row r="82" spans="1:34" ht="108">
      <c r="A82" s="33" t="s">
        <v>229</v>
      </c>
      <c r="B82" s="33" t="s">
        <v>316</v>
      </c>
      <c r="C82" s="28"/>
      <c r="D82" s="21" t="s">
        <v>427</v>
      </c>
      <c r="E82" s="24" t="s">
        <v>428</v>
      </c>
      <c r="F82" s="24" t="s">
        <v>429</v>
      </c>
      <c r="G82" s="25">
        <v>3</v>
      </c>
      <c r="H82" s="26" t="s">
        <v>64</v>
      </c>
      <c r="I82" s="24" t="s">
        <v>430</v>
      </c>
      <c r="J82" s="30" t="s">
        <v>50</v>
      </c>
      <c r="K82" s="30" t="s">
        <v>38</v>
      </c>
      <c r="L82" s="30" t="s">
        <v>39</v>
      </c>
      <c r="M82" s="25" t="s">
        <v>40</v>
      </c>
      <c r="N82" s="188">
        <f t="shared" si="6"/>
        <v>8</v>
      </c>
      <c r="O82" s="41">
        <v>8</v>
      </c>
      <c r="P82" s="41">
        <v>8</v>
      </c>
      <c r="Q82" s="41">
        <v>8</v>
      </c>
      <c r="R82" s="41">
        <v>8</v>
      </c>
      <c r="S82" s="41">
        <v>8</v>
      </c>
      <c r="T82" s="41">
        <v>8</v>
      </c>
      <c r="U82" s="41">
        <v>8</v>
      </c>
      <c r="V82" s="41">
        <v>8</v>
      </c>
      <c r="W82" s="41">
        <v>8</v>
      </c>
      <c r="X82" s="41">
        <v>8</v>
      </c>
      <c r="Y82" s="41">
        <v>8</v>
      </c>
      <c r="Z82" s="41">
        <v>8</v>
      </c>
      <c r="AA82" s="197" t="e">
        <f>IF(K82="Menos es más", MIN(#REF!/#REF!,1),MIN(#REF!/#REF!,1))</f>
        <v>#REF!</v>
      </c>
      <c r="AB82" s="197" t="e">
        <f t="shared" si="5"/>
        <v>#REF!</v>
      </c>
      <c r="AC82" s="247" t="s">
        <v>425</v>
      </c>
      <c r="AD82" s="246" t="s">
        <v>332</v>
      </c>
      <c r="AE82" s="246" t="s">
        <v>332</v>
      </c>
      <c r="AF82" s="44" t="s">
        <v>333</v>
      </c>
      <c r="AG82" s="26"/>
      <c r="AH82" s="28">
        <v>0</v>
      </c>
    </row>
    <row r="83" spans="1:34" ht="108">
      <c r="A83" s="33" t="s">
        <v>229</v>
      </c>
      <c r="B83" s="33" t="s">
        <v>316</v>
      </c>
      <c r="C83" s="28"/>
      <c r="D83" s="21" t="s">
        <v>427</v>
      </c>
      <c r="E83" s="24" t="s">
        <v>428</v>
      </c>
      <c r="F83" s="24" t="s">
        <v>429</v>
      </c>
      <c r="G83" s="25">
        <v>3</v>
      </c>
      <c r="H83" s="26" t="s">
        <v>64</v>
      </c>
      <c r="I83" s="24" t="s">
        <v>430</v>
      </c>
      <c r="J83" s="30" t="s">
        <v>50</v>
      </c>
      <c r="K83" s="30" t="s">
        <v>38</v>
      </c>
      <c r="L83" s="30" t="s">
        <v>39</v>
      </c>
      <c r="M83" s="25" t="s">
        <v>40</v>
      </c>
      <c r="N83" s="188">
        <f t="shared" si="6"/>
        <v>8</v>
      </c>
      <c r="O83" s="41">
        <v>8</v>
      </c>
      <c r="P83" s="41">
        <v>8</v>
      </c>
      <c r="Q83" s="41">
        <v>8</v>
      </c>
      <c r="R83" s="41">
        <v>8</v>
      </c>
      <c r="S83" s="41">
        <v>8</v>
      </c>
      <c r="T83" s="41">
        <v>8</v>
      </c>
      <c r="U83" s="41">
        <v>8</v>
      </c>
      <c r="V83" s="41">
        <v>8</v>
      </c>
      <c r="W83" s="41">
        <v>8</v>
      </c>
      <c r="X83" s="41">
        <v>8</v>
      </c>
      <c r="Y83" s="41">
        <v>8</v>
      </c>
      <c r="Z83" s="41">
        <v>8</v>
      </c>
      <c r="AA83" s="197" t="e">
        <f>IF(K83="Menos es más", MIN(#REF!/#REF!,1),MIN(#REF!/#REF!,1))</f>
        <v>#REF!</v>
      </c>
      <c r="AB83" s="197" t="e">
        <f t="shared" si="5"/>
        <v>#REF!</v>
      </c>
      <c r="AC83" s="248" t="s">
        <v>334</v>
      </c>
      <c r="AD83" s="246" t="s">
        <v>335</v>
      </c>
      <c r="AE83" s="246" t="s">
        <v>335</v>
      </c>
      <c r="AF83" s="34" t="s">
        <v>336</v>
      </c>
      <c r="AG83" s="30"/>
      <c r="AH83" s="28">
        <v>0</v>
      </c>
    </row>
    <row r="84" spans="1:34" ht="108">
      <c r="A84" s="33" t="s">
        <v>229</v>
      </c>
      <c r="B84" s="33" t="s">
        <v>316</v>
      </c>
      <c r="C84" s="28"/>
      <c r="D84" s="29" t="s">
        <v>427</v>
      </c>
      <c r="E84" s="24" t="s">
        <v>428</v>
      </c>
      <c r="F84" s="24" t="s">
        <v>429</v>
      </c>
      <c r="G84" s="25">
        <v>3</v>
      </c>
      <c r="H84" s="26" t="s">
        <v>64</v>
      </c>
      <c r="I84" s="24" t="s">
        <v>430</v>
      </c>
      <c r="J84" s="30" t="s">
        <v>50</v>
      </c>
      <c r="K84" s="30" t="s">
        <v>38</v>
      </c>
      <c r="L84" s="30" t="s">
        <v>39</v>
      </c>
      <c r="M84" s="25" t="s">
        <v>40</v>
      </c>
      <c r="N84" s="188">
        <f t="shared" si="6"/>
        <v>8</v>
      </c>
      <c r="O84" s="41">
        <v>8</v>
      </c>
      <c r="P84" s="41">
        <v>8</v>
      </c>
      <c r="Q84" s="41">
        <v>8</v>
      </c>
      <c r="R84" s="41">
        <v>8</v>
      </c>
      <c r="S84" s="41">
        <v>8</v>
      </c>
      <c r="T84" s="41">
        <v>8</v>
      </c>
      <c r="U84" s="41">
        <v>8</v>
      </c>
      <c r="V84" s="41">
        <v>8</v>
      </c>
      <c r="W84" s="41">
        <v>8</v>
      </c>
      <c r="X84" s="41">
        <v>8</v>
      </c>
      <c r="Y84" s="41">
        <v>8</v>
      </c>
      <c r="Z84" s="41">
        <v>8</v>
      </c>
      <c r="AA84" s="197" t="e">
        <f>IF(K84="Menos es más", MIN(#REF!/#REF!,1),MIN(#REF!/#REF!,1))</f>
        <v>#REF!</v>
      </c>
      <c r="AB84" s="197" t="e">
        <f t="shared" si="5"/>
        <v>#REF!</v>
      </c>
      <c r="AC84" s="247" t="s">
        <v>337</v>
      </c>
      <c r="AD84" s="246" t="s">
        <v>338</v>
      </c>
      <c r="AE84" s="246" t="s">
        <v>338</v>
      </c>
      <c r="AF84" s="34" t="s">
        <v>362</v>
      </c>
      <c r="AG84" s="30"/>
      <c r="AH84" s="28">
        <v>0</v>
      </c>
    </row>
    <row r="85" spans="1:34" ht="108">
      <c r="A85" s="33" t="s">
        <v>229</v>
      </c>
      <c r="B85" s="33" t="s">
        <v>316</v>
      </c>
      <c r="C85" s="28"/>
      <c r="D85" s="21" t="s">
        <v>427</v>
      </c>
      <c r="E85" s="24" t="s">
        <v>428</v>
      </c>
      <c r="F85" s="24" t="s">
        <v>429</v>
      </c>
      <c r="G85" s="25">
        <v>3</v>
      </c>
      <c r="H85" s="26" t="s">
        <v>64</v>
      </c>
      <c r="I85" s="24" t="s">
        <v>430</v>
      </c>
      <c r="J85" s="30" t="s">
        <v>50</v>
      </c>
      <c r="K85" s="30" t="s">
        <v>38</v>
      </c>
      <c r="L85" s="30" t="s">
        <v>39</v>
      </c>
      <c r="M85" s="25" t="s">
        <v>40</v>
      </c>
      <c r="N85" s="188">
        <f t="shared" si="6"/>
        <v>8</v>
      </c>
      <c r="O85" s="41">
        <v>8</v>
      </c>
      <c r="P85" s="41">
        <v>8</v>
      </c>
      <c r="Q85" s="41">
        <v>8</v>
      </c>
      <c r="R85" s="41">
        <v>8</v>
      </c>
      <c r="S85" s="41">
        <v>8</v>
      </c>
      <c r="T85" s="41">
        <v>8</v>
      </c>
      <c r="U85" s="41">
        <v>8</v>
      </c>
      <c r="V85" s="41">
        <v>8</v>
      </c>
      <c r="W85" s="41">
        <v>8</v>
      </c>
      <c r="X85" s="41">
        <v>8</v>
      </c>
      <c r="Y85" s="41">
        <v>8</v>
      </c>
      <c r="Z85" s="41">
        <v>8</v>
      </c>
      <c r="AA85" s="197" t="e">
        <f>IF(K85="Menos es más", MIN(#REF!/#REF!,1),MIN(#REF!/#REF!,1))</f>
        <v>#REF!</v>
      </c>
      <c r="AB85" s="197" t="e">
        <f t="shared" si="5"/>
        <v>#REF!</v>
      </c>
      <c r="AC85" s="35" t="s">
        <v>425</v>
      </c>
      <c r="AD85" s="246" t="s">
        <v>341</v>
      </c>
      <c r="AE85" s="246" t="s">
        <v>341</v>
      </c>
      <c r="AF85" s="44" t="s">
        <v>342</v>
      </c>
      <c r="AG85" s="26"/>
      <c r="AH85" s="28">
        <v>0</v>
      </c>
    </row>
    <row r="86" spans="1:34" ht="108">
      <c r="A86" s="33" t="s">
        <v>229</v>
      </c>
      <c r="B86" s="33" t="s">
        <v>316</v>
      </c>
      <c r="C86" s="28"/>
      <c r="D86" s="21" t="s">
        <v>427</v>
      </c>
      <c r="E86" s="24" t="s">
        <v>428</v>
      </c>
      <c r="F86" s="24" t="s">
        <v>429</v>
      </c>
      <c r="G86" s="25">
        <v>3</v>
      </c>
      <c r="H86" s="26" t="s">
        <v>64</v>
      </c>
      <c r="I86" s="24" t="s">
        <v>430</v>
      </c>
      <c r="J86" s="30" t="s">
        <v>50</v>
      </c>
      <c r="K86" s="30" t="s">
        <v>38</v>
      </c>
      <c r="L86" s="30" t="s">
        <v>39</v>
      </c>
      <c r="M86" s="25" t="s">
        <v>40</v>
      </c>
      <c r="N86" s="188">
        <f t="shared" si="6"/>
        <v>8</v>
      </c>
      <c r="O86" s="41">
        <v>8</v>
      </c>
      <c r="P86" s="41">
        <v>8</v>
      </c>
      <c r="Q86" s="41">
        <v>8</v>
      </c>
      <c r="R86" s="41">
        <v>8</v>
      </c>
      <c r="S86" s="41">
        <v>8</v>
      </c>
      <c r="T86" s="41">
        <v>8</v>
      </c>
      <c r="U86" s="41">
        <v>8</v>
      </c>
      <c r="V86" s="41">
        <v>8</v>
      </c>
      <c r="W86" s="41">
        <v>8</v>
      </c>
      <c r="X86" s="41">
        <v>8</v>
      </c>
      <c r="Y86" s="41">
        <v>8</v>
      </c>
      <c r="Z86" s="41">
        <v>8</v>
      </c>
      <c r="AA86" s="197" t="e">
        <f>IF(K86="Menos es más", MIN(#REF!/#REF!,1),MIN(#REF!/#REF!,1))</f>
        <v>#REF!</v>
      </c>
      <c r="AB86" s="197" t="e">
        <f t="shared" si="5"/>
        <v>#REF!</v>
      </c>
      <c r="AC86" s="247" t="s">
        <v>425</v>
      </c>
      <c r="AD86" s="246" t="s">
        <v>343</v>
      </c>
      <c r="AE86" s="246" t="s">
        <v>343</v>
      </c>
      <c r="AF86" s="34" t="s">
        <v>344</v>
      </c>
      <c r="AG86" s="30"/>
      <c r="AH86" s="28">
        <v>0</v>
      </c>
    </row>
    <row r="87" spans="1:34" ht="144">
      <c r="A87" s="33" t="s">
        <v>229</v>
      </c>
      <c r="B87" s="33" t="s">
        <v>316</v>
      </c>
      <c r="C87" s="28"/>
      <c r="D87" s="35" t="s">
        <v>431</v>
      </c>
      <c r="E87" s="21" t="s">
        <v>432</v>
      </c>
      <c r="F87" s="24" t="s">
        <v>433</v>
      </c>
      <c r="G87" s="34">
        <v>3</v>
      </c>
      <c r="H87" s="24" t="s">
        <v>384</v>
      </c>
      <c r="I87" s="35" t="s">
        <v>434</v>
      </c>
      <c r="J87" s="28" t="s">
        <v>81</v>
      </c>
      <c r="K87" s="30" t="s">
        <v>30</v>
      </c>
      <c r="L87" s="34" t="s">
        <v>39</v>
      </c>
      <c r="M87" s="34" t="s">
        <v>40</v>
      </c>
      <c r="N87" s="188">
        <f t="shared" si="6"/>
        <v>0.9600000000000003</v>
      </c>
      <c r="O87" s="42">
        <v>0.96</v>
      </c>
      <c r="P87" s="42">
        <v>0.96</v>
      </c>
      <c r="Q87" s="42">
        <v>0.96</v>
      </c>
      <c r="R87" s="42">
        <v>0.96</v>
      </c>
      <c r="S87" s="42">
        <v>0.96</v>
      </c>
      <c r="T87" s="42">
        <v>0.96</v>
      </c>
      <c r="U87" s="42">
        <v>0.96</v>
      </c>
      <c r="V87" s="42">
        <v>0.96</v>
      </c>
      <c r="W87" s="42">
        <v>0.96</v>
      </c>
      <c r="X87" s="42">
        <v>0.96</v>
      </c>
      <c r="Y87" s="42">
        <v>0.96</v>
      </c>
      <c r="Z87" s="42">
        <v>0.96</v>
      </c>
      <c r="AA87" s="197" t="e">
        <f>IF(K87="Menos es más", MIN(#REF!/#REF!,1),MIN(#REF!/#REF!,1))</f>
        <v>#REF!</v>
      </c>
      <c r="AB87" s="197" t="e">
        <f t="shared" si="5"/>
        <v>#REF!</v>
      </c>
      <c r="AC87" s="247" t="s">
        <v>334</v>
      </c>
      <c r="AD87" s="246" t="s">
        <v>332</v>
      </c>
      <c r="AE87" s="246" t="s">
        <v>332</v>
      </c>
      <c r="AF87" s="44" t="s">
        <v>333</v>
      </c>
      <c r="AG87" s="26"/>
      <c r="AH87" s="28">
        <v>0</v>
      </c>
    </row>
    <row r="88" spans="1:34" ht="144">
      <c r="A88" s="33" t="s">
        <v>229</v>
      </c>
      <c r="B88" s="33" t="s">
        <v>316</v>
      </c>
      <c r="C88" s="28"/>
      <c r="D88" s="38" t="s">
        <v>431</v>
      </c>
      <c r="E88" s="21" t="s">
        <v>432</v>
      </c>
      <c r="F88" s="21" t="s">
        <v>433</v>
      </c>
      <c r="G88" s="34">
        <v>3</v>
      </c>
      <c r="H88" s="24" t="s">
        <v>384</v>
      </c>
      <c r="I88" s="35" t="s">
        <v>434</v>
      </c>
      <c r="J88" s="28" t="s">
        <v>81</v>
      </c>
      <c r="K88" s="30" t="s">
        <v>30</v>
      </c>
      <c r="L88" s="34" t="s">
        <v>39</v>
      </c>
      <c r="M88" s="34" t="s">
        <v>40</v>
      </c>
      <c r="N88" s="188">
        <f t="shared" si="6"/>
        <v>0.90000000000000024</v>
      </c>
      <c r="O88" s="42">
        <v>0.9</v>
      </c>
      <c r="P88" s="42">
        <v>0.9</v>
      </c>
      <c r="Q88" s="42">
        <v>0.9</v>
      </c>
      <c r="R88" s="42">
        <v>0.9</v>
      </c>
      <c r="S88" s="42">
        <v>0.9</v>
      </c>
      <c r="T88" s="42">
        <v>0.9</v>
      </c>
      <c r="U88" s="42">
        <v>0.9</v>
      </c>
      <c r="V88" s="42">
        <v>0.9</v>
      </c>
      <c r="W88" s="42">
        <v>0.9</v>
      </c>
      <c r="X88" s="42">
        <v>0.9</v>
      </c>
      <c r="Y88" s="42">
        <v>0.9</v>
      </c>
      <c r="Z88" s="42">
        <v>0.9</v>
      </c>
      <c r="AA88" s="197" t="e">
        <f>IF(K88="Menos es más", MIN(#REF!/#REF!,1),MIN(#REF!/#REF!,1))</f>
        <v>#REF!</v>
      </c>
      <c r="AB88" s="197" t="e">
        <f t="shared" si="5"/>
        <v>#REF!</v>
      </c>
      <c r="AC88" s="248" t="s">
        <v>334</v>
      </c>
      <c r="AD88" s="246" t="s">
        <v>335</v>
      </c>
      <c r="AE88" s="246" t="s">
        <v>335</v>
      </c>
      <c r="AF88" s="34" t="s">
        <v>336</v>
      </c>
      <c r="AG88" s="30"/>
      <c r="AH88" s="28">
        <v>0</v>
      </c>
    </row>
    <row r="89" spans="1:34" ht="144">
      <c r="A89" s="33" t="s">
        <v>229</v>
      </c>
      <c r="B89" s="33" t="s">
        <v>316</v>
      </c>
      <c r="C89" s="28"/>
      <c r="D89" s="38" t="s">
        <v>510</v>
      </c>
      <c r="E89" s="21" t="s">
        <v>432</v>
      </c>
      <c r="F89" s="21" t="s">
        <v>433</v>
      </c>
      <c r="G89" s="34">
        <v>3</v>
      </c>
      <c r="H89" s="24" t="s">
        <v>384</v>
      </c>
      <c r="I89" s="38" t="s">
        <v>434</v>
      </c>
      <c r="J89" s="28" t="s">
        <v>81</v>
      </c>
      <c r="K89" s="30" t="s">
        <v>30</v>
      </c>
      <c r="L89" s="34" t="s">
        <v>39</v>
      </c>
      <c r="M89" s="34" t="s">
        <v>40</v>
      </c>
      <c r="N89" s="188">
        <f t="shared" si="6"/>
        <v>0.97499999999999976</v>
      </c>
      <c r="O89" s="42">
        <v>0.97499999999999998</v>
      </c>
      <c r="P89" s="42">
        <v>0.97499999999999998</v>
      </c>
      <c r="Q89" s="42">
        <v>0.97499999999999998</v>
      </c>
      <c r="R89" s="42">
        <v>0.97499999999999998</v>
      </c>
      <c r="S89" s="42">
        <v>0.97499999999999998</v>
      </c>
      <c r="T89" s="42">
        <v>0.97499999999999998</v>
      </c>
      <c r="U89" s="42">
        <v>0.97499999999999998</v>
      </c>
      <c r="V89" s="42">
        <v>0.97499999999999998</v>
      </c>
      <c r="W89" s="42">
        <v>0.97499999999999998</v>
      </c>
      <c r="X89" s="42">
        <v>0.97499999999999998</v>
      </c>
      <c r="Y89" s="42">
        <v>0.97499999999999998</v>
      </c>
      <c r="Z89" s="42">
        <v>0.97499999999999998</v>
      </c>
      <c r="AA89" s="197" t="e">
        <f>IF(K89="Menos es más", MIN(#REF!/#REF!,1),MIN(#REF!/#REF!,1))</f>
        <v>#REF!</v>
      </c>
      <c r="AB89" s="197" t="e">
        <f t="shared" si="5"/>
        <v>#REF!</v>
      </c>
      <c r="AC89" s="247" t="s">
        <v>334</v>
      </c>
      <c r="AD89" s="246" t="s">
        <v>338</v>
      </c>
      <c r="AE89" s="246" t="s">
        <v>338</v>
      </c>
      <c r="AF89" s="34" t="s">
        <v>362</v>
      </c>
      <c r="AG89" s="30"/>
      <c r="AH89" s="28">
        <v>0</v>
      </c>
    </row>
    <row r="90" spans="1:34" ht="144">
      <c r="A90" s="33" t="s">
        <v>229</v>
      </c>
      <c r="B90" s="33" t="s">
        <v>316</v>
      </c>
      <c r="C90" s="28"/>
      <c r="D90" s="38" t="s">
        <v>431</v>
      </c>
      <c r="E90" s="21" t="s">
        <v>432</v>
      </c>
      <c r="F90" s="24" t="s">
        <v>433</v>
      </c>
      <c r="G90" s="34">
        <v>3</v>
      </c>
      <c r="H90" s="24" t="s">
        <v>384</v>
      </c>
      <c r="I90" s="35" t="s">
        <v>434</v>
      </c>
      <c r="J90" s="28" t="s">
        <v>81</v>
      </c>
      <c r="K90" s="30" t="s">
        <v>30</v>
      </c>
      <c r="L90" s="34" t="s">
        <v>39</v>
      </c>
      <c r="M90" s="34" t="s">
        <v>40</v>
      </c>
      <c r="N90" s="188">
        <f t="shared" si="6"/>
        <v>0.94999999999999984</v>
      </c>
      <c r="O90" s="42">
        <v>0.95</v>
      </c>
      <c r="P90" s="42">
        <v>0.95</v>
      </c>
      <c r="Q90" s="42">
        <v>0.95</v>
      </c>
      <c r="R90" s="42">
        <v>0.95</v>
      </c>
      <c r="S90" s="42">
        <v>0.95</v>
      </c>
      <c r="T90" s="42">
        <v>0.95</v>
      </c>
      <c r="U90" s="42">
        <v>0.95</v>
      </c>
      <c r="V90" s="42">
        <v>0.95</v>
      </c>
      <c r="W90" s="42">
        <v>0.95</v>
      </c>
      <c r="X90" s="42">
        <v>0.95</v>
      </c>
      <c r="Y90" s="42">
        <v>0.95</v>
      </c>
      <c r="Z90" s="42">
        <v>0.95</v>
      </c>
      <c r="AA90" s="197" t="e">
        <f>IF(K90="Menos es más", MIN(#REF!/#REF!,1),MIN(#REF!/#REF!,1))</f>
        <v>#REF!</v>
      </c>
      <c r="AB90" s="197" t="e">
        <f t="shared" si="5"/>
        <v>#REF!</v>
      </c>
      <c r="AC90" s="35" t="s">
        <v>334</v>
      </c>
      <c r="AD90" s="246" t="s">
        <v>341</v>
      </c>
      <c r="AE90" s="246" t="s">
        <v>341</v>
      </c>
      <c r="AF90" s="44" t="s">
        <v>342</v>
      </c>
      <c r="AG90" s="26"/>
      <c r="AH90" s="28">
        <v>0</v>
      </c>
    </row>
    <row r="91" spans="1:34" ht="144">
      <c r="A91" s="33" t="s">
        <v>229</v>
      </c>
      <c r="B91" s="33" t="s">
        <v>316</v>
      </c>
      <c r="C91" s="28"/>
      <c r="D91" s="38" t="s">
        <v>511</v>
      </c>
      <c r="E91" s="21" t="s">
        <v>432</v>
      </c>
      <c r="F91" s="24" t="s">
        <v>433</v>
      </c>
      <c r="G91" s="34">
        <v>3</v>
      </c>
      <c r="H91" s="24" t="s">
        <v>384</v>
      </c>
      <c r="I91" s="35" t="s">
        <v>434</v>
      </c>
      <c r="J91" s="28" t="s">
        <v>81</v>
      </c>
      <c r="K91" s="30" t="s">
        <v>30</v>
      </c>
      <c r="L91" s="34" t="s">
        <v>39</v>
      </c>
      <c r="M91" s="34" t="s">
        <v>40</v>
      </c>
      <c r="N91" s="188">
        <f t="shared" si="6"/>
        <v>0.9600000000000003</v>
      </c>
      <c r="O91" s="42">
        <v>0.96</v>
      </c>
      <c r="P91" s="42">
        <v>0.96</v>
      </c>
      <c r="Q91" s="42">
        <v>0.96</v>
      </c>
      <c r="R91" s="42">
        <v>0.96</v>
      </c>
      <c r="S91" s="42">
        <v>0.96</v>
      </c>
      <c r="T91" s="42">
        <v>0.96</v>
      </c>
      <c r="U91" s="42">
        <v>0.96</v>
      </c>
      <c r="V91" s="42">
        <v>0.96</v>
      </c>
      <c r="W91" s="42">
        <v>0.96</v>
      </c>
      <c r="X91" s="42">
        <v>0.96</v>
      </c>
      <c r="Y91" s="42">
        <v>0.96</v>
      </c>
      <c r="Z91" s="42">
        <v>0.96</v>
      </c>
      <c r="AA91" s="197" t="e">
        <f>IF(K91="Menos es más", MIN(#REF!/#REF!,1),MIN(#REF!/#REF!,1))</f>
        <v>#REF!</v>
      </c>
      <c r="AB91" s="197" t="e">
        <f t="shared" si="5"/>
        <v>#REF!</v>
      </c>
      <c r="AC91" s="247" t="s">
        <v>334</v>
      </c>
      <c r="AD91" s="246" t="s">
        <v>343</v>
      </c>
      <c r="AE91" s="246" t="s">
        <v>343</v>
      </c>
      <c r="AF91" s="34" t="s">
        <v>344</v>
      </c>
      <c r="AG91" s="30"/>
      <c r="AH91" s="28">
        <v>0</v>
      </c>
    </row>
    <row r="92" spans="1:34" ht="144">
      <c r="A92" s="33" t="s">
        <v>34</v>
      </c>
      <c r="B92" s="33" t="s">
        <v>216</v>
      </c>
      <c r="C92" s="28"/>
      <c r="D92" s="23" t="s">
        <v>435</v>
      </c>
      <c r="E92" s="21" t="s">
        <v>432</v>
      </c>
      <c r="F92" s="24" t="s">
        <v>433</v>
      </c>
      <c r="G92" s="34">
        <v>3</v>
      </c>
      <c r="H92" s="24" t="s">
        <v>171</v>
      </c>
      <c r="I92" s="35" t="s">
        <v>436</v>
      </c>
      <c r="J92" s="28" t="s">
        <v>81</v>
      </c>
      <c r="K92" s="30" t="s">
        <v>30</v>
      </c>
      <c r="L92" s="34" t="s">
        <v>39</v>
      </c>
      <c r="M92" s="34" t="s">
        <v>40</v>
      </c>
      <c r="N92" s="188">
        <f t="shared" si="6"/>
        <v>0.97000000000000008</v>
      </c>
      <c r="O92" s="42">
        <v>0.97</v>
      </c>
      <c r="P92" s="42">
        <v>0.97</v>
      </c>
      <c r="Q92" s="42">
        <v>0.97</v>
      </c>
      <c r="R92" s="42">
        <v>0.97</v>
      </c>
      <c r="S92" s="42">
        <v>0.97</v>
      </c>
      <c r="T92" s="42">
        <v>0.97</v>
      </c>
      <c r="U92" s="42">
        <v>0.97</v>
      </c>
      <c r="V92" s="42">
        <v>0.97</v>
      </c>
      <c r="W92" s="42">
        <v>0.97</v>
      </c>
      <c r="X92" s="42">
        <v>0.97</v>
      </c>
      <c r="Y92" s="42">
        <v>0.97</v>
      </c>
      <c r="Z92" s="42">
        <v>0.97</v>
      </c>
      <c r="AA92" s="197" t="e">
        <f>IF(K92="Menos es más", MIN(#REF!/#REF!,1),MIN(#REF!/#REF!,1))</f>
        <v>#REF!</v>
      </c>
      <c r="AB92" s="197" t="e">
        <f t="shared" si="5"/>
        <v>#REF!</v>
      </c>
      <c r="AC92" s="247" t="s">
        <v>334</v>
      </c>
      <c r="AD92" s="246" t="s">
        <v>332</v>
      </c>
      <c r="AE92" s="246" t="s">
        <v>332</v>
      </c>
      <c r="AF92" s="44" t="s">
        <v>333</v>
      </c>
      <c r="AG92" s="26"/>
      <c r="AH92" s="28">
        <v>0</v>
      </c>
    </row>
    <row r="93" spans="1:34" ht="144">
      <c r="A93" s="33" t="s">
        <v>34</v>
      </c>
      <c r="B93" s="33" t="s">
        <v>216</v>
      </c>
      <c r="C93" s="28"/>
      <c r="D93" s="43" t="s">
        <v>435</v>
      </c>
      <c r="E93" s="21" t="s">
        <v>437</v>
      </c>
      <c r="F93" s="21" t="s">
        <v>433</v>
      </c>
      <c r="G93" s="34">
        <v>3</v>
      </c>
      <c r="H93" s="24" t="s">
        <v>171</v>
      </c>
      <c r="I93" s="35" t="s">
        <v>436</v>
      </c>
      <c r="J93" s="28" t="s">
        <v>81</v>
      </c>
      <c r="K93" s="30" t="s">
        <v>30</v>
      </c>
      <c r="L93" s="34" t="s">
        <v>39</v>
      </c>
      <c r="M93" s="34" t="s">
        <v>40</v>
      </c>
      <c r="N93" s="188">
        <f t="shared" si="6"/>
        <v>0.97000000000000008</v>
      </c>
      <c r="O93" s="42">
        <v>0.97</v>
      </c>
      <c r="P93" s="42">
        <v>0.97</v>
      </c>
      <c r="Q93" s="42">
        <v>0.97</v>
      </c>
      <c r="R93" s="42">
        <v>0.97</v>
      </c>
      <c r="S93" s="42">
        <v>0.97</v>
      </c>
      <c r="T93" s="42">
        <v>0.97</v>
      </c>
      <c r="U93" s="42">
        <v>0.97</v>
      </c>
      <c r="V93" s="42">
        <v>0.97</v>
      </c>
      <c r="W93" s="42">
        <v>0.97</v>
      </c>
      <c r="X93" s="42">
        <v>0.97</v>
      </c>
      <c r="Y93" s="42">
        <v>0.97</v>
      </c>
      <c r="Z93" s="42">
        <v>0.97</v>
      </c>
      <c r="AA93" s="197" t="e">
        <f>IF(K93="Menos es más", MIN(#REF!/#REF!,1),MIN(#REF!/#REF!,1))</f>
        <v>#REF!</v>
      </c>
      <c r="AB93" s="197" t="e">
        <f t="shared" si="5"/>
        <v>#REF!</v>
      </c>
      <c r="AC93" s="248" t="s">
        <v>334</v>
      </c>
      <c r="AD93" s="246" t="s">
        <v>335</v>
      </c>
      <c r="AE93" s="246" t="s">
        <v>335</v>
      </c>
      <c r="AF93" s="34" t="s">
        <v>336</v>
      </c>
      <c r="AG93" s="30"/>
      <c r="AH93" s="28">
        <v>0</v>
      </c>
    </row>
    <row r="94" spans="1:34" ht="144">
      <c r="A94" s="33" t="s">
        <v>34</v>
      </c>
      <c r="B94" s="33" t="s">
        <v>216</v>
      </c>
      <c r="C94" s="28"/>
      <c r="D94" s="43" t="s">
        <v>435</v>
      </c>
      <c r="E94" s="21" t="s">
        <v>437</v>
      </c>
      <c r="F94" s="21" t="s">
        <v>433</v>
      </c>
      <c r="G94" s="34">
        <v>3</v>
      </c>
      <c r="H94" s="24" t="s">
        <v>171</v>
      </c>
      <c r="I94" s="38" t="s">
        <v>436</v>
      </c>
      <c r="J94" s="28" t="s">
        <v>81</v>
      </c>
      <c r="K94" s="30" t="s">
        <v>30</v>
      </c>
      <c r="L94" s="34" t="s">
        <v>39</v>
      </c>
      <c r="M94" s="34" t="s">
        <v>40</v>
      </c>
      <c r="N94" s="188">
        <f t="shared" si="6"/>
        <v>0.98000000000000032</v>
      </c>
      <c r="O94" s="42">
        <v>0.98</v>
      </c>
      <c r="P94" s="42">
        <v>0.98</v>
      </c>
      <c r="Q94" s="42">
        <v>0.98</v>
      </c>
      <c r="R94" s="42">
        <v>0.98</v>
      </c>
      <c r="S94" s="42">
        <v>0.98</v>
      </c>
      <c r="T94" s="42">
        <v>0.98</v>
      </c>
      <c r="U94" s="42">
        <v>0.98</v>
      </c>
      <c r="V94" s="42">
        <v>0.98</v>
      </c>
      <c r="W94" s="42">
        <v>0.98</v>
      </c>
      <c r="X94" s="42">
        <v>0.98</v>
      </c>
      <c r="Y94" s="42">
        <v>0.98</v>
      </c>
      <c r="Z94" s="42">
        <v>0.98</v>
      </c>
      <c r="AA94" s="197" t="e">
        <f>IF(K94="Menos es más", MIN(#REF!/#REF!,1),MIN(#REF!/#REF!,1))</f>
        <v>#REF!</v>
      </c>
      <c r="AB94" s="197" t="e">
        <f t="shared" si="5"/>
        <v>#REF!</v>
      </c>
      <c r="AC94" s="247" t="s">
        <v>334</v>
      </c>
      <c r="AD94" s="246" t="s">
        <v>338</v>
      </c>
      <c r="AE94" s="246" t="s">
        <v>338</v>
      </c>
      <c r="AF94" s="34" t="s">
        <v>362</v>
      </c>
      <c r="AG94" s="30"/>
      <c r="AH94" s="28">
        <v>0</v>
      </c>
    </row>
    <row r="95" spans="1:34" ht="144">
      <c r="A95" s="33" t="s">
        <v>34</v>
      </c>
      <c r="B95" s="33" t="s">
        <v>216</v>
      </c>
      <c r="C95" s="28"/>
      <c r="D95" s="43" t="s">
        <v>436</v>
      </c>
      <c r="E95" s="24" t="s">
        <v>438</v>
      </c>
      <c r="F95" s="24" t="s">
        <v>433</v>
      </c>
      <c r="G95" s="34">
        <v>3</v>
      </c>
      <c r="H95" s="24" t="s">
        <v>171</v>
      </c>
      <c r="I95" s="35" t="s">
        <v>436</v>
      </c>
      <c r="J95" s="28" t="s">
        <v>81</v>
      </c>
      <c r="K95" s="30" t="s">
        <v>30</v>
      </c>
      <c r="L95" s="34" t="s">
        <v>39</v>
      </c>
      <c r="M95" s="34" t="s">
        <v>40</v>
      </c>
      <c r="N95" s="188">
        <f t="shared" si="6"/>
        <v>0.97000000000000008</v>
      </c>
      <c r="O95" s="42">
        <v>0.97</v>
      </c>
      <c r="P95" s="42">
        <v>0.97</v>
      </c>
      <c r="Q95" s="42">
        <v>0.97</v>
      </c>
      <c r="R95" s="42">
        <v>0.97</v>
      </c>
      <c r="S95" s="42">
        <v>0.97</v>
      </c>
      <c r="T95" s="42">
        <v>0.97</v>
      </c>
      <c r="U95" s="42">
        <v>0.97</v>
      </c>
      <c r="V95" s="42">
        <v>0.97</v>
      </c>
      <c r="W95" s="42">
        <v>0.97</v>
      </c>
      <c r="X95" s="42">
        <v>0.97</v>
      </c>
      <c r="Y95" s="42">
        <v>0.97</v>
      </c>
      <c r="Z95" s="42">
        <v>0.97</v>
      </c>
      <c r="AA95" s="197" t="e">
        <f>IF(K95="Menos es más", MIN(#REF!/#REF!,1),MIN(#REF!/#REF!,1))</f>
        <v>#REF!</v>
      </c>
      <c r="AB95" s="197" t="e">
        <f t="shared" si="5"/>
        <v>#REF!</v>
      </c>
      <c r="AC95" s="35" t="s">
        <v>334</v>
      </c>
      <c r="AD95" s="246" t="s">
        <v>341</v>
      </c>
      <c r="AE95" s="246" t="s">
        <v>341</v>
      </c>
      <c r="AF95" s="44" t="s">
        <v>342</v>
      </c>
      <c r="AG95" s="26"/>
      <c r="AH95" s="28">
        <v>0</v>
      </c>
    </row>
    <row r="96" spans="1:34" ht="144">
      <c r="A96" s="22" t="s">
        <v>34</v>
      </c>
      <c r="B96" s="22" t="s">
        <v>216</v>
      </c>
      <c r="C96" s="28"/>
      <c r="D96" s="43" t="s">
        <v>435</v>
      </c>
      <c r="E96" s="24" t="s">
        <v>438</v>
      </c>
      <c r="F96" s="24" t="s">
        <v>433</v>
      </c>
      <c r="G96" s="34">
        <v>3</v>
      </c>
      <c r="H96" s="24" t="s">
        <v>171</v>
      </c>
      <c r="I96" s="35" t="s">
        <v>436</v>
      </c>
      <c r="J96" s="28" t="s">
        <v>81</v>
      </c>
      <c r="K96" s="30" t="s">
        <v>30</v>
      </c>
      <c r="L96" s="34" t="s">
        <v>39</v>
      </c>
      <c r="M96" s="34" t="s">
        <v>40</v>
      </c>
      <c r="N96" s="188">
        <f t="shared" si="6"/>
        <v>0.9900000000000001</v>
      </c>
      <c r="O96" s="42">
        <v>0.99</v>
      </c>
      <c r="P96" s="42">
        <v>0.99</v>
      </c>
      <c r="Q96" s="42">
        <v>0.99</v>
      </c>
      <c r="R96" s="42">
        <v>0.99</v>
      </c>
      <c r="S96" s="42">
        <v>0.99</v>
      </c>
      <c r="T96" s="42">
        <v>0.99</v>
      </c>
      <c r="U96" s="42">
        <v>0.99</v>
      </c>
      <c r="V96" s="42">
        <v>0.99</v>
      </c>
      <c r="W96" s="42">
        <v>0.99</v>
      </c>
      <c r="X96" s="42">
        <v>0.99</v>
      </c>
      <c r="Y96" s="42">
        <v>0.99</v>
      </c>
      <c r="Z96" s="42">
        <v>0.99</v>
      </c>
      <c r="AA96" s="197" t="e">
        <f>IF(K96="Menos es más", MIN(#REF!/#REF!,1),MIN(#REF!/#REF!,1))</f>
        <v>#REF!</v>
      </c>
      <c r="AB96" s="197" t="e">
        <f t="shared" si="5"/>
        <v>#REF!</v>
      </c>
      <c r="AC96" s="247" t="s">
        <v>334</v>
      </c>
      <c r="AD96" s="246" t="s">
        <v>343</v>
      </c>
      <c r="AE96" s="246" t="s">
        <v>343</v>
      </c>
      <c r="AF96" s="34" t="s">
        <v>344</v>
      </c>
      <c r="AG96" s="30"/>
      <c r="AH96" s="28">
        <v>0</v>
      </c>
    </row>
    <row r="97" spans="1:34" ht="108">
      <c r="A97" s="33" t="s">
        <v>229</v>
      </c>
      <c r="B97" s="33" t="s">
        <v>316</v>
      </c>
      <c r="C97" s="28"/>
      <c r="D97" s="21" t="s">
        <v>439</v>
      </c>
      <c r="E97" s="24" t="s">
        <v>440</v>
      </c>
      <c r="F97" s="24" t="s">
        <v>441</v>
      </c>
      <c r="G97" s="25">
        <v>3</v>
      </c>
      <c r="H97" s="26" t="s">
        <v>68</v>
      </c>
      <c r="I97" s="24" t="s">
        <v>442</v>
      </c>
      <c r="J97" s="30" t="s">
        <v>29</v>
      </c>
      <c r="K97" s="30" t="s">
        <v>30</v>
      </c>
      <c r="L97" s="30" t="s">
        <v>31</v>
      </c>
      <c r="M97" s="25" t="s">
        <v>40</v>
      </c>
      <c r="N97" s="188">
        <f t="shared" ref="N97:N126" si="7">+SUM(O97:Z97)</f>
        <v>28</v>
      </c>
      <c r="O97" s="27">
        <v>2</v>
      </c>
      <c r="P97" s="27">
        <v>2</v>
      </c>
      <c r="Q97" s="27">
        <v>3</v>
      </c>
      <c r="R97" s="27">
        <v>2</v>
      </c>
      <c r="S97" s="27">
        <v>2</v>
      </c>
      <c r="T97" s="27">
        <v>3</v>
      </c>
      <c r="U97" s="27">
        <v>2</v>
      </c>
      <c r="V97" s="27">
        <v>2</v>
      </c>
      <c r="W97" s="27">
        <v>3</v>
      </c>
      <c r="X97" s="27">
        <v>2</v>
      </c>
      <c r="Y97" s="27">
        <v>2</v>
      </c>
      <c r="Z97" s="27">
        <v>3</v>
      </c>
      <c r="AA97" s="197" t="e">
        <f>IF(K97="Menos es más", MIN(#REF!/#REF!,1),MIN(#REF!/#REF!,1))</f>
        <v>#REF!</v>
      </c>
      <c r="AB97" s="197" t="e">
        <f t="shared" si="5"/>
        <v>#REF!</v>
      </c>
      <c r="AC97" s="247" t="s">
        <v>443</v>
      </c>
      <c r="AD97" s="246" t="s">
        <v>332</v>
      </c>
      <c r="AE97" s="246" t="s">
        <v>332</v>
      </c>
      <c r="AF97" s="44" t="s">
        <v>333</v>
      </c>
      <c r="AG97" s="26" t="s">
        <v>444</v>
      </c>
      <c r="AH97" s="28">
        <v>0</v>
      </c>
    </row>
    <row r="98" spans="1:34" ht="108">
      <c r="A98" s="33" t="s">
        <v>229</v>
      </c>
      <c r="B98" s="33" t="s">
        <v>316</v>
      </c>
      <c r="C98" s="28"/>
      <c r="D98" s="21" t="s">
        <v>439</v>
      </c>
      <c r="E98" s="24" t="s">
        <v>440</v>
      </c>
      <c r="F98" s="24" t="s">
        <v>441</v>
      </c>
      <c r="G98" s="25">
        <v>3</v>
      </c>
      <c r="H98" s="26" t="s">
        <v>68</v>
      </c>
      <c r="I98" s="24" t="s">
        <v>442</v>
      </c>
      <c r="J98" s="30" t="s">
        <v>29</v>
      </c>
      <c r="K98" s="30" t="s">
        <v>30</v>
      </c>
      <c r="L98" s="30" t="s">
        <v>31</v>
      </c>
      <c r="M98" s="25" t="s">
        <v>40</v>
      </c>
      <c r="N98" s="188">
        <f t="shared" si="7"/>
        <v>12</v>
      </c>
      <c r="O98" s="27">
        <v>1</v>
      </c>
      <c r="P98" s="27">
        <v>1</v>
      </c>
      <c r="Q98" s="27">
        <v>1</v>
      </c>
      <c r="R98" s="27">
        <v>1</v>
      </c>
      <c r="S98" s="27">
        <v>1</v>
      </c>
      <c r="T98" s="27">
        <v>1</v>
      </c>
      <c r="U98" s="27">
        <v>1</v>
      </c>
      <c r="V98" s="27">
        <v>1</v>
      </c>
      <c r="W98" s="27">
        <v>1</v>
      </c>
      <c r="X98" s="27">
        <v>1</v>
      </c>
      <c r="Y98" s="27">
        <v>1</v>
      </c>
      <c r="Z98" s="27">
        <v>1</v>
      </c>
      <c r="AA98" s="197" t="e">
        <f>IF(K98="Menos es más", MIN(#REF!/#REF!,1),MIN(#REF!/#REF!,1))</f>
        <v>#REF!</v>
      </c>
      <c r="AB98" s="197" t="e">
        <f t="shared" si="5"/>
        <v>#REF!</v>
      </c>
      <c r="AC98" s="248" t="s">
        <v>443</v>
      </c>
      <c r="AD98" s="246" t="s">
        <v>335</v>
      </c>
      <c r="AE98" s="246" t="s">
        <v>335</v>
      </c>
      <c r="AF98" s="34" t="s">
        <v>336</v>
      </c>
      <c r="AG98" s="45" t="s">
        <v>445</v>
      </c>
      <c r="AH98" s="28">
        <v>0</v>
      </c>
    </row>
    <row r="99" spans="1:34" ht="108">
      <c r="A99" s="33" t="s">
        <v>229</v>
      </c>
      <c r="B99" s="33" t="s">
        <v>316</v>
      </c>
      <c r="C99" s="28"/>
      <c r="D99" s="21" t="s">
        <v>439</v>
      </c>
      <c r="E99" s="24" t="s">
        <v>440</v>
      </c>
      <c r="F99" s="24" t="s">
        <v>441</v>
      </c>
      <c r="G99" s="25">
        <v>3</v>
      </c>
      <c r="H99" s="26" t="s">
        <v>68</v>
      </c>
      <c r="I99" s="24" t="s">
        <v>442</v>
      </c>
      <c r="J99" s="30" t="s">
        <v>29</v>
      </c>
      <c r="K99" s="30" t="s">
        <v>30</v>
      </c>
      <c r="L99" s="30" t="s">
        <v>31</v>
      </c>
      <c r="M99" s="25" t="s">
        <v>40</v>
      </c>
      <c r="N99" s="188">
        <v>24</v>
      </c>
      <c r="O99" s="27">
        <v>2</v>
      </c>
      <c r="P99" s="27">
        <v>2</v>
      </c>
      <c r="Q99" s="27">
        <v>2</v>
      </c>
      <c r="R99" s="27">
        <v>2</v>
      </c>
      <c r="S99" s="27">
        <v>2</v>
      </c>
      <c r="T99" s="27">
        <v>2</v>
      </c>
      <c r="U99" s="27">
        <v>2</v>
      </c>
      <c r="V99" s="27">
        <v>2</v>
      </c>
      <c r="W99" s="27">
        <v>2</v>
      </c>
      <c r="X99" s="27">
        <v>2</v>
      </c>
      <c r="Y99" s="27">
        <v>2</v>
      </c>
      <c r="Z99" s="27">
        <v>2</v>
      </c>
      <c r="AA99" s="197" t="e">
        <f>IF(K99="Menos es más", MIN(#REF!/#REF!,1),MIN(#REF!/#REF!,1))</f>
        <v>#REF!</v>
      </c>
      <c r="AB99" s="197" t="e">
        <f t="shared" si="5"/>
        <v>#REF!</v>
      </c>
      <c r="AC99" s="247" t="s">
        <v>446</v>
      </c>
      <c r="AD99" s="246" t="s">
        <v>338</v>
      </c>
      <c r="AE99" s="246" t="s">
        <v>338</v>
      </c>
      <c r="AF99" s="34" t="s">
        <v>362</v>
      </c>
      <c r="AG99" s="249" t="s">
        <v>445</v>
      </c>
      <c r="AH99" s="28">
        <v>0</v>
      </c>
    </row>
    <row r="100" spans="1:34" ht="108">
      <c r="A100" s="33" t="s">
        <v>229</v>
      </c>
      <c r="B100" s="33" t="s">
        <v>316</v>
      </c>
      <c r="C100" s="28"/>
      <c r="D100" s="21" t="s">
        <v>439</v>
      </c>
      <c r="E100" s="24" t="s">
        <v>440</v>
      </c>
      <c r="F100" s="24" t="s">
        <v>441</v>
      </c>
      <c r="G100" s="25">
        <v>3</v>
      </c>
      <c r="H100" s="26" t="s">
        <v>68</v>
      </c>
      <c r="I100" s="24" t="s">
        <v>442</v>
      </c>
      <c r="J100" s="30" t="s">
        <v>29</v>
      </c>
      <c r="K100" s="30" t="s">
        <v>30</v>
      </c>
      <c r="L100" s="30" t="s">
        <v>31</v>
      </c>
      <c r="M100" s="25" t="s">
        <v>40</v>
      </c>
      <c r="N100" s="188">
        <f t="shared" si="7"/>
        <v>24</v>
      </c>
      <c r="O100" s="27">
        <v>2</v>
      </c>
      <c r="P100" s="27">
        <v>2</v>
      </c>
      <c r="Q100" s="27">
        <v>2</v>
      </c>
      <c r="R100" s="27">
        <v>2</v>
      </c>
      <c r="S100" s="27">
        <v>2</v>
      </c>
      <c r="T100" s="27">
        <v>2</v>
      </c>
      <c r="U100" s="27">
        <v>2</v>
      </c>
      <c r="V100" s="27">
        <v>2</v>
      </c>
      <c r="W100" s="27">
        <v>2</v>
      </c>
      <c r="X100" s="27">
        <v>2</v>
      </c>
      <c r="Y100" s="27">
        <v>2</v>
      </c>
      <c r="Z100" s="27">
        <v>2</v>
      </c>
      <c r="AA100" s="197" t="e">
        <f>IF(K100="Menos es más", MIN(#REF!/#REF!,1),MIN(#REF!/#REF!,1))</f>
        <v>#REF!</v>
      </c>
      <c r="AB100" s="197" t="e">
        <f t="shared" si="5"/>
        <v>#REF!</v>
      </c>
      <c r="AC100" s="35" t="s">
        <v>447</v>
      </c>
      <c r="AD100" s="246" t="s">
        <v>341</v>
      </c>
      <c r="AE100" s="246" t="s">
        <v>341</v>
      </c>
      <c r="AF100" s="44" t="s">
        <v>342</v>
      </c>
      <c r="AG100" s="26" t="s">
        <v>444</v>
      </c>
      <c r="AH100" s="28">
        <v>0</v>
      </c>
    </row>
    <row r="101" spans="1:34" ht="108">
      <c r="A101" s="22" t="s">
        <v>229</v>
      </c>
      <c r="B101" s="22" t="s">
        <v>316</v>
      </c>
      <c r="C101" s="28"/>
      <c r="D101" s="21" t="s">
        <v>439</v>
      </c>
      <c r="E101" s="24" t="s">
        <v>440</v>
      </c>
      <c r="F101" s="24" t="s">
        <v>441</v>
      </c>
      <c r="G101" s="25">
        <v>3</v>
      </c>
      <c r="H101" s="26" t="s">
        <v>68</v>
      </c>
      <c r="I101" s="24" t="s">
        <v>442</v>
      </c>
      <c r="J101" s="30" t="s">
        <v>29</v>
      </c>
      <c r="K101" s="30" t="s">
        <v>30</v>
      </c>
      <c r="L101" s="30" t="s">
        <v>31</v>
      </c>
      <c r="M101" s="25" t="s">
        <v>40</v>
      </c>
      <c r="N101" s="188">
        <f t="shared" si="7"/>
        <v>12</v>
      </c>
      <c r="O101" s="27">
        <v>1</v>
      </c>
      <c r="P101" s="27">
        <v>1</v>
      </c>
      <c r="Q101" s="27">
        <v>1</v>
      </c>
      <c r="R101" s="27">
        <v>1</v>
      </c>
      <c r="S101" s="27">
        <v>1</v>
      </c>
      <c r="T101" s="27">
        <v>1</v>
      </c>
      <c r="U101" s="27">
        <v>1</v>
      </c>
      <c r="V101" s="27">
        <v>1</v>
      </c>
      <c r="W101" s="27">
        <v>1</v>
      </c>
      <c r="X101" s="27">
        <v>1</v>
      </c>
      <c r="Y101" s="27">
        <v>1</v>
      </c>
      <c r="Z101" s="27">
        <v>1</v>
      </c>
      <c r="AA101" s="197" t="e">
        <f>IF(K101="Menos es más", MIN(#REF!/#REF!,1),MIN(#REF!/#REF!,1))</f>
        <v>#REF!</v>
      </c>
      <c r="AB101" s="197" t="e">
        <f t="shared" si="5"/>
        <v>#REF!</v>
      </c>
      <c r="AC101" s="247" t="s">
        <v>443</v>
      </c>
      <c r="AD101" s="246" t="s">
        <v>343</v>
      </c>
      <c r="AE101" s="246" t="s">
        <v>343</v>
      </c>
      <c r="AF101" s="34" t="s">
        <v>344</v>
      </c>
      <c r="AG101" s="30" t="s">
        <v>444</v>
      </c>
      <c r="AH101" s="28">
        <v>0</v>
      </c>
    </row>
    <row r="102" spans="1:34" ht="90">
      <c r="A102" s="33" t="s">
        <v>34</v>
      </c>
      <c r="B102" s="33" t="s">
        <v>216</v>
      </c>
      <c r="C102" s="28"/>
      <c r="D102" s="21" t="s">
        <v>448</v>
      </c>
      <c r="E102" s="24" t="s">
        <v>449</v>
      </c>
      <c r="F102" s="24" t="s">
        <v>450</v>
      </c>
      <c r="G102" s="25">
        <v>2</v>
      </c>
      <c r="H102" s="26" t="s">
        <v>171</v>
      </c>
      <c r="I102" s="24" t="s">
        <v>451</v>
      </c>
      <c r="J102" s="30" t="s">
        <v>29</v>
      </c>
      <c r="K102" s="30" t="s">
        <v>30</v>
      </c>
      <c r="L102" s="30" t="s">
        <v>31</v>
      </c>
      <c r="M102" s="25" t="s">
        <v>40</v>
      </c>
      <c r="N102" s="188">
        <f t="shared" si="7"/>
        <v>3500</v>
      </c>
      <c r="O102" s="27">
        <v>290</v>
      </c>
      <c r="P102" s="27">
        <v>290</v>
      </c>
      <c r="Q102" s="27">
        <v>295</v>
      </c>
      <c r="R102" s="27">
        <v>290</v>
      </c>
      <c r="S102" s="27">
        <v>290</v>
      </c>
      <c r="T102" s="27">
        <v>295</v>
      </c>
      <c r="U102" s="27">
        <v>290</v>
      </c>
      <c r="V102" s="27">
        <v>290</v>
      </c>
      <c r="W102" s="27">
        <v>295</v>
      </c>
      <c r="X102" s="27">
        <v>290</v>
      </c>
      <c r="Y102" s="27">
        <v>290</v>
      </c>
      <c r="Z102" s="27">
        <v>295</v>
      </c>
      <c r="AA102" s="197" t="e">
        <f>IF(K102="Menos es más", MIN(#REF!/#REF!,1),MIN(#REF!/#REF!,1))</f>
        <v>#REF!</v>
      </c>
      <c r="AB102" s="197" t="e">
        <f t="shared" si="5"/>
        <v>#REF!</v>
      </c>
      <c r="AC102" s="247" t="s">
        <v>334</v>
      </c>
      <c r="AD102" s="246" t="s">
        <v>332</v>
      </c>
      <c r="AE102" s="246" t="s">
        <v>332</v>
      </c>
      <c r="AF102" s="44" t="s">
        <v>333</v>
      </c>
      <c r="AG102" s="26"/>
      <c r="AH102" s="28">
        <v>0</v>
      </c>
    </row>
    <row r="103" spans="1:34" ht="90">
      <c r="A103" s="33" t="s">
        <v>34</v>
      </c>
      <c r="B103" s="33" t="s">
        <v>216</v>
      </c>
      <c r="C103" s="28"/>
      <c r="D103" s="21" t="s">
        <v>448</v>
      </c>
      <c r="E103" s="24" t="s">
        <v>449</v>
      </c>
      <c r="F103" s="24" t="s">
        <v>450</v>
      </c>
      <c r="G103" s="25">
        <v>2</v>
      </c>
      <c r="H103" s="26" t="s">
        <v>171</v>
      </c>
      <c r="I103" s="24" t="s">
        <v>512</v>
      </c>
      <c r="J103" s="30" t="s">
        <v>29</v>
      </c>
      <c r="K103" s="30" t="s">
        <v>30</v>
      </c>
      <c r="L103" s="30" t="s">
        <v>31</v>
      </c>
      <c r="M103" s="25" t="s">
        <v>40</v>
      </c>
      <c r="N103" s="188">
        <f t="shared" si="7"/>
        <v>4000</v>
      </c>
      <c r="O103" s="27">
        <v>330</v>
      </c>
      <c r="P103" s="27">
        <v>330</v>
      </c>
      <c r="Q103" s="27">
        <v>330</v>
      </c>
      <c r="R103" s="27">
        <v>340</v>
      </c>
      <c r="S103" s="27">
        <v>330</v>
      </c>
      <c r="T103" s="27">
        <v>340</v>
      </c>
      <c r="U103" s="27">
        <v>330</v>
      </c>
      <c r="V103" s="27">
        <v>330</v>
      </c>
      <c r="W103" s="27">
        <v>340</v>
      </c>
      <c r="X103" s="27">
        <v>330</v>
      </c>
      <c r="Y103" s="27">
        <v>340</v>
      </c>
      <c r="Z103" s="27">
        <v>330</v>
      </c>
      <c r="AA103" s="197" t="e">
        <f>IF(K103="Menos es más", MIN(#REF!/#REF!,1),MIN(#REF!/#REF!,1))</f>
        <v>#REF!</v>
      </c>
      <c r="AB103" s="197" t="e">
        <f t="shared" ref="AB103:AB134" si="8">+AA103*G103/VLOOKUP(AD103,$AE$153:$AG$157,3)</f>
        <v>#REF!</v>
      </c>
      <c r="AC103" s="248" t="s">
        <v>334</v>
      </c>
      <c r="AD103" s="246" t="s">
        <v>335</v>
      </c>
      <c r="AE103" s="246" t="s">
        <v>335</v>
      </c>
      <c r="AF103" s="34" t="s">
        <v>336</v>
      </c>
      <c r="AG103" s="30"/>
      <c r="AH103" s="28">
        <v>0</v>
      </c>
    </row>
    <row r="104" spans="1:34" ht="90">
      <c r="A104" s="33" t="s">
        <v>34</v>
      </c>
      <c r="B104" s="33" t="s">
        <v>216</v>
      </c>
      <c r="C104" s="28"/>
      <c r="D104" s="29" t="s">
        <v>452</v>
      </c>
      <c r="E104" s="24" t="s">
        <v>449</v>
      </c>
      <c r="F104" s="24" t="s">
        <v>450</v>
      </c>
      <c r="G104" s="25">
        <v>2</v>
      </c>
      <c r="H104" s="26" t="s">
        <v>171</v>
      </c>
      <c r="I104" s="24" t="s">
        <v>512</v>
      </c>
      <c r="J104" s="30" t="s">
        <v>29</v>
      </c>
      <c r="K104" s="30" t="s">
        <v>30</v>
      </c>
      <c r="L104" s="30" t="s">
        <v>31</v>
      </c>
      <c r="M104" s="25" t="s">
        <v>40</v>
      </c>
      <c r="N104" s="188">
        <f t="shared" si="7"/>
        <v>5760</v>
      </c>
      <c r="O104" s="27">
        <v>480</v>
      </c>
      <c r="P104" s="27">
        <v>480</v>
      </c>
      <c r="Q104" s="27">
        <v>480</v>
      </c>
      <c r="R104" s="27">
        <v>480</v>
      </c>
      <c r="S104" s="27">
        <v>480</v>
      </c>
      <c r="T104" s="27">
        <v>480</v>
      </c>
      <c r="U104" s="27">
        <v>480</v>
      </c>
      <c r="V104" s="27">
        <v>480</v>
      </c>
      <c r="W104" s="27">
        <v>480</v>
      </c>
      <c r="X104" s="27">
        <v>480</v>
      </c>
      <c r="Y104" s="27">
        <v>480</v>
      </c>
      <c r="Z104" s="27">
        <v>480</v>
      </c>
      <c r="AA104" s="197" t="e">
        <f>IF(K104="Menos es más", MIN(#REF!/#REF!,1),MIN(#REF!/#REF!,1))</f>
        <v>#REF!</v>
      </c>
      <c r="AB104" s="197" t="e">
        <f t="shared" si="8"/>
        <v>#REF!</v>
      </c>
      <c r="AC104" s="247" t="s">
        <v>396</v>
      </c>
      <c r="AD104" s="246" t="s">
        <v>338</v>
      </c>
      <c r="AE104" s="246" t="s">
        <v>338</v>
      </c>
      <c r="AF104" s="34" t="s">
        <v>362</v>
      </c>
      <c r="AG104" s="30"/>
      <c r="AH104" s="28">
        <v>0</v>
      </c>
    </row>
    <row r="105" spans="1:34" ht="90">
      <c r="A105" s="33" t="s">
        <v>34</v>
      </c>
      <c r="B105" s="33" t="s">
        <v>216</v>
      </c>
      <c r="C105" s="28"/>
      <c r="D105" s="21" t="s">
        <v>448</v>
      </c>
      <c r="E105" s="24" t="s">
        <v>449</v>
      </c>
      <c r="F105" s="24" t="s">
        <v>450</v>
      </c>
      <c r="G105" s="25">
        <v>2</v>
      </c>
      <c r="H105" s="26" t="s">
        <v>171</v>
      </c>
      <c r="I105" s="24" t="s">
        <v>512</v>
      </c>
      <c r="J105" s="30" t="s">
        <v>29</v>
      </c>
      <c r="K105" s="30" t="s">
        <v>30</v>
      </c>
      <c r="L105" s="30" t="s">
        <v>31</v>
      </c>
      <c r="M105" s="25" t="s">
        <v>40</v>
      </c>
      <c r="N105" s="188">
        <f t="shared" si="7"/>
        <v>4500</v>
      </c>
      <c r="O105" s="27">
        <v>350</v>
      </c>
      <c r="P105" s="27">
        <v>350</v>
      </c>
      <c r="Q105" s="27">
        <v>450</v>
      </c>
      <c r="R105" s="27">
        <v>300</v>
      </c>
      <c r="S105" s="27">
        <v>450</v>
      </c>
      <c r="T105" s="27">
        <v>400</v>
      </c>
      <c r="U105" s="27">
        <v>450</v>
      </c>
      <c r="V105" s="27">
        <v>300</v>
      </c>
      <c r="W105" s="27">
        <v>450</v>
      </c>
      <c r="X105" s="27">
        <v>400</v>
      </c>
      <c r="Y105" s="27">
        <v>300</v>
      </c>
      <c r="Z105" s="27">
        <v>300</v>
      </c>
      <c r="AA105" s="197" t="e">
        <f>IF(K105="Menos es más", MIN(#REF!/#REF!,1),MIN(#REF!/#REF!,1))</f>
        <v>#REF!</v>
      </c>
      <c r="AB105" s="197" t="e">
        <f t="shared" si="8"/>
        <v>#REF!</v>
      </c>
      <c r="AC105" s="35" t="s">
        <v>363</v>
      </c>
      <c r="AD105" s="246" t="s">
        <v>341</v>
      </c>
      <c r="AE105" s="246" t="s">
        <v>341</v>
      </c>
      <c r="AF105" s="44" t="s">
        <v>342</v>
      </c>
      <c r="AG105" s="26"/>
      <c r="AH105" s="28">
        <v>0</v>
      </c>
    </row>
    <row r="106" spans="1:34" ht="90">
      <c r="A106" s="33" t="s">
        <v>34</v>
      </c>
      <c r="B106" s="33" t="s">
        <v>216</v>
      </c>
      <c r="C106" s="28"/>
      <c r="D106" s="21" t="s">
        <v>448</v>
      </c>
      <c r="E106" s="24" t="s">
        <v>449</v>
      </c>
      <c r="F106" s="24" t="s">
        <v>450</v>
      </c>
      <c r="G106" s="25">
        <v>2</v>
      </c>
      <c r="H106" s="26" t="s">
        <v>171</v>
      </c>
      <c r="I106" s="24" t="s">
        <v>512</v>
      </c>
      <c r="J106" s="30" t="s">
        <v>29</v>
      </c>
      <c r="K106" s="30" t="s">
        <v>30</v>
      </c>
      <c r="L106" s="30" t="s">
        <v>31</v>
      </c>
      <c r="M106" s="25" t="s">
        <v>40</v>
      </c>
      <c r="N106" s="188">
        <f t="shared" si="7"/>
        <v>1320</v>
      </c>
      <c r="O106" s="27">
        <v>110</v>
      </c>
      <c r="P106" s="27">
        <v>110</v>
      </c>
      <c r="Q106" s="27">
        <v>110</v>
      </c>
      <c r="R106" s="27">
        <v>110</v>
      </c>
      <c r="S106" s="27">
        <v>110</v>
      </c>
      <c r="T106" s="27">
        <v>110</v>
      </c>
      <c r="U106" s="27">
        <v>110</v>
      </c>
      <c r="V106" s="27">
        <v>110</v>
      </c>
      <c r="W106" s="27">
        <v>110</v>
      </c>
      <c r="X106" s="27">
        <v>110</v>
      </c>
      <c r="Y106" s="27">
        <v>110</v>
      </c>
      <c r="Z106" s="27">
        <v>110</v>
      </c>
      <c r="AA106" s="197" t="e">
        <f>IF(K106="Menos es más", MIN(#REF!/#REF!,1),MIN(#REF!/#REF!,1))</f>
        <v>#REF!</v>
      </c>
      <c r="AB106" s="197" t="e">
        <f t="shared" si="8"/>
        <v>#REF!</v>
      </c>
      <c r="AC106" s="247" t="s">
        <v>334</v>
      </c>
      <c r="AD106" s="246" t="s">
        <v>343</v>
      </c>
      <c r="AE106" s="246" t="s">
        <v>343</v>
      </c>
      <c r="AF106" s="34" t="s">
        <v>344</v>
      </c>
      <c r="AG106" s="30"/>
      <c r="AH106" s="28">
        <v>0</v>
      </c>
    </row>
    <row r="107" spans="1:34" ht="144">
      <c r="A107" s="33" t="s">
        <v>229</v>
      </c>
      <c r="B107" s="33" t="s">
        <v>316</v>
      </c>
      <c r="C107" s="28"/>
      <c r="D107" s="29" t="s">
        <v>453</v>
      </c>
      <c r="E107" s="24" t="s">
        <v>454</v>
      </c>
      <c r="F107" s="24" t="s">
        <v>455</v>
      </c>
      <c r="G107" s="25">
        <v>3</v>
      </c>
      <c r="H107" s="26" t="s">
        <v>171</v>
      </c>
      <c r="I107" s="24" t="s">
        <v>456</v>
      </c>
      <c r="J107" s="30" t="s">
        <v>29</v>
      </c>
      <c r="K107" s="30" t="s">
        <v>30</v>
      </c>
      <c r="L107" s="30" t="s">
        <v>31</v>
      </c>
      <c r="M107" s="25" t="s">
        <v>40</v>
      </c>
      <c r="N107" s="188">
        <f t="shared" si="7"/>
        <v>48000</v>
      </c>
      <c r="O107" s="27">
        <v>4000</v>
      </c>
      <c r="P107" s="27">
        <v>4000</v>
      </c>
      <c r="Q107" s="27">
        <v>4000</v>
      </c>
      <c r="R107" s="27">
        <v>4000</v>
      </c>
      <c r="S107" s="27">
        <v>4000</v>
      </c>
      <c r="T107" s="27">
        <v>4000</v>
      </c>
      <c r="U107" s="27">
        <v>4000</v>
      </c>
      <c r="V107" s="27">
        <v>4000</v>
      </c>
      <c r="W107" s="27">
        <v>4000</v>
      </c>
      <c r="X107" s="27">
        <v>4000</v>
      </c>
      <c r="Y107" s="27">
        <v>4000</v>
      </c>
      <c r="Z107" s="27">
        <v>4000</v>
      </c>
      <c r="AA107" s="197" t="e">
        <f>IF(K107="Menos es más", MIN(#REF!/#REF!,1),MIN(#REF!/#REF!,1))</f>
        <v>#REF!</v>
      </c>
      <c r="AB107" s="197" t="e">
        <f t="shared" si="8"/>
        <v>#REF!</v>
      </c>
      <c r="AC107" s="247" t="s">
        <v>334</v>
      </c>
      <c r="AD107" s="246" t="s">
        <v>332</v>
      </c>
      <c r="AE107" s="246" t="s">
        <v>332</v>
      </c>
      <c r="AF107" s="44" t="s">
        <v>333</v>
      </c>
      <c r="AG107" s="26"/>
      <c r="AH107" s="28">
        <v>0</v>
      </c>
    </row>
    <row r="108" spans="1:34" ht="144">
      <c r="A108" s="33" t="s">
        <v>229</v>
      </c>
      <c r="B108" s="33" t="s">
        <v>316</v>
      </c>
      <c r="C108" s="28"/>
      <c r="D108" s="21" t="s">
        <v>457</v>
      </c>
      <c r="E108" s="24" t="s">
        <v>454</v>
      </c>
      <c r="F108" s="24" t="s">
        <v>458</v>
      </c>
      <c r="G108" s="25">
        <v>3</v>
      </c>
      <c r="H108" s="26" t="s">
        <v>171</v>
      </c>
      <c r="I108" s="24" t="s">
        <v>456</v>
      </c>
      <c r="J108" s="30" t="s">
        <v>29</v>
      </c>
      <c r="K108" s="30" t="s">
        <v>30</v>
      </c>
      <c r="L108" s="30" t="s">
        <v>31</v>
      </c>
      <c r="M108" s="25" t="s">
        <v>40</v>
      </c>
      <c r="N108" s="188">
        <f t="shared" si="7"/>
        <v>51000</v>
      </c>
      <c r="O108" s="27">
        <v>4250</v>
      </c>
      <c r="P108" s="27">
        <v>4250</v>
      </c>
      <c r="Q108" s="27">
        <v>4250</v>
      </c>
      <c r="R108" s="27">
        <v>4250</v>
      </c>
      <c r="S108" s="27">
        <v>4250</v>
      </c>
      <c r="T108" s="27">
        <v>4250</v>
      </c>
      <c r="U108" s="27">
        <v>4250</v>
      </c>
      <c r="V108" s="27">
        <v>4250</v>
      </c>
      <c r="W108" s="27">
        <v>4250</v>
      </c>
      <c r="X108" s="27">
        <v>4250</v>
      </c>
      <c r="Y108" s="27">
        <v>4250</v>
      </c>
      <c r="Z108" s="27">
        <v>4250</v>
      </c>
      <c r="AA108" s="197" t="e">
        <f>IF(K108="Menos es más", MIN(#REF!/#REF!,1),MIN(#REF!/#REF!,1))</f>
        <v>#REF!</v>
      </c>
      <c r="AB108" s="197" t="e">
        <f t="shared" si="8"/>
        <v>#REF!</v>
      </c>
      <c r="AC108" s="248" t="s">
        <v>334</v>
      </c>
      <c r="AD108" s="246" t="s">
        <v>335</v>
      </c>
      <c r="AE108" s="246" t="s">
        <v>335</v>
      </c>
      <c r="AF108" s="34" t="s">
        <v>336</v>
      </c>
      <c r="AG108" s="30"/>
      <c r="AH108" s="28">
        <v>0</v>
      </c>
    </row>
    <row r="109" spans="1:34" ht="144">
      <c r="A109" s="33" t="s">
        <v>229</v>
      </c>
      <c r="B109" s="33" t="s">
        <v>316</v>
      </c>
      <c r="C109" s="28"/>
      <c r="D109" s="29" t="s">
        <v>453</v>
      </c>
      <c r="E109" s="24" t="s">
        <v>454</v>
      </c>
      <c r="F109" s="24" t="s">
        <v>455</v>
      </c>
      <c r="G109" s="25">
        <v>3</v>
      </c>
      <c r="H109" s="26" t="s">
        <v>171</v>
      </c>
      <c r="I109" s="24" t="s">
        <v>456</v>
      </c>
      <c r="J109" s="30" t="s">
        <v>29</v>
      </c>
      <c r="K109" s="30" t="s">
        <v>30</v>
      </c>
      <c r="L109" s="30" t="s">
        <v>31</v>
      </c>
      <c r="M109" s="25" t="s">
        <v>40</v>
      </c>
      <c r="N109" s="188">
        <f>+SUM(O109:Z109)</f>
        <v>48000</v>
      </c>
      <c r="O109" s="27">
        <v>4000</v>
      </c>
      <c r="P109" s="27">
        <v>4000</v>
      </c>
      <c r="Q109" s="27">
        <v>4000</v>
      </c>
      <c r="R109" s="27">
        <v>4000</v>
      </c>
      <c r="S109" s="27">
        <v>4000</v>
      </c>
      <c r="T109" s="27">
        <v>4000</v>
      </c>
      <c r="U109" s="27">
        <v>4000</v>
      </c>
      <c r="V109" s="27">
        <v>4000</v>
      </c>
      <c r="W109" s="27">
        <v>4000</v>
      </c>
      <c r="X109" s="27">
        <v>4000</v>
      </c>
      <c r="Y109" s="27">
        <v>4000</v>
      </c>
      <c r="Z109" s="27">
        <v>4000</v>
      </c>
      <c r="AA109" s="197" t="e">
        <f>IF(K109="Menos es más", MIN(#REF!/#REF!,1),MIN(#REF!/#REF!,1))</f>
        <v>#REF!</v>
      </c>
      <c r="AB109" s="197" t="e">
        <f t="shared" si="8"/>
        <v>#REF!</v>
      </c>
      <c r="AC109" s="247" t="s">
        <v>334</v>
      </c>
      <c r="AD109" s="246" t="s">
        <v>338</v>
      </c>
      <c r="AE109" s="246" t="s">
        <v>338</v>
      </c>
      <c r="AF109" s="34" t="s">
        <v>339</v>
      </c>
      <c r="AG109" s="30"/>
      <c r="AH109" s="28">
        <v>0</v>
      </c>
    </row>
    <row r="110" spans="1:34" ht="144">
      <c r="A110" s="33" t="s">
        <v>229</v>
      </c>
      <c r="B110" s="33" t="s">
        <v>316</v>
      </c>
      <c r="C110" s="28"/>
      <c r="D110" s="29" t="s">
        <v>453</v>
      </c>
      <c r="E110" s="24" t="s">
        <v>454</v>
      </c>
      <c r="F110" s="24" t="s">
        <v>455</v>
      </c>
      <c r="G110" s="25">
        <v>3</v>
      </c>
      <c r="H110" s="26" t="s">
        <v>171</v>
      </c>
      <c r="I110" s="24" t="s">
        <v>456</v>
      </c>
      <c r="J110" s="30" t="s">
        <v>29</v>
      </c>
      <c r="K110" s="30" t="s">
        <v>30</v>
      </c>
      <c r="L110" s="30" t="s">
        <v>31</v>
      </c>
      <c r="M110" s="25" t="s">
        <v>40</v>
      </c>
      <c r="N110" s="188">
        <f t="shared" si="7"/>
        <v>60000</v>
      </c>
      <c r="O110" s="27">
        <v>5000</v>
      </c>
      <c r="P110" s="27">
        <v>4000</v>
      </c>
      <c r="Q110" s="27">
        <v>4500</v>
      </c>
      <c r="R110" s="27">
        <v>5000</v>
      </c>
      <c r="S110" s="27">
        <v>5500</v>
      </c>
      <c r="T110" s="27">
        <v>5000</v>
      </c>
      <c r="U110" s="27">
        <v>6000</v>
      </c>
      <c r="V110" s="27">
        <v>4500</v>
      </c>
      <c r="W110" s="27">
        <v>5000</v>
      </c>
      <c r="X110" s="27">
        <v>6000</v>
      </c>
      <c r="Y110" s="27">
        <v>5000</v>
      </c>
      <c r="Z110" s="27">
        <v>4500</v>
      </c>
      <c r="AA110" s="197" t="e">
        <f>IF(K110="Menos es más", MIN(#REF!/#REF!,1),MIN(#REF!/#REF!,1))</f>
        <v>#REF!</v>
      </c>
      <c r="AB110" s="197" t="e">
        <f t="shared" si="8"/>
        <v>#REF!</v>
      </c>
      <c r="AC110" s="35" t="s">
        <v>334</v>
      </c>
      <c r="AD110" s="246" t="s">
        <v>341</v>
      </c>
      <c r="AE110" s="246" t="s">
        <v>341</v>
      </c>
      <c r="AF110" s="44" t="s">
        <v>342</v>
      </c>
      <c r="AG110" s="26"/>
      <c r="AH110" s="28">
        <v>0</v>
      </c>
    </row>
    <row r="111" spans="1:34" ht="144">
      <c r="A111" s="33" t="s">
        <v>229</v>
      </c>
      <c r="B111" s="33" t="s">
        <v>316</v>
      </c>
      <c r="C111" s="28"/>
      <c r="D111" s="29" t="s">
        <v>453</v>
      </c>
      <c r="E111" s="24" t="s">
        <v>454</v>
      </c>
      <c r="F111" s="24" t="s">
        <v>455</v>
      </c>
      <c r="G111" s="25">
        <v>3</v>
      </c>
      <c r="H111" s="26" t="s">
        <v>171</v>
      </c>
      <c r="I111" s="24" t="s">
        <v>456</v>
      </c>
      <c r="J111" s="30" t="s">
        <v>29</v>
      </c>
      <c r="K111" s="30" t="s">
        <v>30</v>
      </c>
      <c r="L111" s="30" t="s">
        <v>31</v>
      </c>
      <c r="M111" s="25" t="s">
        <v>40</v>
      </c>
      <c r="N111" s="188">
        <f t="shared" si="7"/>
        <v>18000</v>
      </c>
      <c r="O111" s="27">
        <v>1500</v>
      </c>
      <c r="P111" s="27">
        <v>1500</v>
      </c>
      <c r="Q111" s="27">
        <v>1500</v>
      </c>
      <c r="R111" s="27">
        <v>1500</v>
      </c>
      <c r="S111" s="27">
        <v>1500</v>
      </c>
      <c r="T111" s="27">
        <v>1500</v>
      </c>
      <c r="U111" s="27">
        <v>1500</v>
      </c>
      <c r="V111" s="27">
        <v>1500</v>
      </c>
      <c r="W111" s="27">
        <v>1500</v>
      </c>
      <c r="X111" s="27">
        <v>1500</v>
      </c>
      <c r="Y111" s="27">
        <v>1500</v>
      </c>
      <c r="Z111" s="27">
        <v>1500</v>
      </c>
      <c r="AA111" s="197" t="e">
        <f>IF(K111="Menos es más", MIN(#REF!/#REF!,1),MIN(#REF!/#REF!,1))</f>
        <v>#REF!</v>
      </c>
      <c r="AB111" s="197" t="e">
        <f t="shared" si="8"/>
        <v>#REF!</v>
      </c>
      <c r="AC111" s="247" t="s">
        <v>334</v>
      </c>
      <c r="AD111" s="246" t="s">
        <v>343</v>
      </c>
      <c r="AE111" s="246" t="s">
        <v>343</v>
      </c>
      <c r="AF111" s="34" t="s">
        <v>344</v>
      </c>
      <c r="AG111" s="30"/>
      <c r="AH111" s="28">
        <v>0</v>
      </c>
    </row>
    <row r="112" spans="1:34" ht="144">
      <c r="A112" s="33" t="s">
        <v>229</v>
      </c>
      <c r="B112" s="33" t="s">
        <v>316</v>
      </c>
      <c r="C112" s="28"/>
      <c r="D112" s="23" t="s">
        <v>459</v>
      </c>
      <c r="E112" s="24"/>
      <c r="F112" s="24" t="s">
        <v>455</v>
      </c>
      <c r="G112" s="25">
        <v>2</v>
      </c>
      <c r="H112" s="26" t="s">
        <v>384</v>
      </c>
      <c r="I112" s="24" t="s">
        <v>460</v>
      </c>
      <c r="J112" s="30" t="s">
        <v>29</v>
      </c>
      <c r="K112" s="30" t="s">
        <v>30</v>
      </c>
      <c r="L112" s="30" t="s">
        <v>31</v>
      </c>
      <c r="M112" s="25" t="s">
        <v>348</v>
      </c>
      <c r="N112" s="188">
        <f t="shared" si="7"/>
        <v>31200</v>
      </c>
      <c r="O112" s="27">
        <v>2600</v>
      </c>
      <c r="P112" s="27">
        <v>2600</v>
      </c>
      <c r="Q112" s="27">
        <v>2600</v>
      </c>
      <c r="R112" s="27">
        <v>2600</v>
      </c>
      <c r="S112" s="27">
        <v>2600</v>
      </c>
      <c r="T112" s="27">
        <v>2600</v>
      </c>
      <c r="U112" s="27">
        <v>2600</v>
      </c>
      <c r="V112" s="27">
        <v>2600</v>
      </c>
      <c r="W112" s="27">
        <v>2600</v>
      </c>
      <c r="X112" s="27">
        <v>2600</v>
      </c>
      <c r="Y112" s="27">
        <v>2600</v>
      </c>
      <c r="Z112" s="27">
        <v>2600</v>
      </c>
      <c r="AA112" s="197" t="e">
        <f>IF(K112="Menos es más", MIN(#REF!/#REF!,1),MIN(#REF!/#REF!,1))</f>
        <v>#REF!</v>
      </c>
      <c r="AB112" s="197" t="e">
        <f t="shared" si="8"/>
        <v>#REF!</v>
      </c>
      <c r="AC112" s="247" t="s">
        <v>334</v>
      </c>
      <c r="AD112" s="246" t="s">
        <v>332</v>
      </c>
      <c r="AE112" s="246" t="s">
        <v>332</v>
      </c>
      <c r="AF112" s="44" t="s">
        <v>333</v>
      </c>
      <c r="AG112" s="26"/>
      <c r="AH112" s="28">
        <v>0</v>
      </c>
    </row>
    <row r="113" spans="1:34" ht="144">
      <c r="A113" s="33" t="s">
        <v>229</v>
      </c>
      <c r="B113" s="33" t="s">
        <v>316</v>
      </c>
      <c r="C113" s="28"/>
      <c r="D113" s="23" t="s">
        <v>459</v>
      </c>
      <c r="E113" s="24"/>
      <c r="F113" s="24" t="s">
        <v>455</v>
      </c>
      <c r="G113" s="25">
        <v>2</v>
      </c>
      <c r="H113" s="26" t="s">
        <v>384</v>
      </c>
      <c r="I113" s="24" t="s">
        <v>460</v>
      </c>
      <c r="J113" s="30" t="s">
        <v>29</v>
      </c>
      <c r="K113" s="30" t="s">
        <v>30</v>
      </c>
      <c r="L113" s="30" t="s">
        <v>31</v>
      </c>
      <c r="M113" s="25" t="s">
        <v>348</v>
      </c>
      <c r="N113" s="188">
        <f t="shared" si="7"/>
        <v>31200</v>
      </c>
      <c r="O113" s="27">
        <v>2600</v>
      </c>
      <c r="P113" s="27">
        <v>2600</v>
      </c>
      <c r="Q113" s="27">
        <v>2600</v>
      </c>
      <c r="R113" s="27">
        <v>2600</v>
      </c>
      <c r="S113" s="27">
        <v>2600</v>
      </c>
      <c r="T113" s="27">
        <v>2600</v>
      </c>
      <c r="U113" s="27">
        <v>2600</v>
      </c>
      <c r="V113" s="27">
        <v>2600</v>
      </c>
      <c r="W113" s="27">
        <v>2600</v>
      </c>
      <c r="X113" s="27">
        <v>2600</v>
      </c>
      <c r="Y113" s="27">
        <v>2600</v>
      </c>
      <c r="Z113" s="27">
        <v>2600</v>
      </c>
      <c r="AA113" s="197" t="e">
        <f>IF(K113="Menos es más", MIN(#REF!/#REF!,1),MIN(#REF!/#REF!,1))</f>
        <v>#REF!</v>
      </c>
      <c r="AB113" s="197" t="e">
        <f t="shared" si="8"/>
        <v>#REF!</v>
      </c>
      <c r="AC113" s="248" t="s">
        <v>334</v>
      </c>
      <c r="AD113" s="246" t="s">
        <v>335</v>
      </c>
      <c r="AE113" s="246" t="s">
        <v>335</v>
      </c>
      <c r="AF113" s="34" t="s">
        <v>336</v>
      </c>
      <c r="AG113" s="30"/>
      <c r="AH113" s="28">
        <v>0</v>
      </c>
    </row>
    <row r="114" spans="1:34" ht="144">
      <c r="A114" s="33" t="s">
        <v>229</v>
      </c>
      <c r="B114" s="33" t="s">
        <v>316</v>
      </c>
      <c r="C114" s="28"/>
      <c r="D114" s="29" t="s">
        <v>459</v>
      </c>
      <c r="E114" s="24"/>
      <c r="F114" s="24" t="s">
        <v>455</v>
      </c>
      <c r="G114" s="25">
        <v>2</v>
      </c>
      <c r="H114" s="26" t="s">
        <v>384</v>
      </c>
      <c r="I114" s="24" t="s">
        <v>460</v>
      </c>
      <c r="J114" s="30" t="s">
        <v>29</v>
      </c>
      <c r="K114" s="30" t="s">
        <v>30</v>
      </c>
      <c r="L114" s="30" t="s">
        <v>31</v>
      </c>
      <c r="M114" s="25" t="s">
        <v>40</v>
      </c>
      <c r="N114" s="188">
        <f t="shared" si="7"/>
        <v>31200</v>
      </c>
      <c r="O114" s="27">
        <v>2600</v>
      </c>
      <c r="P114" s="27">
        <v>2600</v>
      </c>
      <c r="Q114" s="27">
        <v>2600</v>
      </c>
      <c r="R114" s="27">
        <v>2600</v>
      </c>
      <c r="S114" s="27">
        <v>2600</v>
      </c>
      <c r="T114" s="27">
        <v>2600</v>
      </c>
      <c r="U114" s="27">
        <v>2600</v>
      </c>
      <c r="V114" s="27">
        <v>2600</v>
      </c>
      <c r="W114" s="27">
        <v>2600</v>
      </c>
      <c r="X114" s="27">
        <v>2600</v>
      </c>
      <c r="Y114" s="27">
        <v>2600</v>
      </c>
      <c r="Z114" s="27">
        <v>2600</v>
      </c>
      <c r="AA114" s="197" t="e">
        <f>IF(K114="Menos es más", MIN(#REF!/#REF!,1),MIN(#REF!/#REF!,1))</f>
        <v>#REF!</v>
      </c>
      <c r="AB114" s="197" t="e">
        <f t="shared" si="8"/>
        <v>#REF!</v>
      </c>
      <c r="AC114" s="247" t="s">
        <v>334</v>
      </c>
      <c r="AD114" s="246" t="s">
        <v>338</v>
      </c>
      <c r="AE114" s="246" t="s">
        <v>338</v>
      </c>
      <c r="AF114" s="34" t="s">
        <v>339</v>
      </c>
      <c r="AG114" s="30"/>
      <c r="AH114" s="28">
        <v>0</v>
      </c>
    </row>
    <row r="115" spans="1:34" ht="144">
      <c r="A115" s="33" t="s">
        <v>229</v>
      </c>
      <c r="B115" s="33" t="s">
        <v>316</v>
      </c>
      <c r="C115" s="28"/>
      <c r="D115" s="23" t="s">
        <v>459</v>
      </c>
      <c r="E115" s="24"/>
      <c r="F115" s="24" t="s">
        <v>455</v>
      </c>
      <c r="G115" s="25">
        <v>2</v>
      </c>
      <c r="H115" s="26" t="s">
        <v>384</v>
      </c>
      <c r="I115" s="24" t="s">
        <v>460</v>
      </c>
      <c r="J115" s="30" t="s">
        <v>29</v>
      </c>
      <c r="K115" s="30" t="s">
        <v>30</v>
      </c>
      <c r="L115" s="30" t="s">
        <v>31</v>
      </c>
      <c r="M115" s="25" t="s">
        <v>40</v>
      </c>
      <c r="N115" s="188">
        <f t="shared" si="7"/>
        <v>31200</v>
      </c>
      <c r="O115" s="27">
        <v>2600</v>
      </c>
      <c r="P115" s="27">
        <v>2600</v>
      </c>
      <c r="Q115" s="27">
        <v>2600</v>
      </c>
      <c r="R115" s="27">
        <v>2600</v>
      </c>
      <c r="S115" s="27">
        <v>2600</v>
      </c>
      <c r="T115" s="27">
        <v>2600</v>
      </c>
      <c r="U115" s="27">
        <v>2600</v>
      </c>
      <c r="V115" s="27">
        <v>2600</v>
      </c>
      <c r="W115" s="27">
        <v>2600</v>
      </c>
      <c r="X115" s="27">
        <v>2600</v>
      </c>
      <c r="Y115" s="27">
        <v>2600</v>
      </c>
      <c r="Z115" s="27">
        <v>2600</v>
      </c>
      <c r="AA115" s="197" t="e">
        <f>IF(K115="Menos es más", MIN(#REF!/#REF!,1),MIN(#REF!/#REF!,1))</f>
        <v>#REF!</v>
      </c>
      <c r="AB115" s="197" t="e">
        <f t="shared" si="8"/>
        <v>#REF!</v>
      </c>
      <c r="AC115" s="35" t="s">
        <v>334</v>
      </c>
      <c r="AD115" s="246" t="s">
        <v>341</v>
      </c>
      <c r="AE115" s="246" t="s">
        <v>341</v>
      </c>
      <c r="AF115" s="44" t="s">
        <v>342</v>
      </c>
      <c r="AG115" s="26"/>
      <c r="AH115" s="28">
        <v>0</v>
      </c>
    </row>
    <row r="116" spans="1:34" ht="144">
      <c r="A116" s="22" t="s">
        <v>229</v>
      </c>
      <c r="B116" s="22" t="s">
        <v>316</v>
      </c>
      <c r="C116" s="28"/>
      <c r="D116" s="43" t="s">
        <v>459</v>
      </c>
      <c r="E116" s="24"/>
      <c r="F116" s="24" t="s">
        <v>455</v>
      </c>
      <c r="G116" s="25">
        <v>2</v>
      </c>
      <c r="H116" s="26" t="s">
        <v>384</v>
      </c>
      <c r="I116" s="24" t="s">
        <v>460</v>
      </c>
      <c r="J116" s="30" t="s">
        <v>29</v>
      </c>
      <c r="K116" s="30" t="s">
        <v>30</v>
      </c>
      <c r="L116" s="30" t="s">
        <v>31</v>
      </c>
      <c r="M116" s="25" t="s">
        <v>40</v>
      </c>
      <c r="N116" s="188">
        <f t="shared" si="7"/>
        <v>180000</v>
      </c>
      <c r="O116" s="27">
        <v>15000</v>
      </c>
      <c r="P116" s="27">
        <v>15000</v>
      </c>
      <c r="Q116" s="27">
        <v>15000</v>
      </c>
      <c r="R116" s="27">
        <v>15000</v>
      </c>
      <c r="S116" s="27">
        <v>15000</v>
      </c>
      <c r="T116" s="27">
        <v>15000</v>
      </c>
      <c r="U116" s="27">
        <v>15000</v>
      </c>
      <c r="V116" s="27">
        <v>15000</v>
      </c>
      <c r="W116" s="27">
        <v>15000</v>
      </c>
      <c r="X116" s="27">
        <v>15000</v>
      </c>
      <c r="Y116" s="27">
        <v>15000</v>
      </c>
      <c r="Z116" s="27">
        <v>15000</v>
      </c>
      <c r="AA116" s="197" t="e">
        <f>IF(K116="Menos es más", MIN(#REF!/#REF!,1),MIN(#REF!/#REF!,1))</f>
        <v>#REF!</v>
      </c>
      <c r="AB116" s="197" t="e">
        <f t="shared" si="8"/>
        <v>#REF!</v>
      </c>
      <c r="AC116" s="247" t="s">
        <v>334</v>
      </c>
      <c r="AD116" s="246" t="s">
        <v>343</v>
      </c>
      <c r="AE116" s="246" t="s">
        <v>343</v>
      </c>
      <c r="AF116" s="34" t="s">
        <v>344</v>
      </c>
      <c r="AG116" s="30"/>
      <c r="AH116" s="28">
        <v>0</v>
      </c>
    </row>
    <row r="117" spans="1:34" ht="90">
      <c r="A117" s="33" t="s">
        <v>229</v>
      </c>
      <c r="B117" s="33" t="s">
        <v>316</v>
      </c>
      <c r="C117" s="28"/>
      <c r="D117" s="21" t="s">
        <v>461</v>
      </c>
      <c r="E117" s="24" t="s">
        <v>462</v>
      </c>
      <c r="F117" s="24" t="s">
        <v>463</v>
      </c>
      <c r="G117" s="25">
        <v>1</v>
      </c>
      <c r="H117" s="26" t="s">
        <v>297</v>
      </c>
      <c r="I117" s="24" t="s">
        <v>464</v>
      </c>
      <c r="J117" s="30" t="s">
        <v>29</v>
      </c>
      <c r="K117" s="30" t="s">
        <v>30</v>
      </c>
      <c r="L117" s="30" t="s">
        <v>31</v>
      </c>
      <c r="M117" s="25" t="s">
        <v>40</v>
      </c>
      <c r="N117" s="188">
        <f t="shared" si="7"/>
        <v>2600</v>
      </c>
      <c r="O117" s="27">
        <v>217</v>
      </c>
      <c r="P117" s="27">
        <v>217</v>
      </c>
      <c r="Q117" s="27">
        <v>217</v>
      </c>
      <c r="R117" s="27">
        <v>217</v>
      </c>
      <c r="S117" s="27">
        <v>217</v>
      </c>
      <c r="T117" s="27">
        <v>217</v>
      </c>
      <c r="U117" s="27">
        <v>217</v>
      </c>
      <c r="V117" s="27">
        <v>217</v>
      </c>
      <c r="W117" s="27">
        <v>217</v>
      </c>
      <c r="X117" s="27">
        <v>217</v>
      </c>
      <c r="Y117" s="27">
        <v>217</v>
      </c>
      <c r="Z117" s="27">
        <v>213</v>
      </c>
      <c r="AA117" s="197" t="e">
        <f>IF(K117="Menos es más", MIN(#REF!/#REF!,1),MIN(#REF!/#REF!,1))</f>
        <v>#REF!</v>
      </c>
      <c r="AB117" s="197" t="e">
        <f t="shared" si="8"/>
        <v>#REF!</v>
      </c>
      <c r="AC117" s="247" t="s">
        <v>465</v>
      </c>
      <c r="AD117" s="246" t="s">
        <v>332</v>
      </c>
      <c r="AE117" s="246" t="s">
        <v>332</v>
      </c>
      <c r="AF117" s="44" t="s">
        <v>333</v>
      </c>
      <c r="AG117" s="26"/>
      <c r="AH117" s="28">
        <v>0</v>
      </c>
    </row>
    <row r="118" spans="1:34" ht="90">
      <c r="A118" s="33" t="s">
        <v>229</v>
      </c>
      <c r="B118" s="33" t="s">
        <v>316</v>
      </c>
      <c r="C118" s="28"/>
      <c r="D118" s="21" t="s">
        <v>461</v>
      </c>
      <c r="E118" s="24" t="s">
        <v>462</v>
      </c>
      <c r="F118" s="24" t="s">
        <v>463</v>
      </c>
      <c r="G118" s="25">
        <v>1</v>
      </c>
      <c r="H118" s="26" t="s">
        <v>297</v>
      </c>
      <c r="I118" s="24" t="s">
        <v>464</v>
      </c>
      <c r="J118" s="30" t="s">
        <v>29</v>
      </c>
      <c r="K118" s="30" t="s">
        <v>30</v>
      </c>
      <c r="L118" s="30" t="s">
        <v>31</v>
      </c>
      <c r="M118" s="25" t="s">
        <v>40</v>
      </c>
      <c r="N118" s="188">
        <f t="shared" si="7"/>
        <v>0</v>
      </c>
      <c r="O118" s="27">
        <v>0</v>
      </c>
      <c r="P118" s="27">
        <v>0</v>
      </c>
      <c r="Q118" s="27">
        <v>0</v>
      </c>
      <c r="R118" s="27">
        <v>0</v>
      </c>
      <c r="S118" s="27">
        <v>0</v>
      </c>
      <c r="T118" s="27">
        <v>0</v>
      </c>
      <c r="U118" s="27">
        <v>0</v>
      </c>
      <c r="V118" s="27">
        <v>0</v>
      </c>
      <c r="W118" s="27">
        <v>0</v>
      </c>
      <c r="X118" s="27">
        <v>0</v>
      </c>
      <c r="Y118" s="27">
        <v>0</v>
      </c>
      <c r="Z118" s="27">
        <v>0</v>
      </c>
      <c r="AA118" s="197" t="e">
        <f>IF(K118="Menos es más", MIN(#REF!/#REF!,1),MIN(#REF!/#REF!,1))</f>
        <v>#REF!</v>
      </c>
      <c r="AB118" s="197" t="e">
        <f t="shared" si="8"/>
        <v>#REF!</v>
      </c>
      <c r="AC118" s="248" t="s">
        <v>465</v>
      </c>
      <c r="AD118" s="246" t="s">
        <v>335</v>
      </c>
      <c r="AE118" s="246" t="s">
        <v>335</v>
      </c>
      <c r="AF118" s="34" t="s">
        <v>336</v>
      </c>
      <c r="AG118" s="30"/>
      <c r="AH118" s="28">
        <v>0</v>
      </c>
    </row>
    <row r="119" spans="1:34" ht="90">
      <c r="A119" s="33" t="s">
        <v>229</v>
      </c>
      <c r="B119" s="33" t="s">
        <v>316</v>
      </c>
      <c r="C119" s="28"/>
      <c r="D119" s="21" t="s">
        <v>461</v>
      </c>
      <c r="E119" s="24" t="s">
        <v>462</v>
      </c>
      <c r="F119" s="24" t="s">
        <v>463</v>
      </c>
      <c r="G119" s="25">
        <v>1</v>
      </c>
      <c r="H119" s="26" t="s">
        <v>297</v>
      </c>
      <c r="I119" s="24" t="s">
        <v>464</v>
      </c>
      <c r="J119" s="30" t="s">
        <v>29</v>
      </c>
      <c r="K119" s="30" t="s">
        <v>30</v>
      </c>
      <c r="L119" s="30" t="s">
        <v>31</v>
      </c>
      <c r="M119" s="25" t="s">
        <v>40</v>
      </c>
      <c r="N119" s="188">
        <v>2600</v>
      </c>
      <c r="O119" s="27">
        <v>217</v>
      </c>
      <c r="P119" s="27">
        <v>217</v>
      </c>
      <c r="Q119" s="27">
        <v>217</v>
      </c>
      <c r="R119" s="27">
        <v>217</v>
      </c>
      <c r="S119" s="27">
        <v>217</v>
      </c>
      <c r="T119" s="27">
        <v>217</v>
      </c>
      <c r="U119" s="27">
        <v>217</v>
      </c>
      <c r="V119" s="27">
        <v>217</v>
      </c>
      <c r="W119" s="27">
        <v>217</v>
      </c>
      <c r="X119" s="27">
        <v>217</v>
      </c>
      <c r="Y119" s="27">
        <v>217</v>
      </c>
      <c r="Z119" s="27">
        <v>217</v>
      </c>
      <c r="AA119" s="197" t="e">
        <f>IF(K119="Menos es más", MIN(#REF!/#REF!,1),MIN(#REF!/#REF!,1))</f>
        <v>#REF!</v>
      </c>
      <c r="AB119" s="197" t="e">
        <f t="shared" si="8"/>
        <v>#REF!</v>
      </c>
      <c r="AC119" s="247" t="s">
        <v>465</v>
      </c>
      <c r="AD119" s="246" t="s">
        <v>338</v>
      </c>
      <c r="AE119" s="246" t="s">
        <v>338</v>
      </c>
      <c r="AF119" s="34" t="s">
        <v>362</v>
      </c>
      <c r="AG119" s="30"/>
      <c r="AH119" s="28">
        <v>0</v>
      </c>
    </row>
    <row r="120" spans="1:34" ht="90">
      <c r="A120" s="33" t="s">
        <v>229</v>
      </c>
      <c r="B120" s="33" t="s">
        <v>316</v>
      </c>
      <c r="C120" s="28"/>
      <c r="D120" s="21" t="s">
        <v>461</v>
      </c>
      <c r="E120" s="24" t="s">
        <v>462</v>
      </c>
      <c r="F120" s="24" t="s">
        <v>463</v>
      </c>
      <c r="G120" s="25">
        <v>1</v>
      </c>
      <c r="H120" s="26" t="s">
        <v>297</v>
      </c>
      <c r="I120" s="24" t="s">
        <v>464</v>
      </c>
      <c r="J120" s="30" t="s">
        <v>29</v>
      </c>
      <c r="K120" s="30" t="s">
        <v>30</v>
      </c>
      <c r="L120" s="30" t="s">
        <v>31</v>
      </c>
      <c r="M120" s="25" t="s">
        <v>40</v>
      </c>
      <c r="N120" s="188">
        <f t="shared" si="7"/>
        <v>21800</v>
      </c>
      <c r="O120" s="27">
        <v>1835</v>
      </c>
      <c r="P120" s="27">
        <v>1830</v>
      </c>
      <c r="Q120" s="27">
        <v>1835</v>
      </c>
      <c r="R120" s="27">
        <v>1700</v>
      </c>
      <c r="S120" s="27">
        <v>1800</v>
      </c>
      <c r="T120" s="27">
        <v>1800</v>
      </c>
      <c r="U120" s="27">
        <v>1900</v>
      </c>
      <c r="V120" s="27">
        <v>1800</v>
      </c>
      <c r="W120" s="27">
        <v>1835</v>
      </c>
      <c r="X120" s="27">
        <v>1835</v>
      </c>
      <c r="Y120" s="27">
        <v>1800</v>
      </c>
      <c r="Z120" s="27">
        <v>1830</v>
      </c>
      <c r="AA120" s="197" t="e">
        <f>IF(K120="Menos es más", MIN(#REF!/#REF!,1),MIN(#REF!/#REF!,1))</f>
        <v>#REF!</v>
      </c>
      <c r="AB120" s="197" t="e">
        <f t="shared" si="8"/>
        <v>#REF!</v>
      </c>
      <c r="AC120" s="35" t="s">
        <v>465</v>
      </c>
      <c r="AD120" s="246" t="s">
        <v>341</v>
      </c>
      <c r="AE120" s="246" t="s">
        <v>341</v>
      </c>
      <c r="AF120" s="44" t="s">
        <v>342</v>
      </c>
      <c r="AG120" s="26"/>
      <c r="AH120" s="28">
        <v>0</v>
      </c>
    </row>
    <row r="121" spans="1:34" ht="90">
      <c r="A121" s="22" t="s">
        <v>229</v>
      </c>
      <c r="B121" s="22" t="s">
        <v>316</v>
      </c>
      <c r="C121" s="28"/>
      <c r="D121" s="21" t="s">
        <v>461</v>
      </c>
      <c r="E121" s="24" t="s">
        <v>462</v>
      </c>
      <c r="F121" s="24" t="s">
        <v>463</v>
      </c>
      <c r="G121" s="25">
        <v>1</v>
      </c>
      <c r="H121" s="26" t="s">
        <v>297</v>
      </c>
      <c r="I121" s="24" t="s">
        <v>464</v>
      </c>
      <c r="J121" s="30" t="s">
        <v>29</v>
      </c>
      <c r="K121" s="30" t="s">
        <v>30</v>
      </c>
      <c r="L121" s="30" t="s">
        <v>31</v>
      </c>
      <c r="M121" s="25" t="s">
        <v>40</v>
      </c>
      <c r="N121" s="188">
        <f t="shared" si="7"/>
        <v>3000</v>
      </c>
      <c r="O121" s="27">
        <v>250</v>
      </c>
      <c r="P121" s="27">
        <v>250</v>
      </c>
      <c r="Q121" s="27">
        <v>250</v>
      </c>
      <c r="R121" s="27">
        <v>250</v>
      </c>
      <c r="S121" s="27">
        <v>250</v>
      </c>
      <c r="T121" s="27">
        <v>250</v>
      </c>
      <c r="U121" s="27">
        <v>250</v>
      </c>
      <c r="V121" s="27">
        <v>250</v>
      </c>
      <c r="W121" s="27">
        <v>250</v>
      </c>
      <c r="X121" s="27">
        <v>250</v>
      </c>
      <c r="Y121" s="27">
        <v>250</v>
      </c>
      <c r="Z121" s="27">
        <v>250</v>
      </c>
      <c r="AA121" s="197" t="e">
        <f>IF(K121="Menos es más", MIN(#REF!/#REF!,1),MIN(#REF!/#REF!,1))</f>
        <v>#REF!</v>
      </c>
      <c r="AB121" s="197" t="e">
        <f t="shared" si="8"/>
        <v>#REF!</v>
      </c>
      <c r="AC121" s="247" t="s">
        <v>465</v>
      </c>
      <c r="AD121" s="246" t="s">
        <v>343</v>
      </c>
      <c r="AE121" s="246" t="s">
        <v>343</v>
      </c>
      <c r="AF121" s="34" t="s">
        <v>344</v>
      </c>
      <c r="AG121" s="30"/>
      <c r="AH121" s="28">
        <v>0</v>
      </c>
    </row>
    <row r="122" spans="1:34" ht="108">
      <c r="A122" s="33" t="s">
        <v>47</v>
      </c>
      <c r="B122" s="33" t="s">
        <v>168</v>
      </c>
      <c r="C122" s="28"/>
      <c r="D122" s="29" t="s">
        <v>466</v>
      </c>
      <c r="E122" s="24" t="s">
        <v>467</v>
      </c>
      <c r="F122" s="24" t="s">
        <v>468</v>
      </c>
      <c r="G122" s="44">
        <v>2</v>
      </c>
      <c r="H122" s="24" t="s">
        <v>469</v>
      </c>
      <c r="I122" s="24" t="s">
        <v>470</v>
      </c>
      <c r="J122" s="28" t="s">
        <v>29</v>
      </c>
      <c r="K122" s="30" t="s">
        <v>30</v>
      </c>
      <c r="L122" s="45" t="s">
        <v>199</v>
      </c>
      <c r="M122" s="25" t="s">
        <v>40</v>
      </c>
      <c r="N122" s="188">
        <f t="shared" si="7"/>
        <v>2</v>
      </c>
      <c r="O122" s="46">
        <v>1</v>
      </c>
      <c r="P122" s="46"/>
      <c r="Q122" s="46"/>
      <c r="R122" s="46"/>
      <c r="S122" s="46"/>
      <c r="T122" s="46"/>
      <c r="U122" s="46">
        <v>1</v>
      </c>
      <c r="V122" s="46"/>
      <c r="W122" s="46"/>
      <c r="X122" s="46"/>
      <c r="Y122" s="46"/>
      <c r="Z122" s="46"/>
      <c r="AA122" s="197" t="e">
        <f>IF(K122="Menos es más", MIN(#REF!/#REF!,1),MIN(#REF!/#REF!,1))</f>
        <v>#REF!</v>
      </c>
      <c r="AB122" s="197" t="e">
        <f t="shared" si="8"/>
        <v>#REF!</v>
      </c>
      <c r="AC122" s="247" t="s">
        <v>471</v>
      </c>
      <c r="AD122" s="246" t="s">
        <v>332</v>
      </c>
      <c r="AE122" s="246" t="s">
        <v>332</v>
      </c>
      <c r="AF122" s="44" t="s">
        <v>333</v>
      </c>
      <c r="AG122" s="26" t="s">
        <v>125</v>
      </c>
      <c r="AH122" s="28">
        <v>0</v>
      </c>
    </row>
    <row r="123" spans="1:34" ht="108">
      <c r="A123" s="33" t="s">
        <v>47</v>
      </c>
      <c r="B123" s="33" t="s">
        <v>168</v>
      </c>
      <c r="C123" s="28"/>
      <c r="D123" s="29" t="s">
        <v>466</v>
      </c>
      <c r="E123" s="24" t="s">
        <v>467</v>
      </c>
      <c r="F123" s="24" t="s">
        <v>468</v>
      </c>
      <c r="G123" s="47">
        <v>2</v>
      </c>
      <c r="H123" s="26" t="s">
        <v>469</v>
      </c>
      <c r="I123" s="24" t="s">
        <v>470</v>
      </c>
      <c r="J123" s="30" t="s">
        <v>29</v>
      </c>
      <c r="K123" s="30" t="s">
        <v>30</v>
      </c>
      <c r="L123" s="45" t="s">
        <v>199</v>
      </c>
      <c r="M123" s="25" t="s">
        <v>40</v>
      </c>
      <c r="N123" s="188">
        <f t="shared" si="7"/>
        <v>2</v>
      </c>
      <c r="O123" s="46">
        <v>1</v>
      </c>
      <c r="P123" s="46"/>
      <c r="Q123" s="46"/>
      <c r="R123" s="46"/>
      <c r="S123" s="46"/>
      <c r="T123" s="46"/>
      <c r="U123" s="46">
        <v>1</v>
      </c>
      <c r="V123" s="46"/>
      <c r="W123" s="46"/>
      <c r="X123" s="46"/>
      <c r="Y123" s="46"/>
      <c r="Z123" s="46"/>
      <c r="AA123" s="197" t="e">
        <f>IF(K123="Menos es más", MIN(#REF!/#REF!,1),MIN(#REF!/#REF!,1))</f>
        <v>#REF!</v>
      </c>
      <c r="AB123" s="197" t="e">
        <f t="shared" si="8"/>
        <v>#REF!</v>
      </c>
      <c r="AC123" s="248" t="s">
        <v>471</v>
      </c>
      <c r="AD123" s="246" t="s">
        <v>335</v>
      </c>
      <c r="AE123" s="246" t="s">
        <v>335</v>
      </c>
      <c r="AF123" s="34" t="s">
        <v>336</v>
      </c>
      <c r="AG123" s="26" t="s">
        <v>125</v>
      </c>
      <c r="AH123" s="28">
        <v>0</v>
      </c>
    </row>
    <row r="124" spans="1:34" ht="108">
      <c r="A124" s="33" t="s">
        <v>47</v>
      </c>
      <c r="B124" s="33" t="s">
        <v>168</v>
      </c>
      <c r="C124" s="28"/>
      <c r="D124" s="29" t="s">
        <v>466</v>
      </c>
      <c r="E124" s="24" t="s">
        <v>467</v>
      </c>
      <c r="F124" s="24" t="s">
        <v>468</v>
      </c>
      <c r="G124" s="48">
        <v>2</v>
      </c>
      <c r="H124" s="26" t="s">
        <v>469</v>
      </c>
      <c r="I124" s="24" t="s">
        <v>470</v>
      </c>
      <c r="J124" s="30" t="s">
        <v>29</v>
      </c>
      <c r="K124" s="30" t="s">
        <v>30</v>
      </c>
      <c r="L124" s="49" t="s">
        <v>199</v>
      </c>
      <c r="M124" s="25" t="s">
        <v>40</v>
      </c>
      <c r="N124" s="188">
        <f t="shared" si="7"/>
        <v>2</v>
      </c>
      <c r="O124" s="46">
        <v>1</v>
      </c>
      <c r="P124" s="46"/>
      <c r="Q124" s="46"/>
      <c r="R124" s="46"/>
      <c r="S124" s="46"/>
      <c r="T124" s="46"/>
      <c r="U124" s="46">
        <v>1</v>
      </c>
      <c r="V124" s="46"/>
      <c r="W124" s="46"/>
      <c r="X124" s="46"/>
      <c r="Y124" s="46"/>
      <c r="Z124" s="46"/>
      <c r="AA124" s="197" t="e">
        <f>IF(K124="Menos es más", MIN(#REF!/#REF!,1),MIN(#REF!/#REF!,1))</f>
        <v>#REF!</v>
      </c>
      <c r="AB124" s="197" t="e">
        <f t="shared" si="8"/>
        <v>#REF!</v>
      </c>
      <c r="AC124" s="247" t="s">
        <v>471</v>
      </c>
      <c r="AD124" s="246" t="s">
        <v>338</v>
      </c>
      <c r="AE124" s="246" t="s">
        <v>338</v>
      </c>
      <c r="AF124" s="34" t="s">
        <v>339</v>
      </c>
      <c r="AG124" s="26" t="s">
        <v>125</v>
      </c>
      <c r="AH124" s="28">
        <v>0</v>
      </c>
    </row>
    <row r="125" spans="1:34" ht="108">
      <c r="A125" s="33" t="s">
        <v>47</v>
      </c>
      <c r="B125" s="33" t="s">
        <v>168</v>
      </c>
      <c r="C125" s="28"/>
      <c r="D125" s="29" t="s">
        <v>466</v>
      </c>
      <c r="E125" s="24" t="s">
        <v>467</v>
      </c>
      <c r="F125" s="24" t="s">
        <v>468</v>
      </c>
      <c r="G125" s="47">
        <v>2</v>
      </c>
      <c r="H125" s="26" t="s">
        <v>469</v>
      </c>
      <c r="I125" s="24" t="s">
        <v>470</v>
      </c>
      <c r="J125" s="30" t="s">
        <v>29</v>
      </c>
      <c r="K125" s="30" t="s">
        <v>30</v>
      </c>
      <c r="L125" s="45" t="s">
        <v>199</v>
      </c>
      <c r="M125" s="25" t="s">
        <v>40</v>
      </c>
      <c r="N125" s="188">
        <f t="shared" si="7"/>
        <v>1</v>
      </c>
      <c r="O125" s="46"/>
      <c r="P125" s="46"/>
      <c r="Q125" s="46"/>
      <c r="R125" s="46"/>
      <c r="S125" s="46"/>
      <c r="T125" s="46"/>
      <c r="U125" s="46">
        <v>1</v>
      </c>
      <c r="V125" s="46"/>
      <c r="W125" s="46"/>
      <c r="X125" s="46"/>
      <c r="Y125" s="46"/>
      <c r="Z125" s="46"/>
      <c r="AA125" s="197" t="e">
        <f>IF(K125="Menos es más", MIN(#REF!/#REF!,1),MIN(#REF!/#REF!,1))</f>
        <v>#REF!</v>
      </c>
      <c r="AB125" s="197" t="e">
        <f t="shared" si="8"/>
        <v>#REF!</v>
      </c>
      <c r="AC125" s="35" t="s">
        <v>471</v>
      </c>
      <c r="AD125" s="246" t="s">
        <v>341</v>
      </c>
      <c r="AE125" s="246" t="s">
        <v>341</v>
      </c>
      <c r="AF125" s="44" t="s">
        <v>342</v>
      </c>
      <c r="AG125" s="26" t="s">
        <v>125</v>
      </c>
      <c r="AH125" s="28">
        <v>0</v>
      </c>
    </row>
    <row r="126" spans="1:34" ht="108">
      <c r="A126" s="22" t="s">
        <v>47</v>
      </c>
      <c r="B126" s="22" t="s">
        <v>168</v>
      </c>
      <c r="C126" s="28"/>
      <c r="D126" s="29" t="s">
        <v>466</v>
      </c>
      <c r="E126" s="24" t="s">
        <v>467</v>
      </c>
      <c r="F126" s="24" t="s">
        <v>468</v>
      </c>
      <c r="G126" s="47">
        <v>2</v>
      </c>
      <c r="H126" s="26" t="s">
        <v>469</v>
      </c>
      <c r="I126" s="24" t="s">
        <v>470</v>
      </c>
      <c r="J126" s="30" t="s">
        <v>29</v>
      </c>
      <c r="K126" s="30" t="s">
        <v>30</v>
      </c>
      <c r="L126" s="45" t="s">
        <v>199</v>
      </c>
      <c r="M126" s="25" t="s">
        <v>40</v>
      </c>
      <c r="N126" s="188">
        <f t="shared" si="7"/>
        <v>2</v>
      </c>
      <c r="O126" s="46">
        <v>1</v>
      </c>
      <c r="P126" s="46"/>
      <c r="Q126" s="46"/>
      <c r="R126" s="46"/>
      <c r="S126" s="46"/>
      <c r="T126" s="46"/>
      <c r="U126" s="46">
        <v>1</v>
      </c>
      <c r="V126" s="46"/>
      <c r="W126" s="46"/>
      <c r="X126" s="46"/>
      <c r="Y126" s="46"/>
      <c r="Z126" s="46"/>
      <c r="AA126" s="197" t="e">
        <f>IF(K126="Menos es más", MIN(#REF!/#REF!,1),MIN(#REF!/#REF!,1))</f>
        <v>#REF!</v>
      </c>
      <c r="AB126" s="197" t="e">
        <f t="shared" si="8"/>
        <v>#REF!</v>
      </c>
      <c r="AC126" s="247" t="s">
        <v>471</v>
      </c>
      <c r="AD126" s="246" t="s">
        <v>343</v>
      </c>
      <c r="AE126" s="246" t="s">
        <v>343</v>
      </c>
      <c r="AF126" s="34" t="s">
        <v>344</v>
      </c>
      <c r="AG126" s="26" t="s">
        <v>125</v>
      </c>
      <c r="AH126" s="28">
        <v>0</v>
      </c>
    </row>
    <row r="127" spans="1:34" ht="72">
      <c r="A127" s="33" t="s">
        <v>229</v>
      </c>
      <c r="B127" s="33" t="s">
        <v>316</v>
      </c>
      <c r="C127" s="28"/>
      <c r="D127" s="21" t="s">
        <v>472</v>
      </c>
      <c r="E127" s="24" t="s">
        <v>473</v>
      </c>
      <c r="F127" s="24" t="s">
        <v>474</v>
      </c>
      <c r="G127" s="25">
        <v>3</v>
      </c>
      <c r="H127" s="26" t="s">
        <v>64</v>
      </c>
      <c r="I127" s="24" t="s">
        <v>475</v>
      </c>
      <c r="J127" s="30" t="s">
        <v>81</v>
      </c>
      <c r="K127" s="30" t="s">
        <v>30</v>
      </c>
      <c r="L127" s="30" t="s">
        <v>31</v>
      </c>
      <c r="M127" s="25" t="s">
        <v>40</v>
      </c>
      <c r="N127" s="189">
        <f t="shared" ref="N127:N146" si="9">+AVERAGE(O127:Z127)</f>
        <v>0.84999999999999976</v>
      </c>
      <c r="O127" s="36">
        <v>0.85</v>
      </c>
      <c r="P127" s="36">
        <v>0.85</v>
      </c>
      <c r="Q127" s="36">
        <v>0.85</v>
      </c>
      <c r="R127" s="36">
        <v>0.85</v>
      </c>
      <c r="S127" s="36">
        <v>0.85</v>
      </c>
      <c r="T127" s="36">
        <v>0.85</v>
      </c>
      <c r="U127" s="36">
        <v>0.85</v>
      </c>
      <c r="V127" s="36">
        <v>0.85</v>
      </c>
      <c r="W127" s="36">
        <v>0.85</v>
      </c>
      <c r="X127" s="36">
        <v>0.85</v>
      </c>
      <c r="Y127" s="36">
        <v>0.85</v>
      </c>
      <c r="Z127" s="36">
        <v>0.85</v>
      </c>
      <c r="AA127" s="197" t="e">
        <f>IF(K127="Menos es más", MIN(#REF!/#REF!,1),MIN(#REF!/#REF!,1))</f>
        <v>#REF!</v>
      </c>
      <c r="AB127" s="197" t="e">
        <f t="shared" si="8"/>
        <v>#REF!</v>
      </c>
      <c r="AC127" s="247" t="s">
        <v>331</v>
      </c>
      <c r="AD127" s="246" t="s">
        <v>332</v>
      </c>
      <c r="AE127" s="246" t="s">
        <v>332</v>
      </c>
      <c r="AF127" s="44" t="s">
        <v>333</v>
      </c>
      <c r="AG127" s="26"/>
      <c r="AH127" s="28">
        <v>0</v>
      </c>
    </row>
    <row r="128" spans="1:34" ht="72">
      <c r="A128" s="33" t="s">
        <v>229</v>
      </c>
      <c r="B128" s="33" t="s">
        <v>316</v>
      </c>
      <c r="C128" s="28"/>
      <c r="D128" s="21" t="s">
        <v>472</v>
      </c>
      <c r="E128" s="24" t="s">
        <v>473</v>
      </c>
      <c r="F128" s="24" t="s">
        <v>474</v>
      </c>
      <c r="G128" s="25">
        <v>3</v>
      </c>
      <c r="H128" s="26" t="s">
        <v>64</v>
      </c>
      <c r="I128" s="24" t="s">
        <v>475</v>
      </c>
      <c r="J128" s="30" t="s">
        <v>81</v>
      </c>
      <c r="K128" s="30" t="s">
        <v>30</v>
      </c>
      <c r="L128" s="30" t="s">
        <v>31</v>
      </c>
      <c r="M128" s="25" t="s">
        <v>40</v>
      </c>
      <c r="N128" s="189">
        <f t="shared" si="9"/>
        <v>0.88000000000000023</v>
      </c>
      <c r="O128" s="36">
        <v>0.88</v>
      </c>
      <c r="P128" s="36">
        <v>0.88</v>
      </c>
      <c r="Q128" s="36">
        <v>0.88</v>
      </c>
      <c r="R128" s="36">
        <v>0.88</v>
      </c>
      <c r="S128" s="36">
        <v>0.88</v>
      </c>
      <c r="T128" s="36">
        <v>0.88</v>
      </c>
      <c r="U128" s="36">
        <v>0.88</v>
      </c>
      <c r="V128" s="36">
        <v>0.88</v>
      </c>
      <c r="W128" s="36">
        <v>0.88</v>
      </c>
      <c r="X128" s="36">
        <v>0.88</v>
      </c>
      <c r="Y128" s="36">
        <v>0.88</v>
      </c>
      <c r="Z128" s="36">
        <v>0.88</v>
      </c>
      <c r="AA128" s="197" t="e">
        <f>IF(K128="Menos es más", MIN(#REF!/#REF!,1),MIN(#REF!/#REF!,1))</f>
        <v>#REF!</v>
      </c>
      <c r="AB128" s="197" t="e">
        <f t="shared" si="8"/>
        <v>#REF!</v>
      </c>
      <c r="AC128" s="248" t="s">
        <v>334</v>
      </c>
      <c r="AD128" s="246" t="s">
        <v>335</v>
      </c>
      <c r="AE128" s="246" t="s">
        <v>335</v>
      </c>
      <c r="AF128" s="34" t="s">
        <v>336</v>
      </c>
      <c r="AG128" s="30"/>
      <c r="AH128" s="28">
        <v>0</v>
      </c>
    </row>
    <row r="129" spans="1:34" ht="72">
      <c r="A129" s="33" t="s">
        <v>229</v>
      </c>
      <c r="B129" s="33" t="s">
        <v>316</v>
      </c>
      <c r="C129" s="28"/>
      <c r="D129" s="29" t="s">
        <v>472</v>
      </c>
      <c r="E129" s="24" t="s">
        <v>473</v>
      </c>
      <c r="F129" s="24" t="s">
        <v>474</v>
      </c>
      <c r="G129" s="25">
        <v>3</v>
      </c>
      <c r="H129" s="26" t="s">
        <v>64</v>
      </c>
      <c r="I129" s="24" t="s">
        <v>475</v>
      </c>
      <c r="J129" s="30" t="s">
        <v>81</v>
      </c>
      <c r="K129" s="30" t="s">
        <v>30</v>
      </c>
      <c r="L129" s="30" t="s">
        <v>31</v>
      </c>
      <c r="M129" s="25" t="s">
        <v>40</v>
      </c>
      <c r="N129" s="189">
        <f t="shared" si="9"/>
        <v>0.88000000000000023</v>
      </c>
      <c r="O129" s="36">
        <v>0.88</v>
      </c>
      <c r="P129" s="36">
        <v>0.88</v>
      </c>
      <c r="Q129" s="36">
        <v>0.88</v>
      </c>
      <c r="R129" s="36">
        <v>0.88</v>
      </c>
      <c r="S129" s="36">
        <v>0.88</v>
      </c>
      <c r="T129" s="36">
        <v>0.88</v>
      </c>
      <c r="U129" s="36">
        <v>0.88</v>
      </c>
      <c r="V129" s="36">
        <v>0.88</v>
      </c>
      <c r="W129" s="36">
        <v>0.88</v>
      </c>
      <c r="X129" s="36">
        <v>0.88</v>
      </c>
      <c r="Y129" s="36">
        <v>0.88</v>
      </c>
      <c r="Z129" s="36">
        <v>0.88</v>
      </c>
      <c r="AA129" s="197" t="e">
        <f>IF(K129="Menos es más", MIN(#REF!/#REF!,1),MIN(#REF!/#REF!,1))</f>
        <v>#REF!</v>
      </c>
      <c r="AB129" s="197" t="e">
        <f t="shared" si="8"/>
        <v>#REF!</v>
      </c>
      <c r="AC129" s="247" t="s">
        <v>425</v>
      </c>
      <c r="AD129" s="246" t="s">
        <v>338</v>
      </c>
      <c r="AE129" s="246" t="s">
        <v>338</v>
      </c>
      <c r="AF129" s="34" t="s">
        <v>362</v>
      </c>
      <c r="AG129" s="30"/>
      <c r="AH129" s="28">
        <v>0</v>
      </c>
    </row>
    <row r="130" spans="1:34" ht="72">
      <c r="A130" s="33" t="s">
        <v>229</v>
      </c>
      <c r="B130" s="33" t="s">
        <v>316</v>
      </c>
      <c r="C130" s="28"/>
      <c r="D130" s="21" t="s">
        <v>472</v>
      </c>
      <c r="E130" s="24" t="s">
        <v>473</v>
      </c>
      <c r="F130" s="24" t="s">
        <v>474</v>
      </c>
      <c r="G130" s="25">
        <v>3</v>
      </c>
      <c r="H130" s="26" t="s">
        <v>64</v>
      </c>
      <c r="I130" s="24" t="s">
        <v>475</v>
      </c>
      <c r="J130" s="30" t="s">
        <v>81</v>
      </c>
      <c r="K130" s="30" t="s">
        <v>30</v>
      </c>
      <c r="L130" s="30" t="s">
        <v>31</v>
      </c>
      <c r="M130" s="25" t="s">
        <v>40</v>
      </c>
      <c r="N130" s="189">
        <f t="shared" si="9"/>
        <v>0.84583333333333321</v>
      </c>
      <c r="O130" s="36">
        <v>0.85</v>
      </c>
      <c r="P130" s="36">
        <v>0.8</v>
      </c>
      <c r="Q130" s="36">
        <v>0.8</v>
      </c>
      <c r="R130" s="36">
        <v>0.9</v>
      </c>
      <c r="S130" s="36">
        <v>0.9</v>
      </c>
      <c r="T130" s="36">
        <v>0.85</v>
      </c>
      <c r="U130" s="36">
        <v>0.85</v>
      </c>
      <c r="V130" s="36">
        <v>0.8</v>
      </c>
      <c r="W130" s="36">
        <v>0.8</v>
      </c>
      <c r="X130" s="36">
        <v>0.9</v>
      </c>
      <c r="Y130" s="36">
        <v>0.85</v>
      </c>
      <c r="Z130" s="36">
        <v>0.85</v>
      </c>
      <c r="AA130" s="197" t="e">
        <f>IF(K130="Menos es más", MIN(#REF!/#REF!,1),MIN(#REF!/#REF!,1))</f>
        <v>#REF!</v>
      </c>
      <c r="AB130" s="197" t="e">
        <f t="shared" si="8"/>
        <v>#REF!</v>
      </c>
      <c r="AC130" s="35" t="s">
        <v>340</v>
      </c>
      <c r="AD130" s="246" t="s">
        <v>341</v>
      </c>
      <c r="AE130" s="246" t="s">
        <v>341</v>
      </c>
      <c r="AF130" s="44" t="s">
        <v>342</v>
      </c>
      <c r="AG130" s="30"/>
      <c r="AH130" s="28">
        <v>0</v>
      </c>
    </row>
    <row r="131" spans="1:34" ht="72">
      <c r="A131" s="33" t="s">
        <v>229</v>
      </c>
      <c r="B131" s="33" t="s">
        <v>316</v>
      </c>
      <c r="C131" s="28"/>
      <c r="D131" s="21" t="s">
        <v>472</v>
      </c>
      <c r="E131" s="24" t="s">
        <v>473</v>
      </c>
      <c r="F131" s="24" t="s">
        <v>474</v>
      </c>
      <c r="G131" s="25">
        <v>3</v>
      </c>
      <c r="H131" s="26" t="s">
        <v>64</v>
      </c>
      <c r="I131" s="24" t="s">
        <v>475</v>
      </c>
      <c r="J131" s="30" t="s">
        <v>81</v>
      </c>
      <c r="K131" s="30" t="s">
        <v>30</v>
      </c>
      <c r="L131" s="30" t="s">
        <v>31</v>
      </c>
      <c r="M131" s="25" t="s">
        <v>40</v>
      </c>
      <c r="N131" s="189">
        <f t="shared" si="9"/>
        <v>0.94999999999999984</v>
      </c>
      <c r="O131" s="36">
        <v>0.95</v>
      </c>
      <c r="P131" s="36">
        <v>0.95</v>
      </c>
      <c r="Q131" s="36">
        <v>0.95</v>
      </c>
      <c r="R131" s="36">
        <v>0.95</v>
      </c>
      <c r="S131" s="36">
        <v>0.95</v>
      </c>
      <c r="T131" s="36">
        <v>0.95</v>
      </c>
      <c r="U131" s="36">
        <v>0.95</v>
      </c>
      <c r="V131" s="36">
        <v>0.95</v>
      </c>
      <c r="W131" s="36">
        <v>0.95</v>
      </c>
      <c r="X131" s="36">
        <v>0.95</v>
      </c>
      <c r="Y131" s="36">
        <v>0.95</v>
      </c>
      <c r="Z131" s="36">
        <v>0.95</v>
      </c>
      <c r="AA131" s="197" t="e">
        <f>IF(K131="Menos es más", MIN(#REF!/#REF!,1),MIN(#REF!/#REF!,1))</f>
        <v>#REF!</v>
      </c>
      <c r="AB131" s="197" t="e">
        <f t="shared" si="8"/>
        <v>#REF!</v>
      </c>
      <c r="AC131" s="247" t="s">
        <v>331</v>
      </c>
      <c r="AD131" s="246" t="s">
        <v>343</v>
      </c>
      <c r="AE131" s="246" t="s">
        <v>343</v>
      </c>
      <c r="AF131" s="34" t="s">
        <v>344</v>
      </c>
      <c r="AG131" s="30"/>
      <c r="AH131" s="28">
        <v>0</v>
      </c>
    </row>
    <row r="132" spans="1:34" ht="90">
      <c r="A132" s="33" t="s">
        <v>229</v>
      </c>
      <c r="B132" s="33" t="s">
        <v>316</v>
      </c>
      <c r="C132" s="28"/>
      <c r="D132" s="21" t="s">
        <v>476</v>
      </c>
      <c r="E132" s="24" t="s">
        <v>477</v>
      </c>
      <c r="F132" s="24" t="s">
        <v>478</v>
      </c>
      <c r="G132" s="25">
        <v>3</v>
      </c>
      <c r="H132" s="26" t="s">
        <v>68</v>
      </c>
      <c r="I132" s="24" t="s">
        <v>475</v>
      </c>
      <c r="J132" s="30" t="s">
        <v>81</v>
      </c>
      <c r="K132" s="30" t="s">
        <v>30</v>
      </c>
      <c r="L132" s="30" t="s">
        <v>31</v>
      </c>
      <c r="M132" s="25" t="s">
        <v>40</v>
      </c>
      <c r="N132" s="189">
        <f t="shared" si="9"/>
        <v>0.94999999999999984</v>
      </c>
      <c r="O132" s="36">
        <v>0.95</v>
      </c>
      <c r="P132" s="36">
        <v>0.95</v>
      </c>
      <c r="Q132" s="36">
        <v>0.95</v>
      </c>
      <c r="R132" s="36">
        <v>0.95</v>
      </c>
      <c r="S132" s="36">
        <v>0.95</v>
      </c>
      <c r="T132" s="36">
        <v>0.95</v>
      </c>
      <c r="U132" s="36">
        <v>0.95</v>
      </c>
      <c r="V132" s="36">
        <v>0.95</v>
      </c>
      <c r="W132" s="36">
        <v>0.95</v>
      </c>
      <c r="X132" s="36">
        <v>0.95</v>
      </c>
      <c r="Y132" s="36">
        <v>0.95</v>
      </c>
      <c r="Z132" s="36">
        <v>0.95</v>
      </c>
      <c r="AA132" s="197" t="e">
        <f>IF(K132="Menos es más", MIN(#REF!/#REF!,1),MIN(#REF!/#REF!,1))</f>
        <v>#REF!</v>
      </c>
      <c r="AB132" s="197" t="e">
        <f t="shared" si="8"/>
        <v>#REF!</v>
      </c>
      <c r="AC132" s="247" t="s">
        <v>331</v>
      </c>
      <c r="AD132" s="246" t="s">
        <v>332</v>
      </c>
      <c r="AE132" s="246" t="s">
        <v>332</v>
      </c>
      <c r="AF132" s="44" t="s">
        <v>333</v>
      </c>
      <c r="AG132" s="26"/>
      <c r="AH132" s="28">
        <v>0</v>
      </c>
    </row>
    <row r="133" spans="1:34" ht="90">
      <c r="A133" s="33" t="s">
        <v>229</v>
      </c>
      <c r="B133" s="33" t="s">
        <v>316</v>
      </c>
      <c r="C133" s="28"/>
      <c r="D133" s="21" t="s">
        <v>476</v>
      </c>
      <c r="E133" s="24" t="s">
        <v>477</v>
      </c>
      <c r="F133" s="24" t="s">
        <v>478</v>
      </c>
      <c r="G133" s="25">
        <v>3</v>
      </c>
      <c r="H133" s="26" t="s">
        <v>68</v>
      </c>
      <c r="I133" s="24" t="s">
        <v>475</v>
      </c>
      <c r="J133" s="30" t="s">
        <v>81</v>
      </c>
      <c r="K133" s="30" t="s">
        <v>30</v>
      </c>
      <c r="L133" s="30" t="s">
        <v>31</v>
      </c>
      <c r="M133" s="25" t="s">
        <v>40</v>
      </c>
      <c r="N133" s="189">
        <f t="shared" si="9"/>
        <v>0.9600000000000003</v>
      </c>
      <c r="O133" s="36">
        <v>0.96</v>
      </c>
      <c r="P133" s="36">
        <v>0.96</v>
      </c>
      <c r="Q133" s="36">
        <v>0.96</v>
      </c>
      <c r="R133" s="36">
        <v>0.96</v>
      </c>
      <c r="S133" s="36">
        <v>0.96</v>
      </c>
      <c r="T133" s="36">
        <v>0.96</v>
      </c>
      <c r="U133" s="36">
        <v>0.96</v>
      </c>
      <c r="V133" s="36">
        <v>0.96</v>
      </c>
      <c r="W133" s="36">
        <v>0.96</v>
      </c>
      <c r="X133" s="36">
        <v>0.96</v>
      </c>
      <c r="Y133" s="36">
        <v>0.96</v>
      </c>
      <c r="Z133" s="36">
        <v>0.96</v>
      </c>
      <c r="AA133" s="197" t="e">
        <f>IF(K133="Menos es más", MIN(#REF!/#REF!,1),MIN(#REF!/#REF!,1))</f>
        <v>#REF!</v>
      </c>
      <c r="AB133" s="197" t="e">
        <f t="shared" si="8"/>
        <v>#REF!</v>
      </c>
      <c r="AC133" s="248" t="s">
        <v>334</v>
      </c>
      <c r="AD133" s="246" t="s">
        <v>335</v>
      </c>
      <c r="AE133" s="246" t="s">
        <v>335</v>
      </c>
      <c r="AF133" s="34" t="s">
        <v>336</v>
      </c>
      <c r="AG133" s="30"/>
      <c r="AH133" s="28">
        <v>0</v>
      </c>
    </row>
    <row r="134" spans="1:34" ht="90">
      <c r="A134" s="33" t="s">
        <v>229</v>
      </c>
      <c r="B134" s="33" t="s">
        <v>316</v>
      </c>
      <c r="C134" s="28"/>
      <c r="D134" s="29" t="s">
        <v>476</v>
      </c>
      <c r="E134" s="24" t="s">
        <v>477</v>
      </c>
      <c r="F134" s="24" t="s">
        <v>478</v>
      </c>
      <c r="G134" s="25">
        <v>3</v>
      </c>
      <c r="H134" s="26" t="s">
        <v>68</v>
      </c>
      <c r="I134" s="24" t="s">
        <v>475</v>
      </c>
      <c r="J134" s="30" t="s">
        <v>81</v>
      </c>
      <c r="K134" s="30" t="s">
        <v>30</v>
      </c>
      <c r="L134" s="30" t="s">
        <v>31</v>
      </c>
      <c r="M134" s="25" t="s">
        <v>40</v>
      </c>
      <c r="N134" s="189">
        <f t="shared" si="9"/>
        <v>0.94999999999999984</v>
      </c>
      <c r="O134" s="36">
        <v>0.95</v>
      </c>
      <c r="P134" s="36">
        <v>0.95</v>
      </c>
      <c r="Q134" s="36">
        <v>0.95</v>
      </c>
      <c r="R134" s="36">
        <v>0.95</v>
      </c>
      <c r="S134" s="36">
        <v>0.95</v>
      </c>
      <c r="T134" s="36">
        <v>0.95</v>
      </c>
      <c r="U134" s="36">
        <v>0.95</v>
      </c>
      <c r="V134" s="36">
        <v>0.95</v>
      </c>
      <c r="W134" s="36">
        <v>0.95</v>
      </c>
      <c r="X134" s="36">
        <v>0.95</v>
      </c>
      <c r="Y134" s="36">
        <v>0.95</v>
      </c>
      <c r="Z134" s="36">
        <v>0.95</v>
      </c>
      <c r="AA134" s="197" t="e">
        <f>IF(K134="Menos es más", MIN(#REF!/#REF!,1),MIN(#REF!/#REF!,1))</f>
        <v>#REF!</v>
      </c>
      <c r="AB134" s="197" t="e">
        <f t="shared" si="8"/>
        <v>#REF!</v>
      </c>
      <c r="AC134" s="247" t="s">
        <v>331</v>
      </c>
      <c r="AD134" s="246" t="s">
        <v>338</v>
      </c>
      <c r="AE134" s="246" t="s">
        <v>338</v>
      </c>
      <c r="AF134" s="34" t="s">
        <v>362</v>
      </c>
      <c r="AG134" s="30"/>
      <c r="AH134" s="28">
        <v>0</v>
      </c>
    </row>
    <row r="135" spans="1:34" ht="90">
      <c r="A135" s="33" t="s">
        <v>229</v>
      </c>
      <c r="B135" s="33" t="s">
        <v>316</v>
      </c>
      <c r="C135" s="28"/>
      <c r="D135" s="21" t="s">
        <v>476</v>
      </c>
      <c r="E135" s="24" t="s">
        <v>477</v>
      </c>
      <c r="F135" s="24" t="s">
        <v>478</v>
      </c>
      <c r="G135" s="25">
        <v>3</v>
      </c>
      <c r="H135" s="26" t="s">
        <v>68</v>
      </c>
      <c r="I135" s="24" t="s">
        <v>475</v>
      </c>
      <c r="J135" s="30" t="s">
        <v>81</v>
      </c>
      <c r="K135" s="30" t="s">
        <v>30</v>
      </c>
      <c r="L135" s="30" t="s">
        <v>31</v>
      </c>
      <c r="M135" s="25" t="s">
        <v>40</v>
      </c>
      <c r="N135" s="189">
        <f t="shared" si="9"/>
        <v>0.93749999999999989</v>
      </c>
      <c r="O135" s="36">
        <v>0.95</v>
      </c>
      <c r="P135" s="36">
        <v>0.9</v>
      </c>
      <c r="Q135" s="36">
        <v>0.95</v>
      </c>
      <c r="R135" s="36">
        <v>0.9</v>
      </c>
      <c r="S135" s="36">
        <v>0.95</v>
      </c>
      <c r="T135" s="36">
        <v>0.9</v>
      </c>
      <c r="U135" s="36">
        <v>0.95</v>
      </c>
      <c r="V135" s="36">
        <v>0.95</v>
      </c>
      <c r="W135" s="36">
        <v>0.95</v>
      </c>
      <c r="X135" s="36">
        <v>0.95</v>
      </c>
      <c r="Y135" s="36">
        <v>0.95</v>
      </c>
      <c r="Z135" s="36">
        <v>0.95</v>
      </c>
      <c r="AA135" s="197" t="e">
        <f>IF(K135="Menos es más", MIN(#REF!/#REF!,1),MIN(#REF!/#REF!,1))</f>
        <v>#REF!</v>
      </c>
      <c r="AB135" s="197" t="e">
        <f t="shared" ref="AB135:AB166" si="10">+AA135*G135/VLOOKUP(AD135,$AE$153:$AG$157,3)</f>
        <v>#REF!</v>
      </c>
      <c r="AC135" s="35" t="s">
        <v>331</v>
      </c>
      <c r="AD135" s="246" t="s">
        <v>341</v>
      </c>
      <c r="AE135" s="246" t="s">
        <v>341</v>
      </c>
      <c r="AF135" s="44" t="s">
        <v>342</v>
      </c>
      <c r="AG135" s="30"/>
      <c r="AH135" s="28">
        <v>0</v>
      </c>
    </row>
    <row r="136" spans="1:34" ht="90">
      <c r="A136" s="33" t="s">
        <v>229</v>
      </c>
      <c r="B136" s="33" t="s">
        <v>316</v>
      </c>
      <c r="C136" s="28"/>
      <c r="D136" s="21" t="s">
        <v>476</v>
      </c>
      <c r="E136" s="24" t="s">
        <v>477</v>
      </c>
      <c r="F136" s="24" t="s">
        <v>478</v>
      </c>
      <c r="G136" s="25">
        <v>3</v>
      </c>
      <c r="H136" s="26" t="s">
        <v>68</v>
      </c>
      <c r="I136" s="24" t="s">
        <v>475</v>
      </c>
      <c r="J136" s="30" t="s">
        <v>81</v>
      </c>
      <c r="K136" s="30" t="s">
        <v>30</v>
      </c>
      <c r="L136" s="30" t="s">
        <v>31</v>
      </c>
      <c r="M136" s="25" t="s">
        <v>40</v>
      </c>
      <c r="N136" s="189">
        <f t="shared" si="9"/>
        <v>0.90000000000000024</v>
      </c>
      <c r="O136" s="36">
        <v>0.9</v>
      </c>
      <c r="P136" s="36">
        <v>0.9</v>
      </c>
      <c r="Q136" s="36">
        <v>0.9</v>
      </c>
      <c r="R136" s="36">
        <v>0.9</v>
      </c>
      <c r="S136" s="36">
        <v>0.9</v>
      </c>
      <c r="T136" s="36">
        <v>0.9</v>
      </c>
      <c r="U136" s="36">
        <v>0.9</v>
      </c>
      <c r="V136" s="36">
        <v>0.9</v>
      </c>
      <c r="W136" s="36">
        <v>0.9</v>
      </c>
      <c r="X136" s="36">
        <v>0.9</v>
      </c>
      <c r="Y136" s="36">
        <v>0.9</v>
      </c>
      <c r="Z136" s="36">
        <v>0.9</v>
      </c>
      <c r="AA136" s="197" t="e">
        <f>IF(K136="Menos es más", MIN(#REF!/#REF!,1),MIN(#REF!/#REF!,1))</f>
        <v>#REF!</v>
      </c>
      <c r="AB136" s="197" t="e">
        <f t="shared" si="10"/>
        <v>#REF!</v>
      </c>
      <c r="AC136" s="247" t="s">
        <v>331</v>
      </c>
      <c r="AD136" s="246" t="s">
        <v>343</v>
      </c>
      <c r="AE136" s="246" t="s">
        <v>343</v>
      </c>
      <c r="AF136" s="34" t="s">
        <v>344</v>
      </c>
      <c r="AG136" s="30"/>
      <c r="AH136" s="28">
        <v>0</v>
      </c>
    </row>
    <row r="137" spans="1:34" ht="108">
      <c r="A137" s="22" t="s">
        <v>34</v>
      </c>
      <c r="B137" s="22" t="s">
        <v>216</v>
      </c>
      <c r="C137" s="28"/>
      <c r="D137" s="29" t="s">
        <v>479</v>
      </c>
      <c r="E137" s="24" t="s">
        <v>480</v>
      </c>
      <c r="F137" s="24" t="s">
        <v>481</v>
      </c>
      <c r="G137" s="25">
        <v>3</v>
      </c>
      <c r="H137" s="26" t="s">
        <v>94</v>
      </c>
      <c r="I137" s="24" t="s">
        <v>482</v>
      </c>
      <c r="J137" s="30" t="s">
        <v>37</v>
      </c>
      <c r="K137" s="30" t="s">
        <v>38</v>
      </c>
      <c r="L137" s="30" t="s">
        <v>39</v>
      </c>
      <c r="M137" s="25" t="s">
        <v>40</v>
      </c>
      <c r="N137" s="190">
        <f t="shared" si="9"/>
        <v>1.5</v>
      </c>
      <c r="O137" s="40">
        <v>1.5</v>
      </c>
      <c r="P137" s="40">
        <v>1.5</v>
      </c>
      <c r="Q137" s="40">
        <v>1.5</v>
      </c>
      <c r="R137" s="40">
        <v>1.5</v>
      </c>
      <c r="S137" s="40">
        <v>1.5</v>
      </c>
      <c r="T137" s="40">
        <v>1.5</v>
      </c>
      <c r="U137" s="40">
        <v>1.5</v>
      </c>
      <c r="V137" s="40">
        <v>1.5</v>
      </c>
      <c r="W137" s="40">
        <v>1.5</v>
      </c>
      <c r="X137" s="40">
        <v>1.5</v>
      </c>
      <c r="Y137" s="40">
        <v>1.5</v>
      </c>
      <c r="Z137" s="40">
        <v>1.5</v>
      </c>
      <c r="AA137" s="197" t="e">
        <f>IF(K137="Menos es más", MIN(#REF!/#REF!,1),MIN(#REF!/#REF!,1))</f>
        <v>#REF!</v>
      </c>
      <c r="AB137" s="197" t="e">
        <f t="shared" si="10"/>
        <v>#REF!</v>
      </c>
      <c r="AC137" s="247" t="s">
        <v>334</v>
      </c>
      <c r="AD137" s="246" t="s">
        <v>332</v>
      </c>
      <c r="AE137" s="246" t="s">
        <v>332</v>
      </c>
      <c r="AF137" s="44" t="s">
        <v>333</v>
      </c>
      <c r="AG137" s="26"/>
      <c r="AH137" s="28">
        <v>0</v>
      </c>
    </row>
    <row r="138" spans="1:34" ht="108">
      <c r="A138" s="22" t="s">
        <v>34</v>
      </c>
      <c r="B138" s="22" t="s">
        <v>216</v>
      </c>
      <c r="C138" s="28"/>
      <c r="D138" s="29" t="s">
        <v>479</v>
      </c>
      <c r="E138" s="24" t="s">
        <v>480</v>
      </c>
      <c r="F138" s="24" t="s">
        <v>481</v>
      </c>
      <c r="G138" s="25">
        <v>3</v>
      </c>
      <c r="H138" s="26" t="s">
        <v>94</v>
      </c>
      <c r="I138" s="24" t="s">
        <v>482</v>
      </c>
      <c r="J138" s="30" t="s">
        <v>37</v>
      </c>
      <c r="K138" s="30" t="s">
        <v>38</v>
      </c>
      <c r="L138" s="30" t="s">
        <v>39</v>
      </c>
      <c r="M138" s="25" t="s">
        <v>40</v>
      </c>
      <c r="N138" s="190">
        <f t="shared" si="9"/>
        <v>1.5</v>
      </c>
      <c r="O138" s="40">
        <v>1.5</v>
      </c>
      <c r="P138" s="40">
        <v>1.5</v>
      </c>
      <c r="Q138" s="40">
        <v>1.5</v>
      </c>
      <c r="R138" s="40">
        <v>1.5</v>
      </c>
      <c r="S138" s="40">
        <v>1.5</v>
      </c>
      <c r="T138" s="40">
        <v>1.5</v>
      </c>
      <c r="U138" s="40">
        <v>1.5</v>
      </c>
      <c r="V138" s="40">
        <v>1.5</v>
      </c>
      <c r="W138" s="40">
        <v>1.5</v>
      </c>
      <c r="X138" s="40">
        <v>1.5</v>
      </c>
      <c r="Y138" s="40">
        <v>1.5</v>
      </c>
      <c r="Z138" s="40">
        <v>1.5</v>
      </c>
      <c r="AA138" s="197" t="e">
        <f>IF(K138="Menos es más", MIN(#REF!/#REF!,1),MIN(#REF!/#REF!,1))</f>
        <v>#REF!</v>
      </c>
      <c r="AB138" s="197" t="e">
        <f t="shared" si="10"/>
        <v>#REF!</v>
      </c>
      <c r="AC138" s="248" t="s">
        <v>334</v>
      </c>
      <c r="AD138" s="246" t="s">
        <v>335</v>
      </c>
      <c r="AE138" s="246" t="s">
        <v>335</v>
      </c>
      <c r="AF138" s="34" t="s">
        <v>336</v>
      </c>
      <c r="AG138" s="30"/>
      <c r="AH138" s="28">
        <v>0</v>
      </c>
    </row>
    <row r="139" spans="1:34" ht="108">
      <c r="A139" s="22" t="s">
        <v>34</v>
      </c>
      <c r="B139" s="22" t="s">
        <v>216</v>
      </c>
      <c r="C139" s="28"/>
      <c r="D139" s="29" t="s">
        <v>479</v>
      </c>
      <c r="E139" s="24" t="s">
        <v>480</v>
      </c>
      <c r="F139" s="24" t="s">
        <v>481</v>
      </c>
      <c r="G139" s="25">
        <v>3</v>
      </c>
      <c r="H139" s="26" t="s">
        <v>94</v>
      </c>
      <c r="I139" s="24" t="s">
        <v>482</v>
      </c>
      <c r="J139" s="30" t="s">
        <v>37</v>
      </c>
      <c r="K139" s="30" t="s">
        <v>38</v>
      </c>
      <c r="L139" s="30" t="s">
        <v>39</v>
      </c>
      <c r="M139" s="25" t="s">
        <v>40</v>
      </c>
      <c r="N139" s="190">
        <f t="shared" si="9"/>
        <v>2.5</v>
      </c>
      <c r="O139" s="40">
        <v>2.5</v>
      </c>
      <c r="P139" s="40">
        <v>2.5</v>
      </c>
      <c r="Q139" s="40">
        <v>2.5</v>
      </c>
      <c r="R139" s="40">
        <v>2.5</v>
      </c>
      <c r="S139" s="40">
        <v>2.5</v>
      </c>
      <c r="T139" s="40">
        <v>2.5</v>
      </c>
      <c r="U139" s="40">
        <v>2.5</v>
      </c>
      <c r="V139" s="40">
        <v>2.5</v>
      </c>
      <c r="W139" s="40">
        <v>2.5</v>
      </c>
      <c r="X139" s="40">
        <v>2.5</v>
      </c>
      <c r="Y139" s="40">
        <v>2.5</v>
      </c>
      <c r="Z139" s="40">
        <v>2.5</v>
      </c>
      <c r="AA139" s="197" t="e">
        <f>IF(K139="Menos es más", MIN(#REF!/#REF!,1),MIN(#REF!/#REF!,1))</f>
        <v>#REF!</v>
      </c>
      <c r="AB139" s="197" t="e">
        <f t="shared" si="10"/>
        <v>#REF!</v>
      </c>
      <c r="AC139" s="247" t="s">
        <v>334</v>
      </c>
      <c r="AD139" s="246" t="s">
        <v>338</v>
      </c>
      <c r="AE139" s="246" t="s">
        <v>338</v>
      </c>
      <c r="AF139" s="34" t="s">
        <v>362</v>
      </c>
      <c r="AG139" s="30"/>
      <c r="AH139" s="28">
        <v>0</v>
      </c>
    </row>
    <row r="140" spans="1:34" ht="108">
      <c r="A140" s="22" t="s">
        <v>34</v>
      </c>
      <c r="B140" s="22" t="s">
        <v>216</v>
      </c>
      <c r="C140" s="28"/>
      <c r="D140" s="29" t="s">
        <v>479</v>
      </c>
      <c r="E140" s="24" t="s">
        <v>480</v>
      </c>
      <c r="F140" s="24" t="s">
        <v>481</v>
      </c>
      <c r="G140" s="25">
        <v>3</v>
      </c>
      <c r="H140" s="26" t="s">
        <v>94</v>
      </c>
      <c r="I140" s="24" t="s">
        <v>482</v>
      </c>
      <c r="J140" s="30" t="s">
        <v>37</v>
      </c>
      <c r="K140" s="30" t="s">
        <v>38</v>
      </c>
      <c r="L140" s="30" t="s">
        <v>39</v>
      </c>
      <c r="M140" s="25" t="s">
        <v>40</v>
      </c>
      <c r="N140" s="190">
        <f t="shared" si="9"/>
        <v>1.5</v>
      </c>
      <c r="O140" s="40">
        <v>1.5</v>
      </c>
      <c r="P140" s="40">
        <v>1.5</v>
      </c>
      <c r="Q140" s="40">
        <v>1.5</v>
      </c>
      <c r="R140" s="40">
        <v>1.5</v>
      </c>
      <c r="S140" s="40">
        <v>1.5</v>
      </c>
      <c r="T140" s="40">
        <v>1.5</v>
      </c>
      <c r="U140" s="40">
        <v>1.5</v>
      </c>
      <c r="V140" s="40">
        <v>1.5</v>
      </c>
      <c r="W140" s="40">
        <v>1.5</v>
      </c>
      <c r="X140" s="40">
        <v>1.5</v>
      </c>
      <c r="Y140" s="40">
        <v>1.5</v>
      </c>
      <c r="Z140" s="40">
        <v>1.5</v>
      </c>
      <c r="AA140" s="89" t="e">
        <f>IF(K140="Menos es más", MIN(#REF!/#REF!,1),MIN(#REF!/#REF!,1))</f>
        <v>#REF!</v>
      </c>
      <c r="AB140" s="197" t="e">
        <f t="shared" si="10"/>
        <v>#REF!</v>
      </c>
      <c r="AC140" s="35" t="s">
        <v>334</v>
      </c>
      <c r="AD140" s="34" t="s">
        <v>341</v>
      </c>
      <c r="AE140" s="246" t="s">
        <v>341</v>
      </c>
      <c r="AF140" s="44" t="s">
        <v>342</v>
      </c>
      <c r="AG140" s="30"/>
      <c r="AH140" s="28">
        <v>0</v>
      </c>
    </row>
    <row r="141" spans="1:34" ht="108">
      <c r="A141" s="22" t="s">
        <v>34</v>
      </c>
      <c r="B141" s="22" t="s">
        <v>216</v>
      </c>
      <c r="C141" s="28"/>
      <c r="D141" s="29" t="s">
        <v>479</v>
      </c>
      <c r="E141" s="24" t="s">
        <v>480</v>
      </c>
      <c r="F141" s="24" t="s">
        <v>481</v>
      </c>
      <c r="G141" s="25">
        <v>3</v>
      </c>
      <c r="H141" s="26" t="s">
        <v>94</v>
      </c>
      <c r="I141" s="24" t="s">
        <v>482</v>
      </c>
      <c r="J141" s="30" t="s">
        <v>37</v>
      </c>
      <c r="K141" s="30" t="s">
        <v>38</v>
      </c>
      <c r="L141" s="30" t="s">
        <v>39</v>
      </c>
      <c r="M141" s="25" t="s">
        <v>40</v>
      </c>
      <c r="N141" s="190">
        <f t="shared" si="9"/>
        <v>1.3000000000000003</v>
      </c>
      <c r="O141" s="40">
        <v>1.3</v>
      </c>
      <c r="P141" s="40">
        <v>1.3</v>
      </c>
      <c r="Q141" s="40">
        <v>1.3</v>
      </c>
      <c r="R141" s="40">
        <v>1.3</v>
      </c>
      <c r="S141" s="40">
        <v>1.3</v>
      </c>
      <c r="T141" s="40">
        <v>1.3</v>
      </c>
      <c r="U141" s="40">
        <v>1.3</v>
      </c>
      <c r="V141" s="40">
        <v>1.3</v>
      </c>
      <c r="W141" s="40">
        <v>1.3</v>
      </c>
      <c r="X141" s="40">
        <v>1.3</v>
      </c>
      <c r="Y141" s="40">
        <v>1.3</v>
      </c>
      <c r="Z141" s="40">
        <v>1.3</v>
      </c>
      <c r="AA141" s="89" t="e">
        <f>IF(K141="Menos es más", MIN(#REF!/#REF!,1),MIN(#REF!/#REF!,1))</f>
        <v>#REF!</v>
      </c>
      <c r="AB141" s="197" t="e">
        <f t="shared" si="10"/>
        <v>#REF!</v>
      </c>
      <c r="AC141" s="247" t="s">
        <v>334</v>
      </c>
      <c r="AD141" s="34" t="s">
        <v>343</v>
      </c>
      <c r="AE141" s="246" t="s">
        <v>343</v>
      </c>
      <c r="AF141" s="34" t="s">
        <v>344</v>
      </c>
      <c r="AG141" s="30"/>
      <c r="AH141" s="28">
        <v>0</v>
      </c>
    </row>
    <row r="142" spans="1:34" ht="126">
      <c r="A142" s="33" t="s">
        <v>229</v>
      </c>
      <c r="B142" s="33" t="s">
        <v>316</v>
      </c>
      <c r="C142" s="28"/>
      <c r="D142" s="29" t="s">
        <v>483</v>
      </c>
      <c r="E142" s="24" t="s">
        <v>484</v>
      </c>
      <c r="F142" s="24" t="s">
        <v>485</v>
      </c>
      <c r="G142" s="25">
        <v>3</v>
      </c>
      <c r="H142" s="24" t="s">
        <v>64</v>
      </c>
      <c r="I142" s="24" t="s">
        <v>486</v>
      </c>
      <c r="J142" s="30" t="s">
        <v>37</v>
      </c>
      <c r="K142" s="30" t="s">
        <v>38</v>
      </c>
      <c r="L142" s="30" t="s">
        <v>39</v>
      </c>
      <c r="M142" s="25" t="s">
        <v>40</v>
      </c>
      <c r="N142" s="190">
        <f t="shared" si="9"/>
        <v>1.5</v>
      </c>
      <c r="O142" s="40">
        <v>1.5</v>
      </c>
      <c r="P142" s="40">
        <v>1.5</v>
      </c>
      <c r="Q142" s="40">
        <v>1.5</v>
      </c>
      <c r="R142" s="40">
        <v>1.5</v>
      </c>
      <c r="S142" s="40">
        <v>1.5</v>
      </c>
      <c r="T142" s="40">
        <v>1.5</v>
      </c>
      <c r="U142" s="40">
        <v>1.5</v>
      </c>
      <c r="V142" s="40">
        <v>1.5</v>
      </c>
      <c r="W142" s="40">
        <v>1.5</v>
      </c>
      <c r="X142" s="40">
        <v>1.5</v>
      </c>
      <c r="Y142" s="40">
        <v>1.5</v>
      </c>
      <c r="Z142" s="40">
        <v>1.5</v>
      </c>
      <c r="AA142" s="89" t="e">
        <f>IF(K142="Menos es más", MIN(#REF!/#REF!,1),MIN(#REF!/#REF!,1))</f>
        <v>#REF!</v>
      </c>
      <c r="AB142" s="197" t="e">
        <f t="shared" si="10"/>
        <v>#REF!</v>
      </c>
      <c r="AC142" s="247" t="s">
        <v>331</v>
      </c>
      <c r="AD142" s="34" t="s">
        <v>332</v>
      </c>
      <c r="AE142" s="246" t="s">
        <v>332</v>
      </c>
      <c r="AF142" s="44" t="s">
        <v>333</v>
      </c>
      <c r="AG142" s="26"/>
      <c r="AH142" s="28">
        <v>0</v>
      </c>
    </row>
    <row r="143" spans="1:34" ht="126">
      <c r="A143" s="33" t="s">
        <v>229</v>
      </c>
      <c r="B143" s="33" t="s">
        <v>316</v>
      </c>
      <c r="C143" s="28"/>
      <c r="D143" s="29" t="s">
        <v>483</v>
      </c>
      <c r="E143" s="24" t="s">
        <v>484</v>
      </c>
      <c r="F143" s="24" t="s">
        <v>485</v>
      </c>
      <c r="G143" s="25">
        <v>3</v>
      </c>
      <c r="H143" s="24" t="s">
        <v>64</v>
      </c>
      <c r="I143" s="24" t="s">
        <v>486</v>
      </c>
      <c r="J143" s="30" t="s">
        <v>37</v>
      </c>
      <c r="K143" s="30" t="s">
        <v>38</v>
      </c>
      <c r="L143" s="30" t="s">
        <v>39</v>
      </c>
      <c r="M143" s="25" t="s">
        <v>40</v>
      </c>
      <c r="N143" s="190">
        <f t="shared" si="9"/>
        <v>1.5</v>
      </c>
      <c r="O143" s="40">
        <v>1.5</v>
      </c>
      <c r="P143" s="40">
        <v>1.5</v>
      </c>
      <c r="Q143" s="40">
        <v>1.5</v>
      </c>
      <c r="R143" s="40">
        <v>1.5</v>
      </c>
      <c r="S143" s="40">
        <v>1.5</v>
      </c>
      <c r="T143" s="40">
        <v>1.5</v>
      </c>
      <c r="U143" s="40">
        <v>1.5</v>
      </c>
      <c r="V143" s="40">
        <v>1.5</v>
      </c>
      <c r="W143" s="40">
        <v>1.5</v>
      </c>
      <c r="X143" s="40">
        <v>1.5</v>
      </c>
      <c r="Y143" s="40">
        <v>1.5</v>
      </c>
      <c r="Z143" s="40">
        <v>1.5</v>
      </c>
      <c r="AA143" s="89" t="e">
        <f>IF(K143="Menos es más", MIN(#REF!/#REF!,1),MIN(#REF!/#REF!,1))</f>
        <v>#REF!</v>
      </c>
      <c r="AB143" s="197" t="e">
        <f t="shared" si="10"/>
        <v>#REF!</v>
      </c>
      <c r="AC143" s="248" t="s">
        <v>331</v>
      </c>
      <c r="AD143" s="34" t="s">
        <v>335</v>
      </c>
      <c r="AE143" s="246" t="s">
        <v>335</v>
      </c>
      <c r="AF143" s="34" t="s">
        <v>336</v>
      </c>
      <c r="AG143" s="30"/>
      <c r="AH143" s="28">
        <v>0</v>
      </c>
    </row>
    <row r="144" spans="1:34" ht="126">
      <c r="A144" s="33" t="s">
        <v>229</v>
      </c>
      <c r="B144" s="33" t="s">
        <v>316</v>
      </c>
      <c r="C144" s="28"/>
      <c r="D144" s="29" t="s">
        <v>483</v>
      </c>
      <c r="E144" s="24" t="s">
        <v>484</v>
      </c>
      <c r="F144" s="24" t="s">
        <v>485</v>
      </c>
      <c r="G144" s="25">
        <v>3</v>
      </c>
      <c r="H144" s="24" t="s">
        <v>64</v>
      </c>
      <c r="I144" s="24" t="s">
        <v>486</v>
      </c>
      <c r="J144" s="30" t="s">
        <v>37</v>
      </c>
      <c r="K144" s="30" t="s">
        <v>38</v>
      </c>
      <c r="L144" s="30" t="s">
        <v>39</v>
      </c>
      <c r="M144" s="25" t="s">
        <v>40</v>
      </c>
      <c r="N144" s="190">
        <f t="shared" si="9"/>
        <v>1.5</v>
      </c>
      <c r="O144" s="40">
        <v>1.5</v>
      </c>
      <c r="P144" s="40">
        <v>1.5</v>
      </c>
      <c r="Q144" s="40">
        <v>1.5</v>
      </c>
      <c r="R144" s="40">
        <v>1.5</v>
      </c>
      <c r="S144" s="40">
        <v>1.5</v>
      </c>
      <c r="T144" s="40">
        <v>1.5</v>
      </c>
      <c r="U144" s="40">
        <v>1.5</v>
      </c>
      <c r="V144" s="40">
        <v>1.5</v>
      </c>
      <c r="W144" s="40">
        <v>1.5</v>
      </c>
      <c r="X144" s="40">
        <v>1.5</v>
      </c>
      <c r="Y144" s="40">
        <v>1.5</v>
      </c>
      <c r="Z144" s="40">
        <v>1.5</v>
      </c>
      <c r="AA144" s="89" t="e">
        <f>IF(K144="Menos es más", MIN(#REF!/#REF!,1),MIN(#REF!/#REF!,1))</f>
        <v>#REF!</v>
      </c>
      <c r="AB144" s="197" t="e">
        <f t="shared" si="10"/>
        <v>#REF!</v>
      </c>
      <c r="AC144" s="247" t="s">
        <v>331</v>
      </c>
      <c r="AD144" s="34" t="s">
        <v>338</v>
      </c>
      <c r="AE144" s="246" t="s">
        <v>338</v>
      </c>
      <c r="AF144" s="34" t="s">
        <v>339</v>
      </c>
      <c r="AG144" s="30"/>
      <c r="AH144" s="28">
        <v>0</v>
      </c>
    </row>
    <row r="145" spans="1:34" ht="126">
      <c r="A145" s="33" t="s">
        <v>229</v>
      </c>
      <c r="B145" s="33" t="s">
        <v>316</v>
      </c>
      <c r="C145" s="28"/>
      <c r="D145" s="29" t="s">
        <v>483</v>
      </c>
      <c r="E145" s="24" t="s">
        <v>484</v>
      </c>
      <c r="F145" s="24" t="s">
        <v>485</v>
      </c>
      <c r="G145" s="25">
        <v>3</v>
      </c>
      <c r="H145" s="24" t="s">
        <v>64</v>
      </c>
      <c r="I145" s="24" t="s">
        <v>486</v>
      </c>
      <c r="J145" s="30" t="s">
        <v>37</v>
      </c>
      <c r="K145" s="30" t="s">
        <v>38</v>
      </c>
      <c r="L145" s="30" t="s">
        <v>39</v>
      </c>
      <c r="M145" s="25" t="s">
        <v>40</v>
      </c>
      <c r="N145" s="190">
        <f t="shared" si="9"/>
        <v>1.5</v>
      </c>
      <c r="O145" s="40">
        <v>1.5</v>
      </c>
      <c r="P145" s="40">
        <v>1.5</v>
      </c>
      <c r="Q145" s="40">
        <v>1.5</v>
      </c>
      <c r="R145" s="40">
        <v>1.5</v>
      </c>
      <c r="S145" s="40">
        <v>1.5</v>
      </c>
      <c r="T145" s="40">
        <v>1.5</v>
      </c>
      <c r="U145" s="40">
        <v>1.5</v>
      </c>
      <c r="V145" s="40">
        <v>1.5</v>
      </c>
      <c r="W145" s="40">
        <v>1.5</v>
      </c>
      <c r="X145" s="40">
        <v>1.5</v>
      </c>
      <c r="Y145" s="40">
        <v>1.5</v>
      </c>
      <c r="Z145" s="40">
        <v>1.5</v>
      </c>
      <c r="AA145" s="89" t="e">
        <f>IF(K145="Menos es más", MIN(#REF!/#REF!,1),MIN(#REF!/#REF!,1))</f>
        <v>#REF!</v>
      </c>
      <c r="AB145" s="90" t="e">
        <f t="shared" si="10"/>
        <v>#REF!</v>
      </c>
      <c r="AC145" s="250" t="s">
        <v>331</v>
      </c>
      <c r="AD145" s="34" t="s">
        <v>341</v>
      </c>
      <c r="AE145" s="246" t="s">
        <v>341</v>
      </c>
      <c r="AF145" s="44" t="s">
        <v>342</v>
      </c>
      <c r="AG145" s="30"/>
      <c r="AH145" s="28">
        <v>0</v>
      </c>
    </row>
    <row r="146" spans="1:34" ht="126">
      <c r="A146" s="22" t="s">
        <v>229</v>
      </c>
      <c r="B146" s="22" t="s">
        <v>316</v>
      </c>
      <c r="C146" s="28"/>
      <c r="D146" s="29" t="s">
        <v>483</v>
      </c>
      <c r="E146" s="24" t="s">
        <v>484</v>
      </c>
      <c r="F146" s="24" t="s">
        <v>485</v>
      </c>
      <c r="G146" s="34">
        <v>3</v>
      </c>
      <c r="H146" s="24" t="s">
        <v>64</v>
      </c>
      <c r="I146" s="24" t="s">
        <v>486</v>
      </c>
      <c r="J146" s="28" t="s">
        <v>37</v>
      </c>
      <c r="K146" s="30" t="s">
        <v>38</v>
      </c>
      <c r="L146" s="30" t="s">
        <v>39</v>
      </c>
      <c r="M146" s="34" t="s">
        <v>40</v>
      </c>
      <c r="N146" s="190">
        <f t="shared" si="9"/>
        <v>1.5</v>
      </c>
      <c r="O146" s="50">
        <v>1.5</v>
      </c>
      <c r="P146" s="50">
        <v>1.5</v>
      </c>
      <c r="Q146" s="50">
        <v>1.5</v>
      </c>
      <c r="R146" s="50">
        <v>1.5</v>
      </c>
      <c r="S146" s="50">
        <v>1.5</v>
      </c>
      <c r="T146" s="50">
        <v>1.5</v>
      </c>
      <c r="U146" s="50">
        <v>1.5</v>
      </c>
      <c r="V146" s="50">
        <v>1.5</v>
      </c>
      <c r="W146" s="50">
        <v>1.5</v>
      </c>
      <c r="X146" s="50">
        <v>1.5</v>
      </c>
      <c r="Y146" s="50">
        <v>1.5</v>
      </c>
      <c r="Z146" s="50">
        <v>1.5</v>
      </c>
      <c r="AA146" s="89" t="e">
        <f>IF(K146="Menos es más", MIN(#REF!/#REF!,1),MIN(#REF!/#REF!,1))</f>
        <v>#REF!</v>
      </c>
      <c r="AB146" s="90" t="e">
        <f t="shared" si="10"/>
        <v>#REF!</v>
      </c>
      <c r="AC146" s="245" t="s">
        <v>331</v>
      </c>
      <c r="AD146" s="34" t="s">
        <v>343</v>
      </c>
      <c r="AE146" s="246" t="s">
        <v>343</v>
      </c>
      <c r="AF146" s="34" t="s">
        <v>344</v>
      </c>
      <c r="AG146" s="30"/>
      <c r="AH146" s="28">
        <v>0</v>
      </c>
    </row>
    <row r="147" spans="1:34" hidden="1"/>
    <row r="148" spans="1:34" hidden="1"/>
    <row r="149" spans="1:34" hidden="1"/>
    <row r="150" spans="1:34" hidden="1"/>
    <row r="151" spans="1:34" hidden="1"/>
    <row r="152" spans="1:34" ht="18" hidden="1">
      <c r="AE152" s="205" t="s">
        <v>517</v>
      </c>
      <c r="AF152" s="206" t="s">
        <v>518</v>
      </c>
      <c r="AG152" s="206" t="s">
        <v>519</v>
      </c>
    </row>
    <row r="153" spans="1:34" ht="23.25" hidden="1">
      <c r="AE153" s="198" t="s">
        <v>338</v>
      </c>
      <c r="AF153" s="84" t="e">
        <f>+AB9+AB14+AB19+AB24+AB29+AB34+AB39+AB44+AB49+AB54+AB59+AB64+AB69+AB74+AB79+AB84+AB89+AB94+AB99+AB104+AB109+AB114+AB119+AB124+AB129+AB134+AB139+AB144</f>
        <v>#REF!</v>
      </c>
      <c r="AG153" s="200">
        <f>+G9+G14+G19+G24+G29+G34+G39+G44+G49+G54+G59+G64+G69+G74+G79+G84+G89+G94+G99+G104+G109+G114+G119+G124+G129+G134+G139+G144</f>
        <v>66</v>
      </c>
    </row>
    <row r="154" spans="1:34" ht="18.75" hidden="1">
      <c r="AE154" s="198" t="s">
        <v>335</v>
      </c>
      <c r="AF154" s="210" t="e">
        <f>+AB8+AB13+AB18+AB23+AB28+AB33+AB38+AB43+AB48+AB53+AB58+AB63+AB68+AB73+AB78+AB83+AB88+AB93+AB98+AB108+AB113+AB118+AB123+AB103+AB118+AB123+AB128+AB133+AB138+AB143</f>
        <v>#REF!</v>
      </c>
      <c r="AG154" s="200">
        <f>+G8+G13+G18+G23+G28+G38+G43+G48+G33+G53+G58+G63+G68+G73+G78+G83+G88+G93+G98+G103+G108+G113+G118+G123+G128+G133+G138+G143</f>
        <v>66</v>
      </c>
    </row>
    <row r="155" spans="1:34" ht="18.75" hidden="1">
      <c r="AE155" s="198" t="s">
        <v>341</v>
      </c>
      <c r="AF155" s="199" t="e">
        <f>+AB10+AB15+AB20+AB25+AB30+AB35+AB40+AB45+AB50+AB55+AB60+AB65+AB70+AB75+AB80+AB85+AB90+AB95+AB100+AB105+AB110+AB115+AB120+AB125+AB130+AB135+AB140+AB145</f>
        <v>#REF!</v>
      </c>
      <c r="AG155" s="200">
        <f>+G10+G15+G20+G25+G30+G35+G40+G45+G50+G55+G60+G65+G70+G75+G80+G85+G90+G95+G100+G105+G110+G115+G120+G125+G130+G135+G140+G145</f>
        <v>66</v>
      </c>
    </row>
    <row r="156" spans="1:34" ht="18.75" hidden="1">
      <c r="AE156" s="201" t="s">
        <v>332</v>
      </c>
      <c r="AF156" s="199" t="e">
        <f>+AB142+AB137+AB132+AB127+AB122+AB117+AB112+AB107+AB102+AB97+AB92+AB87+AB82+AB77+AB72+AB67+AB62+AB57+AB52+AB47+AB42+AB37+AB32+AB27+AB22+AB17+AB12+AB7</f>
        <v>#REF!</v>
      </c>
      <c r="AG156" s="200">
        <f>+G7+G12+G17+G22+G27+G37+G42+G32+G47+G52+G57+G62+G67+G72+G77+G82+G87+G92+G97+G102+G107+G112+G117+G122+G127+G132+G137+G142</f>
        <v>66</v>
      </c>
    </row>
    <row r="157" spans="1:34" ht="18.75" hidden="1">
      <c r="AE157" s="198" t="s">
        <v>343</v>
      </c>
      <c r="AF157" s="199" t="e">
        <f>+AB11+AB16+AB21+AB26+AB31+AB36+AB41+AB46+AB51+AB56+AB61+AB66+AB71+AB76+AB81+AB86+AB91+AB96+AB101+AB106+AB111+AB116+AB121+AB126+AB131+AB141+AB146+AB136</f>
        <v>#REF!</v>
      </c>
      <c r="AG157" s="200">
        <f>+G11+G16+G21+G26+G31+G36+G41+G46+G51+G56+G61+G66+G71+G76+G81+G86+G91+G96+G106+G111+G116+G121+G126+G131+G136+G141+G146+G101</f>
        <v>66</v>
      </c>
    </row>
    <row r="158" spans="1:34" ht="18" hidden="1">
      <c r="AE158" s="202" t="s">
        <v>564</v>
      </c>
      <c r="AF158" s="203" t="e">
        <f>+AVERAGE(AF153:AF157)</f>
        <v>#REF!</v>
      </c>
      <c r="AG158" s="204">
        <f>SUBTOTAL(9,AG153:AG157)</f>
        <v>330</v>
      </c>
    </row>
    <row r="159" spans="1:34" hidden="1"/>
    <row r="160" spans="1:34" hidden="1"/>
    <row r="161" hidden="1"/>
    <row r="162" hidden="1"/>
    <row r="163" hidden="1"/>
    <row r="164" hidden="1"/>
    <row r="165" hidden="1"/>
    <row r="166" hidden="1"/>
    <row r="167" hidden="1"/>
    <row r="168" hidden="1"/>
    <row r="169" hidden="1"/>
    <row r="170" hidden="1"/>
    <row r="171" hidden="1"/>
  </sheetData>
  <sheetProtection algorithmName="SHA-512" hashValue="2+vzJGaJkJnQy3HLgIDwby5AdmI5L0VWXzrdvIxLj/4r2B0GUHOtkrbL+1041JatF83oqj0xx/k7HAAVjYsAGg==" saltValue="UUiavlwxfkfKKd7kSL5ltQ==" spinCount="100000" sheet="1" sort="0" autoFilter="0"/>
  <autoFilter ref="A5:AH146" xr:uid="{85C134BA-C7FF-4B73-9074-6D8226CE7312}"/>
  <mergeCells count="26">
    <mergeCell ref="AF4:AF6"/>
    <mergeCell ref="AG4:AG6"/>
    <mergeCell ref="AH4:AH6"/>
    <mergeCell ref="AD4:AD6"/>
    <mergeCell ref="L4:L6"/>
    <mergeCell ref="M4:M6"/>
    <mergeCell ref="N4:N6"/>
    <mergeCell ref="AC4:AC6"/>
    <mergeCell ref="AE4:AE6"/>
    <mergeCell ref="G4:G6"/>
    <mergeCell ref="H4:H6"/>
    <mergeCell ref="I4:I6"/>
    <mergeCell ref="J4:J6"/>
    <mergeCell ref="K4:K6"/>
    <mergeCell ref="A4:B4"/>
    <mergeCell ref="C4:C6"/>
    <mergeCell ref="D4:D6"/>
    <mergeCell ref="E4:E6"/>
    <mergeCell ref="F4:F6"/>
    <mergeCell ref="AB4:AB6"/>
    <mergeCell ref="O5:Q5"/>
    <mergeCell ref="R5:T5"/>
    <mergeCell ref="U5:W5"/>
    <mergeCell ref="X5:Z5"/>
    <mergeCell ref="O4:Z4"/>
    <mergeCell ref="AA4:AA6"/>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7D791-A1B1-49FE-984E-4AED912CDBFD}">
  <sheetPr codeName="Hoja3">
    <pageSetUpPr fitToPage="1"/>
  </sheetPr>
  <dimension ref="A1:AM1169"/>
  <sheetViews>
    <sheetView showGridLines="0" topLeftCell="F7" zoomScale="50" zoomScaleNormal="50" zoomScaleSheetLayoutView="40" zoomScalePageLayoutView="30" workbookViewId="0">
      <selection activeCell="J8" sqref="J8"/>
    </sheetView>
  </sheetViews>
  <sheetFormatPr baseColWidth="10" defaultColWidth="11.42578125" defaultRowHeight="16.5"/>
  <cols>
    <col min="1" max="6" width="40.7109375" style="256" customWidth="1"/>
    <col min="7" max="7" width="27.5703125" style="256" customWidth="1"/>
    <col min="8" max="8" width="43" style="256" customWidth="1"/>
    <col min="9" max="9" width="50.85546875" style="256" customWidth="1"/>
    <col min="10" max="10" width="21.85546875" style="256" customWidth="1"/>
    <col min="11" max="11" width="23.85546875" style="256" customWidth="1"/>
    <col min="12" max="12" width="29" style="256" customWidth="1"/>
    <col min="13" max="13" width="26.5703125" style="256" customWidth="1"/>
    <col min="14" max="14" width="20.42578125" style="256" customWidth="1"/>
    <col min="15" max="15" width="14.42578125" style="256" customWidth="1"/>
    <col min="16" max="16" width="12.85546875" style="256" customWidth="1"/>
    <col min="17" max="17" width="13.5703125" style="256" customWidth="1"/>
    <col min="18" max="18" width="14.140625" style="256" customWidth="1"/>
    <col min="19" max="19" width="13.7109375" style="256" customWidth="1"/>
    <col min="20" max="20" width="12.140625" style="256" customWidth="1"/>
    <col min="21" max="21" width="11" style="256" customWidth="1"/>
    <col min="22" max="22" width="13.85546875" style="256" customWidth="1"/>
    <col min="23" max="23" width="15.5703125" style="256" customWidth="1"/>
    <col min="24" max="24" width="12.140625" style="256" customWidth="1"/>
    <col min="25" max="25" width="15" style="256" customWidth="1"/>
    <col min="26" max="26" width="12.85546875" style="256" customWidth="1"/>
    <col min="27" max="28" width="35" style="256" customWidth="1"/>
    <col min="29" max="29" width="33.5703125" style="256" customWidth="1"/>
    <col min="30" max="30" width="33.7109375" style="256" customWidth="1"/>
    <col min="31" max="31" width="29.28515625" style="257" customWidth="1"/>
    <col min="32" max="32" width="32.7109375" style="238" customWidth="1"/>
    <col min="33" max="39" width="11.42578125" style="238"/>
    <col min="40" max="40" width="5" style="256" customWidth="1"/>
    <col min="41" max="16384" width="11.42578125" style="256"/>
  </cols>
  <sheetData>
    <row r="1" spans="1:39" ht="35.25" customHeight="1"/>
    <row r="2" spans="1:39" ht="42" customHeight="1">
      <c r="B2" s="258" t="s">
        <v>0</v>
      </c>
      <c r="N2" s="81"/>
    </row>
    <row r="3" spans="1:39" ht="45.75" customHeight="1" thickBot="1">
      <c r="B3" s="259" t="s">
        <v>601</v>
      </c>
      <c r="G3" s="260"/>
      <c r="H3" s="260"/>
      <c r="I3" s="260"/>
      <c r="J3" s="260"/>
      <c r="K3" s="260"/>
      <c r="L3" s="260"/>
      <c r="M3" s="260"/>
      <c r="N3" s="82"/>
      <c r="O3" s="260"/>
      <c r="P3" s="260"/>
      <c r="Q3" s="260"/>
      <c r="R3" s="260"/>
      <c r="S3" s="260"/>
      <c r="T3" s="260"/>
      <c r="U3" s="260"/>
      <c r="V3" s="260"/>
      <c r="W3" s="260"/>
      <c r="X3" s="260"/>
      <c r="Y3" s="260"/>
      <c r="Z3" s="260"/>
      <c r="AA3" s="1377"/>
      <c r="AB3" s="1377"/>
      <c r="AC3" s="1377"/>
      <c r="AD3" s="1377"/>
      <c r="AE3" s="1377"/>
      <c r="AF3" s="1377"/>
    </row>
    <row r="4" spans="1:39" s="261" customFormat="1" ht="85.5" customHeight="1">
      <c r="A4" s="1334" t="s">
        <v>1</v>
      </c>
      <c r="B4" s="1334"/>
      <c r="C4" s="1378" t="s">
        <v>2</v>
      </c>
      <c r="D4" s="1379" t="s">
        <v>3</v>
      </c>
      <c r="E4" s="1380" t="s">
        <v>4</v>
      </c>
      <c r="F4" s="1383" t="s">
        <v>5</v>
      </c>
      <c r="G4" s="1386" t="s">
        <v>6</v>
      </c>
      <c r="H4" s="1389" t="s">
        <v>602</v>
      </c>
      <c r="I4" s="1392" t="s">
        <v>603</v>
      </c>
      <c r="J4" s="1368" t="s">
        <v>604</v>
      </c>
      <c r="K4" s="1365" t="s">
        <v>7</v>
      </c>
      <c r="L4" s="1368" t="s">
        <v>21</v>
      </c>
      <c r="M4" s="1368" t="s">
        <v>22</v>
      </c>
      <c r="N4" s="1368" t="s">
        <v>8</v>
      </c>
      <c r="O4" s="1370" t="s">
        <v>9</v>
      </c>
      <c r="P4" s="1370"/>
      <c r="Q4" s="1370"/>
      <c r="R4" s="1370"/>
      <c r="S4" s="1370"/>
      <c r="T4" s="1370"/>
      <c r="U4" s="1370"/>
      <c r="V4" s="1370"/>
      <c r="W4" s="1370"/>
      <c r="X4" s="1370"/>
      <c r="Y4" s="1370"/>
      <c r="Z4" s="1370"/>
      <c r="AA4" s="1371" t="s">
        <v>10</v>
      </c>
      <c r="AB4" s="1360" t="s">
        <v>605</v>
      </c>
      <c r="AC4" s="1360" t="s">
        <v>11</v>
      </c>
      <c r="AD4" s="1360" t="s">
        <v>12</v>
      </c>
      <c r="AE4" s="1361" t="s">
        <v>13</v>
      </c>
      <c r="AF4" s="1360" t="s">
        <v>14</v>
      </c>
      <c r="AG4" s="239"/>
      <c r="AH4" s="239"/>
      <c r="AI4" s="239"/>
      <c r="AJ4" s="239"/>
      <c r="AK4" s="239"/>
      <c r="AL4" s="239"/>
      <c r="AM4" s="239"/>
    </row>
    <row r="5" spans="1:39" s="261" customFormat="1" ht="51" customHeight="1">
      <c r="A5" s="1395" t="s">
        <v>15</v>
      </c>
      <c r="B5" s="1396" t="s">
        <v>16</v>
      </c>
      <c r="C5" s="1334"/>
      <c r="D5" s="1366"/>
      <c r="E5" s="1381"/>
      <c r="F5" s="1384"/>
      <c r="G5" s="1387"/>
      <c r="H5" s="1390"/>
      <c r="I5" s="1393"/>
      <c r="J5" s="1334"/>
      <c r="K5" s="1366"/>
      <c r="L5" s="1334"/>
      <c r="M5" s="1334"/>
      <c r="N5" s="1334"/>
      <c r="O5" s="1397" t="s">
        <v>606</v>
      </c>
      <c r="P5" s="1398"/>
      <c r="Q5" s="1399"/>
      <c r="R5" s="1397" t="s">
        <v>607</v>
      </c>
      <c r="S5" s="1398"/>
      <c r="T5" s="1376"/>
      <c r="U5" s="1397" t="s">
        <v>608</v>
      </c>
      <c r="V5" s="1398"/>
      <c r="W5" s="1399"/>
      <c r="X5" s="1374" t="s">
        <v>609</v>
      </c>
      <c r="Y5" s="1375"/>
      <c r="Z5" s="1376"/>
      <c r="AA5" s="1372"/>
      <c r="AB5" s="1361"/>
      <c r="AC5" s="1361"/>
      <c r="AD5" s="1361"/>
      <c r="AE5" s="1363"/>
      <c r="AF5" s="1361"/>
      <c r="AG5" s="239"/>
      <c r="AH5" s="239"/>
      <c r="AI5" s="239"/>
      <c r="AJ5" s="239"/>
      <c r="AK5" s="239"/>
      <c r="AL5" s="239"/>
      <c r="AM5" s="239"/>
    </row>
    <row r="6" spans="1:39" s="261" customFormat="1" ht="31.5" thickBot="1">
      <c r="A6" s="1395"/>
      <c r="B6" s="1396"/>
      <c r="C6" s="1369"/>
      <c r="D6" s="1367"/>
      <c r="E6" s="1382"/>
      <c r="F6" s="1385"/>
      <c r="G6" s="1388"/>
      <c r="H6" s="1391"/>
      <c r="I6" s="1394"/>
      <c r="J6" s="1369"/>
      <c r="K6" s="1367"/>
      <c r="L6" s="1369"/>
      <c r="M6" s="1369"/>
      <c r="N6" s="1369"/>
      <c r="O6" s="242">
        <v>44562</v>
      </c>
      <c r="P6" s="242">
        <v>44593</v>
      </c>
      <c r="Q6" s="242">
        <v>44621</v>
      </c>
      <c r="R6" s="242">
        <v>44652</v>
      </c>
      <c r="S6" s="242">
        <v>44682</v>
      </c>
      <c r="T6" s="242">
        <v>44713</v>
      </c>
      <c r="U6" s="242">
        <v>44743</v>
      </c>
      <c r="V6" s="242">
        <v>44774</v>
      </c>
      <c r="W6" s="242">
        <v>44805</v>
      </c>
      <c r="X6" s="242">
        <v>44835</v>
      </c>
      <c r="Y6" s="242">
        <v>44866</v>
      </c>
      <c r="Z6" s="242">
        <v>44896</v>
      </c>
      <c r="AA6" s="1373"/>
      <c r="AB6" s="1362"/>
      <c r="AC6" s="1362"/>
      <c r="AD6" s="1362"/>
      <c r="AE6" s="1364"/>
      <c r="AF6" s="1362"/>
      <c r="AG6" s="239"/>
      <c r="AH6" s="243"/>
      <c r="AI6" s="239"/>
      <c r="AJ6" s="239"/>
      <c r="AK6" s="239"/>
      <c r="AL6" s="239"/>
      <c r="AM6" s="239"/>
    </row>
    <row r="7" spans="1:39" ht="123.75" customHeight="1" thickTop="1">
      <c r="A7" s="262" t="s">
        <v>47</v>
      </c>
      <c r="B7" s="263" t="s">
        <v>220</v>
      </c>
      <c r="C7" s="1356"/>
      <c r="D7" s="264" t="s">
        <v>610</v>
      </c>
      <c r="E7" s="265"/>
      <c r="F7" s="266" t="s">
        <v>611</v>
      </c>
      <c r="G7" s="48">
        <v>2</v>
      </c>
      <c r="H7" s="26" t="s">
        <v>68</v>
      </c>
      <c r="I7" s="21" t="s">
        <v>612</v>
      </c>
      <c r="J7" s="25" t="s">
        <v>81</v>
      </c>
      <c r="K7" s="25" t="s">
        <v>30</v>
      </c>
      <c r="L7" s="267" t="s">
        <v>39</v>
      </c>
      <c r="M7" s="267" t="s">
        <v>40</v>
      </c>
      <c r="N7" s="268">
        <v>1</v>
      </c>
      <c r="O7" s="269">
        <v>1</v>
      </c>
      <c r="P7" s="269">
        <v>1</v>
      </c>
      <c r="Q7" s="269">
        <v>1</v>
      </c>
      <c r="R7" s="269">
        <v>1</v>
      </c>
      <c r="S7" s="269">
        <v>1</v>
      </c>
      <c r="T7" s="269">
        <v>1</v>
      </c>
      <c r="U7" s="269">
        <v>1</v>
      </c>
      <c r="V7" s="269">
        <v>1</v>
      </c>
      <c r="W7" s="269">
        <v>1</v>
      </c>
      <c r="X7" s="269">
        <v>1</v>
      </c>
      <c r="Y7" s="269">
        <v>1</v>
      </c>
      <c r="Z7" s="269">
        <v>1</v>
      </c>
      <c r="AA7" s="134" t="s">
        <v>613</v>
      </c>
      <c r="AB7" s="134" t="s">
        <v>142</v>
      </c>
      <c r="AC7" s="134" t="s">
        <v>142</v>
      </c>
      <c r="AD7" s="134" t="s">
        <v>614</v>
      </c>
      <c r="AE7" s="186" t="s">
        <v>131</v>
      </c>
      <c r="AF7" s="272"/>
    </row>
    <row r="8" spans="1:39" ht="163.5" customHeight="1">
      <c r="A8" s="262" t="s">
        <v>47</v>
      </c>
      <c r="B8" s="263" t="s">
        <v>220</v>
      </c>
      <c r="C8" s="1357"/>
      <c r="D8" s="26" t="s">
        <v>615</v>
      </c>
      <c r="E8" s="265"/>
      <c r="F8" s="266" t="s">
        <v>616</v>
      </c>
      <c r="G8" s="25">
        <v>2</v>
      </c>
      <c r="H8" s="26" t="s">
        <v>68</v>
      </c>
      <c r="I8" s="24" t="s">
        <v>617</v>
      </c>
      <c r="J8" s="25" t="s">
        <v>29</v>
      </c>
      <c r="K8" s="25" t="s">
        <v>30</v>
      </c>
      <c r="L8" s="267" t="s">
        <v>31</v>
      </c>
      <c r="M8" s="267" t="s">
        <v>40</v>
      </c>
      <c r="N8" s="273">
        <f>+SUM(O8:Z8)</f>
        <v>6</v>
      </c>
      <c r="O8" s="274"/>
      <c r="P8" s="275">
        <v>1</v>
      </c>
      <c r="Q8" s="276"/>
      <c r="R8" s="275">
        <v>1</v>
      </c>
      <c r="S8" s="276"/>
      <c r="T8" s="275">
        <v>1</v>
      </c>
      <c r="U8" s="276"/>
      <c r="V8" s="275">
        <v>1</v>
      </c>
      <c r="W8" s="276"/>
      <c r="X8" s="275">
        <v>1</v>
      </c>
      <c r="Y8" s="276"/>
      <c r="Z8" s="275">
        <v>1</v>
      </c>
      <c r="AA8" s="134" t="s">
        <v>618</v>
      </c>
      <c r="AB8" s="134" t="s">
        <v>142</v>
      </c>
      <c r="AC8" s="134" t="s">
        <v>142</v>
      </c>
      <c r="AD8" s="134" t="s">
        <v>614</v>
      </c>
      <c r="AE8" s="186" t="s">
        <v>95</v>
      </c>
      <c r="AF8" s="277"/>
    </row>
    <row r="9" spans="1:39" ht="147" customHeight="1">
      <c r="A9" s="262" t="s">
        <v>47</v>
      </c>
      <c r="B9" s="263" t="s">
        <v>220</v>
      </c>
      <c r="C9" s="1357"/>
      <c r="D9" s="264" t="s">
        <v>619</v>
      </c>
      <c r="E9" s="265"/>
      <c r="F9" s="266" t="s">
        <v>620</v>
      </c>
      <c r="G9" s="25">
        <v>2</v>
      </c>
      <c r="H9" s="26" t="s">
        <v>68</v>
      </c>
      <c r="I9" s="24" t="s">
        <v>621</v>
      </c>
      <c r="J9" s="25" t="s">
        <v>29</v>
      </c>
      <c r="K9" s="25" t="s">
        <v>30</v>
      </c>
      <c r="L9" s="267" t="s">
        <v>31</v>
      </c>
      <c r="M9" s="267" t="s">
        <v>40</v>
      </c>
      <c r="N9" s="278">
        <f>+SUM(O9:Z9)</f>
        <v>96</v>
      </c>
      <c r="O9" s="275">
        <v>8</v>
      </c>
      <c r="P9" s="275">
        <v>8</v>
      </c>
      <c r="Q9" s="275">
        <v>8</v>
      </c>
      <c r="R9" s="275">
        <v>8</v>
      </c>
      <c r="S9" s="275">
        <v>8</v>
      </c>
      <c r="T9" s="275">
        <v>8</v>
      </c>
      <c r="U9" s="275">
        <v>8</v>
      </c>
      <c r="V9" s="275">
        <v>8</v>
      </c>
      <c r="W9" s="275">
        <v>8</v>
      </c>
      <c r="X9" s="275">
        <v>8</v>
      </c>
      <c r="Y9" s="275">
        <v>8</v>
      </c>
      <c r="Z9" s="275">
        <v>8</v>
      </c>
      <c r="AA9" s="134" t="s">
        <v>622</v>
      </c>
      <c r="AB9" s="134" t="s">
        <v>142</v>
      </c>
      <c r="AC9" s="134" t="s">
        <v>142</v>
      </c>
      <c r="AD9" s="134" t="s">
        <v>614</v>
      </c>
      <c r="AE9" s="186" t="s">
        <v>149</v>
      </c>
      <c r="AF9" s="277"/>
    </row>
    <row r="10" spans="1:39" ht="121.5" customHeight="1">
      <c r="A10" s="262" t="s">
        <v>47</v>
      </c>
      <c r="B10" s="263" t="s">
        <v>220</v>
      </c>
      <c r="C10" s="1357"/>
      <c r="D10" s="35" t="s">
        <v>623</v>
      </c>
      <c r="E10" s="265"/>
      <c r="F10" s="266" t="s">
        <v>624</v>
      </c>
      <c r="G10" s="25">
        <v>2</v>
      </c>
      <c r="H10" s="26" t="s">
        <v>64</v>
      </c>
      <c r="I10" s="24" t="s">
        <v>625</v>
      </c>
      <c r="J10" s="279" t="s">
        <v>29</v>
      </c>
      <c r="K10" s="25" t="s">
        <v>30</v>
      </c>
      <c r="L10" s="267" t="s">
        <v>31</v>
      </c>
      <c r="M10" s="267" t="s">
        <v>40</v>
      </c>
      <c r="N10" s="273">
        <v>4</v>
      </c>
      <c r="O10" s="280"/>
      <c r="P10" s="280"/>
      <c r="Q10" s="281">
        <v>1</v>
      </c>
      <c r="R10" s="282"/>
      <c r="S10" s="282"/>
      <c r="T10" s="281">
        <v>1</v>
      </c>
      <c r="U10" s="282"/>
      <c r="V10" s="282"/>
      <c r="W10" s="281">
        <v>1</v>
      </c>
      <c r="X10" s="280"/>
      <c r="Y10" s="280"/>
      <c r="Z10" s="281">
        <v>1</v>
      </c>
      <c r="AA10" s="134" t="s">
        <v>626</v>
      </c>
      <c r="AB10" s="134" t="s">
        <v>142</v>
      </c>
      <c r="AC10" s="134" t="s">
        <v>142</v>
      </c>
      <c r="AD10" s="134" t="s">
        <v>614</v>
      </c>
      <c r="AE10" s="186"/>
      <c r="AF10" s="277"/>
    </row>
    <row r="11" spans="1:39" ht="228.75" customHeight="1">
      <c r="A11" s="262" t="s">
        <v>47</v>
      </c>
      <c r="B11" s="263" t="s">
        <v>220</v>
      </c>
      <c r="C11" s="1358"/>
      <c r="D11" s="35" t="s">
        <v>627</v>
      </c>
      <c r="E11" s="283"/>
      <c r="F11" s="266" t="s">
        <v>628</v>
      </c>
      <c r="G11" s="25">
        <v>2</v>
      </c>
      <c r="H11" s="26" t="s">
        <v>64</v>
      </c>
      <c r="I11" s="24" t="s">
        <v>629</v>
      </c>
      <c r="J11" s="25" t="s">
        <v>29</v>
      </c>
      <c r="K11" s="25" t="s">
        <v>30</v>
      </c>
      <c r="L11" s="267" t="s">
        <v>31</v>
      </c>
      <c r="M11" s="267" t="s">
        <v>40</v>
      </c>
      <c r="N11" s="278">
        <v>4</v>
      </c>
      <c r="O11" s="284"/>
      <c r="P11" s="284"/>
      <c r="Q11" s="275">
        <v>1</v>
      </c>
      <c r="R11" s="284"/>
      <c r="S11" s="284"/>
      <c r="T11" s="275">
        <v>1</v>
      </c>
      <c r="U11" s="284"/>
      <c r="V11" s="284"/>
      <c r="W11" s="275">
        <v>1</v>
      </c>
      <c r="X11" s="284"/>
      <c r="Y11" s="284"/>
      <c r="Z11" s="275">
        <v>1</v>
      </c>
      <c r="AA11" s="134" t="s">
        <v>396</v>
      </c>
      <c r="AB11" s="134" t="s">
        <v>142</v>
      </c>
      <c r="AC11" s="134" t="s">
        <v>142</v>
      </c>
      <c r="AD11" s="134" t="s">
        <v>614</v>
      </c>
      <c r="AE11" s="186" t="s">
        <v>145</v>
      </c>
      <c r="AF11" s="285"/>
      <c r="AG11" s="256"/>
      <c r="AH11" s="256"/>
      <c r="AI11" s="256"/>
      <c r="AJ11" s="256"/>
      <c r="AK11" s="256"/>
      <c r="AL11" s="256"/>
      <c r="AM11" s="256"/>
    </row>
    <row r="12" spans="1:39" ht="120.75" customHeight="1">
      <c r="A12" s="1359" t="s">
        <v>229</v>
      </c>
      <c r="B12" s="263" t="s">
        <v>230</v>
      </c>
      <c r="C12" s="22"/>
      <c r="D12" s="286" t="s">
        <v>630</v>
      </c>
      <c r="E12" s="283"/>
      <c r="F12" s="266" t="s">
        <v>631</v>
      </c>
      <c r="G12" s="48">
        <v>2</v>
      </c>
      <c r="H12" s="26" t="s">
        <v>64</v>
      </c>
      <c r="I12" s="24" t="s">
        <v>632</v>
      </c>
      <c r="J12" s="25" t="s">
        <v>29</v>
      </c>
      <c r="K12" s="25" t="s">
        <v>30</v>
      </c>
      <c r="L12" s="267" t="s">
        <v>31</v>
      </c>
      <c r="M12" s="267" t="s">
        <v>40</v>
      </c>
      <c r="N12" s="278">
        <v>12</v>
      </c>
      <c r="O12" s="275">
        <v>1</v>
      </c>
      <c r="P12" s="275">
        <v>1</v>
      </c>
      <c r="Q12" s="275">
        <v>1</v>
      </c>
      <c r="R12" s="275">
        <v>1</v>
      </c>
      <c r="S12" s="275">
        <v>1</v>
      </c>
      <c r="T12" s="275">
        <v>1</v>
      </c>
      <c r="U12" s="275">
        <v>1</v>
      </c>
      <c r="V12" s="275">
        <v>1</v>
      </c>
      <c r="W12" s="275">
        <v>1</v>
      </c>
      <c r="X12" s="275">
        <v>1</v>
      </c>
      <c r="Y12" s="275">
        <v>1</v>
      </c>
      <c r="Z12" s="275">
        <v>1</v>
      </c>
      <c r="AA12" s="134" t="s">
        <v>184</v>
      </c>
      <c r="AB12" s="134" t="s">
        <v>142</v>
      </c>
      <c r="AC12" s="134" t="s">
        <v>142</v>
      </c>
      <c r="AD12" s="134" t="s">
        <v>614</v>
      </c>
      <c r="AE12" s="186"/>
      <c r="AF12" s="285"/>
      <c r="AG12" s="256"/>
      <c r="AH12" s="256"/>
      <c r="AI12" s="256"/>
      <c r="AJ12" s="256"/>
      <c r="AK12" s="256"/>
      <c r="AL12" s="256"/>
      <c r="AM12" s="256"/>
    </row>
    <row r="13" spans="1:39" ht="113.25" customHeight="1">
      <c r="A13" s="1359"/>
      <c r="B13" s="263" t="s">
        <v>316</v>
      </c>
      <c r="C13" s="22"/>
      <c r="D13" s="286" t="s">
        <v>633</v>
      </c>
      <c r="E13" s="283"/>
      <c r="F13" s="266" t="s">
        <v>634</v>
      </c>
      <c r="G13" s="48">
        <v>2</v>
      </c>
      <c r="H13" s="26" t="s">
        <v>171</v>
      </c>
      <c r="I13" s="24" t="s">
        <v>635</v>
      </c>
      <c r="J13" s="25" t="s">
        <v>81</v>
      </c>
      <c r="K13" s="25" t="s">
        <v>30</v>
      </c>
      <c r="L13" s="267" t="s">
        <v>39</v>
      </c>
      <c r="M13" s="267" t="s">
        <v>40</v>
      </c>
      <c r="N13" s="268">
        <v>1</v>
      </c>
      <c r="O13" s="269">
        <v>1</v>
      </c>
      <c r="P13" s="269">
        <v>1</v>
      </c>
      <c r="Q13" s="269">
        <v>1</v>
      </c>
      <c r="R13" s="269">
        <v>1</v>
      </c>
      <c r="S13" s="269">
        <v>1</v>
      </c>
      <c r="T13" s="269">
        <v>1</v>
      </c>
      <c r="U13" s="269">
        <v>1</v>
      </c>
      <c r="V13" s="269">
        <v>1</v>
      </c>
      <c r="W13" s="269">
        <v>1</v>
      </c>
      <c r="X13" s="269">
        <v>1</v>
      </c>
      <c r="Y13" s="269">
        <v>1</v>
      </c>
      <c r="Z13" s="269">
        <v>1</v>
      </c>
      <c r="AA13" s="134" t="s">
        <v>396</v>
      </c>
      <c r="AB13" s="134" t="s">
        <v>142</v>
      </c>
      <c r="AC13" s="134" t="s">
        <v>142</v>
      </c>
      <c r="AD13" s="134" t="s">
        <v>614</v>
      </c>
      <c r="AE13" s="186"/>
      <c r="AF13" s="285"/>
      <c r="AG13" s="256"/>
      <c r="AH13" s="256"/>
      <c r="AI13" s="256"/>
      <c r="AJ13" s="256"/>
      <c r="AK13" s="256"/>
      <c r="AL13" s="256"/>
      <c r="AM13" s="256"/>
    </row>
    <row r="14" spans="1:39" ht="108.75" customHeight="1">
      <c r="A14" s="29" t="s">
        <v>34</v>
      </c>
      <c r="B14" s="263" t="s">
        <v>216</v>
      </c>
      <c r="C14" s="29"/>
      <c r="D14" s="35" t="s">
        <v>636</v>
      </c>
      <c r="E14" s="29" t="s">
        <v>637</v>
      </c>
      <c r="F14" s="266" t="s">
        <v>638</v>
      </c>
      <c r="G14" s="25">
        <v>2</v>
      </c>
      <c r="H14" s="287" t="s">
        <v>171</v>
      </c>
      <c r="I14" s="279" t="s">
        <v>639</v>
      </c>
      <c r="J14" s="267" t="s">
        <v>81</v>
      </c>
      <c r="K14" s="25" t="s">
        <v>30</v>
      </c>
      <c r="L14" s="25" t="s">
        <v>39</v>
      </c>
      <c r="M14" s="267" t="s">
        <v>40</v>
      </c>
      <c r="N14" s="268">
        <v>1</v>
      </c>
      <c r="O14" s="269">
        <v>1</v>
      </c>
      <c r="P14" s="269">
        <v>1</v>
      </c>
      <c r="Q14" s="269">
        <v>1</v>
      </c>
      <c r="R14" s="269">
        <v>1</v>
      </c>
      <c r="S14" s="269">
        <v>1</v>
      </c>
      <c r="T14" s="269">
        <v>1</v>
      </c>
      <c r="U14" s="269">
        <v>1</v>
      </c>
      <c r="V14" s="269">
        <v>1</v>
      </c>
      <c r="W14" s="269">
        <v>1</v>
      </c>
      <c r="X14" s="269">
        <v>1</v>
      </c>
      <c r="Y14" s="269">
        <v>1</v>
      </c>
      <c r="Z14" s="269">
        <v>1</v>
      </c>
      <c r="AA14" s="75" t="s">
        <v>640</v>
      </c>
      <c r="AB14" s="75" t="s">
        <v>641</v>
      </c>
      <c r="AC14" s="75" t="s">
        <v>641</v>
      </c>
      <c r="AD14" s="75" t="s">
        <v>642</v>
      </c>
      <c r="AE14" s="186" t="s">
        <v>131</v>
      </c>
      <c r="AF14" s="285"/>
      <c r="AG14" s="256"/>
      <c r="AH14" s="256"/>
      <c r="AI14" s="256"/>
      <c r="AJ14" s="256"/>
      <c r="AK14" s="256"/>
      <c r="AL14" s="256"/>
      <c r="AM14" s="256"/>
    </row>
    <row r="15" spans="1:39" ht="110.25" customHeight="1">
      <c r="A15" s="29" t="s">
        <v>47</v>
      </c>
      <c r="B15" s="263" t="s">
        <v>220</v>
      </c>
      <c r="C15" s="262"/>
      <c r="D15" s="35" t="s">
        <v>643</v>
      </c>
      <c r="E15" s="29"/>
      <c r="F15" s="266" t="s">
        <v>644</v>
      </c>
      <c r="G15" s="25">
        <v>2</v>
      </c>
      <c r="H15" s="287" t="s">
        <v>64</v>
      </c>
      <c r="I15" s="246" t="s">
        <v>645</v>
      </c>
      <c r="J15" s="48" t="s">
        <v>81</v>
      </c>
      <c r="K15" s="25" t="s">
        <v>38</v>
      </c>
      <c r="L15" s="25" t="s">
        <v>39</v>
      </c>
      <c r="M15" s="267" t="s">
        <v>40</v>
      </c>
      <c r="N15" s="268">
        <v>1</v>
      </c>
      <c r="O15" s="269">
        <v>1</v>
      </c>
      <c r="P15" s="269">
        <v>1</v>
      </c>
      <c r="Q15" s="269">
        <v>1</v>
      </c>
      <c r="R15" s="269">
        <v>1</v>
      </c>
      <c r="S15" s="269">
        <v>1</v>
      </c>
      <c r="T15" s="269">
        <v>1</v>
      </c>
      <c r="U15" s="269">
        <v>1</v>
      </c>
      <c r="V15" s="269">
        <v>1</v>
      </c>
      <c r="W15" s="269">
        <v>1</v>
      </c>
      <c r="X15" s="269">
        <v>1</v>
      </c>
      <c r="Y15" s="269">
        <v>1</v>
      </c>
      <c r="Z15" s="269">
        <v>1</v>
      </c>
      <c r="AA15" s="75" t="s">
        <v>646</v>
      </c>
      <c r="AB15" s="75" t="s">
        <v>641</v>
      </c>
      <c r="AC15" s="75" t="s">
        <v>641</v>
      </c>
      <c r="AD15" s="75" t="s">
        <v>642</v>
      </c>
      <c r="AE15" s="186"/>
      <c r="AF15" s="285"/>
      <c r="AG15" s="256"/>
      <c r="AH15" s="256"/>
      <c r="AI15" s="256"/>
      <c r="AJ15" s="256"/>
      <c r="AK15" s="256"/>
      <c r="AL15" s="256"/>
      <c r="AM15" s="256"/>
    </row>
    <row r="16" spans="1:39" ht="92.25" customHeight="1">
      <c r="A16" s="29" t="s">
        <v>26</v>
      </c>
      <c r="B16" s="263" t="s">
        <v>647</v>
      </c>
      <c r="C16" s="29"/>
      <c r="D16" s="35" t="s">
        <v>648</v>
      </c>
      <c r="E16" s="29"/>
      <c r="F16" s="266" t="s">
        <v>649</v>
      </c>
      <c r="G16" s="48">
        <v>1</v>
      </c>
      <c r="H16" s="287" t="s">
        <v>94</v>
      </c>
      <c r="I16" s="288" t="s">
        <v>650</v>
      </c>
      <c r="J16" s="25" t="s">
        <v>81</v>
      </c>
      <c r="K16" s="25" t="s">
        <v>30</v>
      </c>
      <c r="L16" s="25" t="s">
        <v>39</v>
      </c>
      <c r="M16" s="25" t="s">
        <v>40</v>
      </c>
      <c r="N16" s="268">
        <v>1</v>
      </c>
      <c r="O16" s="269">
        <v>1</v>
      </c>
      <c r="P16" s="269">
        <v>1</v>
      </c>
      <c r="Q16" s="269">
        <v>1</v>
      </c>
      <c r="R16" s="269">
        <v>1</v>
      </c>
      <c r="S16" s="269">
        <v>1</v>
      </c>
      <c r="T16" s="269">
        <v>1</v>
      </c>
      <c r="U16" s="269">
        <v>1</v>
      </c>
      <c r="V16" s="269">
        <v>1</v>
      </c>
      <c r="W16" s="269">
        <v>1</v>
      </c>
      <c r="X16" s="269">
        <v>1</v>
      </c>
      <c r="Y16" s="269">
        <v>1</v>
      </c>
      <c r="Z16" s="269">
        <v>1</v>
      </c>
      <c r="AA16" s="75" t="s">
        <v>651</v>
      </c>
      <c r="AB16" s="75" t="s">
        <v>641</v>
      </c>
      <c r="AC16" s="75" t="s">
        <v>641</v>
      </c>
      <c r="AD16" s="75" t="s">
        <v>642</v>
      </c>
      <c r="AE16" s="186" t="s">
        <v>131</v>
      </c>
      <c r="AF16" s="285"/>
      <c r="AG16" s="256"/>
      <c r="AH16" s="256"/>
      <c r="AI16" s="256"/>
      <c r="AJ16" s="256"/>
      <c r="AK16" s="256"/>
      <c r="AL16" s="256"/>
      <c r="AM16" s="256"/>
    </row>
    <row r="17" spans="1:39" ht="96" customHeight="1">
      <c r="A17" s="29" t="s">
        <v>229</v>
      </c>
      <c r="B17" s="23" t="s">
        <v>323</v>
      </c>
      <c r="C17" s="29"/>
      <c r="D17" s="35" t="s">
        <v>652</v>
      </c>
      <c r="E17" s="283"/>
      <c r="F17" s="266" t="s">
        <v>653</v>
      </c>
      <c r="G17" s="25">
        <v>2</v>
      </c>
      <c r="H17" s="287" t="s">
        <v>171</v>
      </c>
      <c r="I17" s="288" t="s">
        <v>654</v>
      </c>
      <c r="J17" s="25" t="s">
        <v>29</v>
      </c>
      <c r="K17" s="25" t="s">
        <v>30</v>
      </c>
      <c r="L17" s="267" t="s">
        <v>31</v>
      </c>
      <c r="M17" s="25" t="s">
        <v>40</v>
      </c>
      <c r="N17" s="278">
        <f>+SUM(O17:Z17)</f>
        <v>4</v>
      </c>
      <c r="O17" s="284"/>
      <c r="P17" s="284"/>
      <c r="Q17" s="289">
        <v>1</v>
      </c>
      <c r="R17" s="284"/>
      <c r="S17" s="284"/>
      <c r="T17" s="289">
        <v>1</v>
      </c>
      <c r="U17" s="284"/>
      <c r="V17" s="284"/>
      <c r="W17" s="289">
        <v>1</v>
      </c>
      <c r="X17" s="284"/>
      <c r="Y17" s="284"/>
      <c r="Z17" s="289">
        <v>1</v>
      </c>
      <c r="AA17" s="75" t="s">
        <v>655</v>
      </c>
      <c r="AB17" s="75" t="s">
        <v>656</v>
      </c>
      <c r="AC17" s="75" t="s">
        <v>656</v>
      </c>
      <c r="AD17" s="75" t="s">
        <v>657</v>
      </c>
      <c r="AE17" s="186" t="s">
        <v>131</v>
      </c>
      <c r="AF17" s="285"/>
      <c r="AG17" s="256"/>
      <c r="AH17" s="256"/>
      <c r="AI17" s="256"/>
      <c r="AJ17" s="256"/>
      <c r="AK17" s="256"/>
      <c r="AL17" s="256"/>
      <c r="AM17" s="256"/>
    </row>
    <row r="18" spans="1:39" ht="191.25" customHeight="1">
      <c r="A18" s="23" t="s">
        <v>47</v>
      </c>
      <c r="B18" s="23" t="s">
        <v>126</v>
      </c>
      <c r="C18" s="29"/>
      <c r="D18" s="35" t="s">
        <v>658</v>
      </c>
      <c r="E18" s="283"/>
      <c r="F18" s="266" t="s">
        <v>659</v>
      </c>
      <c r="G18" s="25">
        <v>2</v>
      </c>
      <c r="H18" s="287" t="s">
        <v>171</v>
      </c>
      <c r="I18" s="279" t="s">
        <v>660</v>
      </c>
      <c r="J18" s="25" t="s">
        <v>29</v>
      </c>
      <c r="K18" s="25" t="s">
        <v>30</v>
      </c>
      <c r="L18" s="267" t="s">
        <v>31</v>
      </c>
      <c r="M18" s="25" t="s">
        <v>40</v>
      </c>
      <c r="N18" s="278">
        <f>+SUM(O18:Z18)</f>
        <v>4</v>
      </c>
      <c r="O18" s="284"/>
      <c r="P18" s="284"/>
      <c r="Q18" s="289">
        <v>1</v>
      </c>
      <c r="R18" s="284"/>
      <c r="S18" s="284"/>
      <c r="T18" s="289">
        <v>1</v>
      </c>
      <c r="U18" s="284"/>
      <c r="V18" s="284"/>
      <c r="W18" s="289">
        <v>1</v>
      </c>
      <c r="X18" s="284"/>
      <c r="Y18" s="284"/>
      <c r="Z18" s="289">
        <v>1</v>
      </c>
      <c r="AA18" s="75" t="s">
        <v>655</v>
      </c>
      <c r="AB18" s="75" t="s">
        <v>656</v>
      </c>
      <c r="AC18" s="75" t="s">
        <v>656</v>
      </c>
      <c r="AD18" s="75" t="s">
        <v>657</v>
      </c>
      <c r="AE18" s="186"/>
      <c r="AF18" s="285"/>
      <c r="AG18" s="256"/>
      <c r="AH18" s="256"/>
      <c r="AI18" s="256"/>
      <c r="AJ18" s="256"/>
      <c r="AK18" s="256"/>
      <c r="AL18" s="256"/>
      <c r="AM18" s="256"/>
    </row>
    <row r="19" spans="1:39" ht="150" customHeight="1">
      <c r="A19" s="23" t="s">
        <v>47</v>
      </c>
      <c r="B19" s="23" t="s">
        <v>220</v>
      </c>
      <c r="C19" s="29"/>
      <c r="D19" s="35" t="s">
        <v>661</v>
      </c>
      <c r="E19" s="283"/>
      <c r="F19" s="266" t="s">
        <v>662</v>
      </c>
      <c r="G19" s="25">
        <v>2</v>
      </c>
      <c r="H19" s="287" t="s">
        <v>171</v>
      </c>
      <c r="I19" s="279" t="s">
        <v>663</v>
      </c>
      <c r="J19" s="25" t="s">
        <v>81</v>
      </c>
      <c r="K19" s="25" t="s">
        <v>30</v>
      </c>
      <c r="L19" s="25" t="s">
        <v>39</v>
      </c>
      <c r="M19" s="25" t="s">
        <v>40</v>
      </c>
      <c r="N19" s="290">
        <v>1</v>
      </c>
      <c r="O19" s="291">
        <v>1</v>
      </c>
      <c r="P19" s="291">
        <v>1</v>
      </c>
      <c r="Q19" s="291">
        <v>1</v>
      </c>
      <c r="R19" s="291">
        <v>1</v>
      </c>
      <c r="S19" s="291">
        <v>1</v>
      </c>
      <c r="T19" s="291">
        <v>1</v>
      </c>
      <c r="U19" s="291">
        <v>1</v>
      </c>
      <c r="V19" s="291">
        <v>1</v>
      </c>
      <c r="W19" s="291">
        <v>1</v>
      </c>
      <c r="X19" s="291">
        <v>1</v>
      </c>
      <c r="Y19" s="291">
        <v>1</v>
      </c>
      <c r="Z19" s="291">
        <v>1</v>
      </c>
      <c r="AA19" s="75" t="s">
        <v>664</v>
      </c>
      <c r="AB19" s="75" t="s">
        <v>656</v>
      </c>
      <c r="AC19" s="75" t="s">
        <v>656</v>
      </c>
      <c r="AD19" s="75" t="s">
        <v>657</v>
      </c>
      <c r="AE19" s="186"/>
      <c r="AF19" s="285"/>
      <c r="AG19" s="256"/>
      <c r="AH19" s="256"/>
      <c r="AI19" s="256"/>
      <c r="AJ19" s="256"/>
      <c r="AK19" s="256"/>
      <c r="AL19" s="256"/>
      <c r="AM19" s="256"/>
    </row>
    <row r="20" spans="1:39" ht="18" hidden="1">
      <c r="B20" s="292"/>
      <c r="AF20" s="122"/>
    </row>
    <row r="21" spans="1:39" ht="18" hidden="1">
      <c r="B21" s="292"/>
      <c r="AF21" s="122"/>
    </row>
    <row r="22" spans="1:39" ht="18" hidden="1">
      <c r="B22" s="292"/>
      <c r="AF22" s="122"/>
    </row>
    <row r="23" spans="1:39" ht="18" hidden="1">
      <c r="B23" s="292"/>
      <c r="AF23" s="122"/>
    </row>
    <row r="24" spans="1:39" ht="18" hidden="1">
      <c r="B24" s="292"/>
      <c r="AF24" s="122"/>
    </row>
    <row r="25" spans="1:39" ht="23.25" hidden="1">
      <c r="B25" s="292"/>
      <c r="AB25" s="87" t="s">
        <v>517</v>
      </c>
      <c r="AC25" s="87" t="s">
        <v>518</v>
      </c>
      <c r="AD25" s="88" t="s">
        <v>519</v>
      </c>
      <c r="AF25" s="122"/>
    </row>
    <row r="26" spans="1:39" ht="59.25" hidden="1" customHeight="1">
      <c r="B26" s="292"/>
      <c r="AB26" s="293" t="s">
        <v>142</v>
      </c>
      <c r="AC26" s="294" t="e">
        <f>+#REF!+#REF!+#REF!+#REF!</f>
        <v>#REF!</v>
      </c>
      <c r="AD26" s="295">
        <f>+G13+G12+G9+G7</f>
        <v>8</v>
      </c>
      <c r="AF26" s="122"/>
    </row>
    <row r="27" spans="1:39" ht="46.5" hidden="1" customHeight="1">
      <c r="B27" s="292"/>
      <c r="AB27" s="296" t="s">
        <v>641</v>
      </c>
      <c r="AC27" s="294" t="e">
        <f>+#REF!+#REF!</f>
        <v>#REF!</v>
      </c>
      <c r="AD27" s="295">
        <f>+G14+G15</f>
        <v>4</v>
      </c>
      <c r="AF27" s="122"/>
    </row>
    <row r="28" spans="1:39" ht="36" hidden="1">
      <c r="B28" s="292"/>
      <c r="AB28" s="296" t="s">
        <v>656</v>
      </c>
      <c r="AC28" s="294" t="e">
        <f>+#REF!</f>
        <v>#REF!</v>
      </c>
      <c r="AD28" s="295">
        <f>+G19</f>
        <v>2</v>
      </c>
      <c r="AF28" s="122"/>
    </row>
    <row r="29" spans="1:39" ht="94.5" hidden="1" customHeight="1">
      <c r="B29" s="292"/>
      <c r="AB29" s="85" t="s">
        <v>656</v>
      </c>
      <c r="AC29" s="86" t="e">
        <f>+AVERAGE(AC26:AC28)</f>
        <v>#REF!</v>
      </c>
      <c r="AD29" s="297">
        <f>SUBTOTAL(9,AD26:AD28)</f>
        <v>14</v>
      </c>
      <c r="AF29" s="122"/>
    </row>
    <row r="30" spans="1:39" ht="18" hidden="1">
      <c r="B30" s="292"/>
      <c r="AF30" s="122"/>
    </row>
    <row r="31" spans="1:39" ht="18" hidden="1">
      <c r="B31" s="292"/>
      <c r="AF31" s="122"/>
    </row>
    <row r="32" spans="1:39" ht="18" hidden="1">
      <c r="B32" s="292"/>
      <c r="AF32" s="122"/>
    </row>
    <row r="33" spans="2:32" ht="18">
      <c r="B33" s="292"/>
      <c r="AF33" s="122"/>
    </row>
    <row r="34" spans="2:32" ht="18">
      <c r="B34" s="292"/>
      <c r="AF34" s="122"/>
    </row>
    <row r="35" spans="2:32" ht="18">
      <c r="B35" s="292"/>
      <c r="AF35" s="122"/>
    </row>
    <row r="36" spans="2:32" ht="18">
      <c r="B36" s="292"/>
      <c r="AF36" s="122"/>
    </row>
    <row r="37" spans="2:32" ht="18">
      <c r="B37" s="292"/>
      <c r="AF37" s="122"/>
    </row>
    <row r="38" spans="2:32" ht="18">
      <c r="B38" s="292"/>
      <c r="AF38" s="122"/>
    </row>
    <row r="39" spans="2:32" ht="18">
      <c r="B39" s="292"/>
      <c r="AF39" s="122"/>
    </row>
    <row r="40" spans="2:32" ht="18">
      <c r="B40" s="292"/>
      <c r="AF40" s="122"/>
    </row>
    <row r="41" spans="2:32" ht="18">
      <c r="B41" s="292"/>
      <c r="AF41" s="122"/>
    </row>
    <row r="42" spans="2:32" ht="18">
      <c r="B42" s="292"/>
      <c r="AF42" s="122"/>
    </row>
    <row r="43" spans="2:32" ht="18">
      <c r="B43" s="292"/>
      <c r="AF43" s="122"/>
    </row>
    <row r="44" spans="2:32" ht="18">
      <c r="B44" s="292"/>
      <c r="AF44" s="122"/>
    </row>
    <row r="45" spans="2:32" ht="18">
      <c r="B45" s="292"/>
      <c r="AF45" s="122"/>
    </row>
    <row r="46" spans="2:32" ht="18">
      <c r="B46" s="292"/>
      <c r="AF46" s="122"/>
    </row>
    <row r="47" spans="2:32" ht="18">
      <c r="B47" s="292"/>
      <c r="AF47" s="122"/>
    </row>
    <row r="48" spans="2:32" ht="18">
      <c r="B48" s="292"/>
      <c r="AF48" s="122"/>
    </row>
    <row r="49" spans="2:32" ht="18">
      <c r="B49" s="292"/>
      <c r="AF49" s="122"/>
    </row>
    <row r="50" spans="2:32" ht="18">
      <c r="B50" s="292"/>
      <c r="AF50" s="122"/>
    </row>
    <row r="51" spans="2:32" ht="18">
      <c r="B51" s="292"/>
      <c r="AF51" s="122"/>
    </row>
    <row r="52" spans="2:32" ht="18">
      <c r="B52" s="292"/>
      <c r="AF52" s="122"/>
    </row>
    <row r="53" spans="2:32" ht="18">
      <c r="B53" s="292"/>
      <c r="AF53" s="122"/>
    </row>
    <row r="54" spans="2:32" ht="18">
      <c r="B54" s="292"/>
      <c r="AF54" s="122"/>
    </row>
    <row r="55" spans="2:32" ht="18">
      <c r="B55" s="292"/>
      <c r="AF55" s="122"/>
    </row>
    <row r="56" spans="2:32" ht="18">
      <c r="B56" s="292"/>
      <c r="AF56" s="122"/>
    </row>
    <row r="57" spans="2:32" ht="18">
      <c r="B57" s="292"/>
      <c r="AF57" s="122"/>
    </row>
    <row r="58" spans="2:32" ht="18">
      <c r="B58" s="292"/>
      <c r="AF58" s="122"/>
    </row>
    <row r="59" spans="2:32" ht="18">
      <c r="B59" s="292"/>
      <c r="AF59" s="122"/>
    </row>
    <row r="60" spans="2:32" ht="18">
      <c r="B60" s="292"/>
      <c r="AF60" s="122"/>
    </row>
    <row r="61" spans="2:32" ht="18">
      <c r="B61" s="292"/>
      <c r="AF61" s="122"/>
    </row>
    <row r="62" spans="2:32" ht="18">
      <c r="B62" s="292"/>
      <c r="AF62" s="122"/>
    </row>
    <row r="63" spans="2:32" ht="18">
      <c r="B63" s="292"/>
      <c r="AF63" s="122"/>
    </row>
    <row r="64" spans="2:32" ht="18">
      <c r="B64" s="292"/>
      <c r="AF64" s="122"/>
    </row>
    <row r="65" spans="2:32" ht="18">
      <c r="B65" s="292"/>
      <c r="AF65" s="122"/>
    </row>
    <row r="66" spans="2:32" ht="18">
      <c r="B66" s="292"/>
      <c r="AF66" s="122"/>
    </row>
    <row r="67" spans="2:32" ht="18">
      <c r="B67" s="292"/>
      <c r="AF67" s="122"/>
    </row>
    <row r="68" spans="2:32" ht="18">
      <c r="B68" s="292"/>
      <c r="AF68" s="122"/>
    </row>
    <row r="69" spans="2:32" ht="18">
      <c r="B69" s="292"/>
      <c r="AF69" s="122"/>
    </row>
    <row r="70" spans="2:32" ht="18">
      <c r="B70" s="292"/>
      <c r="AF70" s="122"/>
    </row>
    <row r="71" spans="2:32" ht="18">
      <c r="B71" s="292"/>
      <c r="AF71" s="122"/>
    </row>
    <row r="72" spans="2:32" ht="18">
      <c r="B72" s="292"/>
      <c r="AF72" s="122"/>
    </row>
    <row r="73" spans="2:32" ht="18">
      <c r="B73" s="292"/>
      <c r="AF73" s="122"/>
    </row>
    <row r="74" spans="2:32" ht="18">
      <c r="B74" s="292"/>
      <c r="AF74" s="122"/>
    </row>
    <row r="75" spans="2:32" ht="18">
      <c r="B75" s="292"/>
      <c r="AF75" s="122"/>
    </row>
    <row r="76" spans="2:32" ht="18">
      <c r="B76" s="292"/>
      <c r="AF76" s="122"/>
    </row>
    <row r="77" spans="2:32" ht="18">
      <c r="B77" s="292"/>
      <c r="AF77" s="122"/>
    </row>
    <row r="78" spans="2:32" ht="18">
      <c r="B78" s="292"/>
      <c r="AF78" s="122"/>
    </row>
    <row r="79" spans="2:32" ht="18">
      <c r="B79" s="292"/>
      <c r="AF79" s="122"/>
    </row>
    <row r="80" spans="2:32" ht="18">
      <c r="B80" s="292"/>
      <c r="AF80" s="122"/>
    </row>
    <row r="81" spans="2:32" ht="18">
      <c r="B81" s="292"/>
      <c r="AF81" s="122"/>
    </row>
    <row r="82" spans="2:32" ht="18">
      <c r="B82" s="292"/>
      <c r="AF82" s="122"/>
    </row>
    <row r="83" spans="2:32" ht="18">
      <c r="B83" s="292"/>
      <c r="AF83" s="122"/>
    </row>
    <row r="84" spans="2:32" ht="18">
      <c r="B84" s="292"/>
      <c r="AF84" s="122"/>
    </row>
    <row r="85" spans="2:32" ht="18">
      <c r="B85" s="292"/>
      <c r="AF85" s="122"/>
    </row>
    <row r="86" spans="2:32" ht="18">
      <c r="B86" s="292"/>
      <c r="AF86" s="122"/>
    </row>
    <row r="87" spans="2:32" ht="18">
      <c r="B87" s="292"/>
      <c r="AF87" s="122"/>
    </row>
    <row r="88" spans="2:32" ht="18">
      <c r="B88" s="292"/>
      <c r="AF88" s="122"/>
    </row>
    <row r="89" spans="2:32" ht="18">
      <c r="B89" s="292"/>
      <c r="AF89" s="122"/>
    </row>
    <row r="90" spans="2:32" ht="18">
      <c r="B90" s="292"/>
      <c r="AF90" s="122"/>
    </row>
    <row r="91" spans="2:32" ht="18">
      <c r="B91" s="292"/>
      <c r="AF91" s="122"/>
    </row>
    <row r="92" spans="2:32" ht="18">
      <c r="B92" s="292"/>
      <c r="AF92" s="122"/>
    </row>
    <row r="93" spans="2:32" ht="18">
      <c r="B93" s="292"/>
      <c r="AF93" s="122"/>
    </row>
    <row r="94" spans="2:32" ht="18">
      <c r="B94" s="292"/>
      <c r="AF94" s="122"/>
    </row>
    <row r="95" spans="2:32" ht="18">
      <c r="B95" s="292"/>
      <c r="AF95" s="122"/>
    </row>
    <row r="96" spans="2:32" ht="18">
      <c r="B96" s="292"/>
      <c r="AF96" s="122"/>
    </row>
    <row r="97" spans="2:32" ht="18">
      <c r="B97" s="292"/>
      <c r="AF97" s="122"/>
    </row>
    <row r="98" spans="2:32" ht="18">
      <c r="B98" s="292"/>
      <c r="AF98" s="122"/>
    </row>
    <row r="99" spans="2:32" ht="18">
      <c r="B99" s="292"/>
      <c r="AF99" s="122"/>
    </row>
    <row r="100" spans="2:32" ht="18">
      <c r="B100" s="292"/>
      <c r="AF100" s="122"/>
    </row>
    <row r="101" spans="2:32" ht="18">
      <c r="B101" s="292"/>
      <c r="AF101" s="122"/>
    </row>
    <row r="102" spans="2:32" ht="18">
      <c r="B102" s="292"/>
      <c r="AF102" s="122"/>
    </row>
    <row r="103" spans="2:32" ht="18">
      <c r="B103" s="292"/>
      <c r="AF103" s="122"/>
    </row>
    <row r="104" spans="2:32" ht="18">
      <c r="B104" s="292"/>
      <c r="AF104" s="122"/>
    </row>
    <row r="105" spans="2:32" ht="18">
      <c r="B105" s="292"/>
      <c r="AF105" s="122"/>
    </row>
    <row r="106" spans="2:32" ht="18">
      <c r="B106" s="292"/>
      <c r="AF106" s="122"/>
    </row>
    <row r="107" spans="2:32" ht="18">
      <c r="B107" s="292"/>
      <c r="AF107" s="122"/>
    </row>
    <row r="108" spans="2:32" ht="18">
      <c r="B108" s="292"/>
      <c r="AF108" s="122"/>
    </row>
    <row r="109" spans="2:32" ht="18">
      <c r="B109" s="292"/>
      <c r="AF109" s="122"/>
    </row>
    <row r="110" spans="2:32" ht="18">
      <c r="B110" s="292"/>
      <c r="AF110" s="122"/>
    </row>
    <row r="111" spans="2:32" ht="18">
      <c r="B111" s="292"/>
      <c r="AF111" s="122"/>
    </row>
    <row r="112" spans="2:32" ht="18">
      <c r="B112" s="292"/>
      <c r="AF112" s="122"/>
    </row>
    <row r="113" spans="2:32" ht="18">
      <c r="B113" s="292"/>
      <c r="AF113" s="122"/>
    </row>
    <row r="114" spans="2:32" ht="18">
      <c r="B114" s="292"/>
      <c r="AF114" s="122"/>
    </row>
    <row r="115" spans="2:32" ht="18">
      <c r="B115" s="292"/>
      <c r="AF115" s="122"/>
    </row>
    <row r="116" spans="2:32" ht="18">
      <c r="B116" s="292"/>
      <c r="AF116" s="122"/>
    </row>
    <row r="117" spans="2:32" ht="18">
      <c r="B117" s="292"/>
      <c r="AF117" s="122"/>
    </row>
    <row r="118" spans="2:32" ht="18">
      <c r="B118" s="292"/>
      <c r="AF118" s="122"/>
    </row>
    <row r="119" spans="2:32" ht="18">
      <c r="B119" s="292"/>
      <c r="AF119" s="122"/>
    </row>
    <row r="120" spans="2:32" ht="18">
      <c r="B120" s="292"/>
      <c r="AF120" s="122"/>
    </row>
    <row r="121" spans="2:32" ht="18">
      <c r="B121" s="292"/>
      <c r="AF121" s="122"/>
    </row>
    <row r="122" spans="2:32" ht="18">
      <c r="B122" s="292"/>
      <c r="AF122" s="122"/>
    </row>
    <row r="123" spans="2:32" ht="18">
      <c r="B123" s="292"/>
      <c r="AF123" s="122"/>
    </row>
    <row r="124" spans="2:32" ht="18">
      <c r="B124" s="292"/>
      <c r="AF124" s="122"/>
    </row>
    <row r="125" spans="2:32" ht="18">
      <c r="B125" s="292"/>
      <c r="AF125" s="122"/>
    </row>
    <row r="126" spans="2:32" ht="18">
      <c r="B126" s="292"/>
      <c r="AF126" s="122"/>
    </row>
    <row r="127" spans="2:32" ht="18">
      <c r="B127" s="292"/>
      <c r="AF127" s="122"/>
    </row>
    <row r="128" spans="2:32" ht="18">
      <c r="B128" s="292"/>
      <c r="AF128" s="122"/>
    </row>
    <row r="129" spans="2:32" ht="18">
      <c r="B129" s="292"/>
      <c r="AF129" s="122"/>
    </row>
    <row r="130" spans="2:32" ht="18">
      <c r="B130" s="292"/>
      <c r="AF130" s="122"/>
    </row>
    <row r="131" spans="2:32" ht="18">
      <c r="B131" s="292"/>
      <c r="AF131" s="122"/>
    </row>
    <row r="132" spans="2:32" ht="18">
      <c r="B132" s="292"/>
      <c r="AF132" s="122"/>
    </row>
    <row r="133" spans="2:32" ht="18">
      <c r="B133" s="292"/>
      <c r="AF133" s="122"/>
    </row>
    <row r="134" spans="2:32" ht="18">
      <c r="B134" s="292"/>
      <c r="AF134" s="122"/>
    </row>
    <row r="135" spans="2:32" ht="18">
      <c r="B135" s="292"/>
      <c r="AF135" s="122"/>
    </row>
    <row r="136" spans="2:32" ht="18">
      <c r="B136" s="292"/>
      <c r="AF136" s="122"/>
    </row>
    <row r="137" spans="2:32" ht="18">
      <c r="B137" s="292"/>
      <c r="AF137" s="122"/>
    </row>
    <row r="138" spans="2:32" ht="18">
      <c r="B138" s="292"/>
      <c r="AF138" s="122"/>
    </row>
    <row r="139" spans="2:32" ht="18">
      <c r="B139" s="292"/>
      <c r="AF139" s="122"/>
    </row>
    <row r="140" spans="2:32" ht="18">
      <c r="B140" s="292"/>
      <c r="AF140" s="122"/>
    </row>
    <row r="141" spans="2:32" ht="18">
      <c r="B141" s="292"/>
      <c r="AF141" s="122"/>
    </row>
    <row r="142" spans="2:32" ht="18">
      <c r="B142" s="292"/>
      <c r="AF142" s="122"/>
    </row>
    <row r="143" spans="2:32" ht="18">
      <c r="B143" s="292"/>
      <c r="AF143" s="122"/>
    </row>
    <row r="144" spans="2:32" ht="18">
      <c r="B144" s="292"/>
      <c r="AF144" s="122"/>
    </row>
    <row r="145" spans="2:32" ht="18">
      <c r="B145" s="292"/>
      <c r="AF145" s="122"/>
    </row>
    <row r="146" spans="2:32" ht="18">
      <c r="B146" s="292"/>
      <c r="AF146" s="122"/>
    </row>
    <row r="147" spans="2:32" ht="18">
      <c r="B147" s="292"/>
      <c r="AF147" s="122"/>
    </row>
    <row r="148" spans="2:32" ht="18">
      <c r="B148" s="292"/>
      <c r="AF148" s="122"/>
    </row>
    <row r="149" spans="2:32" ht="18">
      <c r="B149" s="292"/>
      <c r="AF149" s="122"/>
    </row>
    <row r="150" spans="2:32" ht="18">
      <c r="B150" s="292"/>
      <c r="AF150" s="122"/>
    </row>
    <row r="151" spans="2:32" ht="18">
      <c r="B151" s="292"/>
      <c r="AF151" s="122"/>
    </row>
    <row r="152" spans="2:32" ht="18">
      <c r="B152" s="292"/>
      <c r="AF152" s="122"/>
    </row>
    <row r="153" spans="2:32" ht="18">
      <c r="B153" s="292"/>
      <c r="AF153" s="122"/>
    </row>
    <row r="154" spans="2:32" ht="18">
      <c r="B154" s="292"/>
      <c r="AF154" s="122"/>
    </row>
    <row r="155" spans="2:32" ht="18">
      <c r="B155" s="292"/>
      <c r="AF155" s="122"/>
    </row>
    <row r="156" spans="2:32" ht="18">
      <c r="B156" s="292"/>
      <c r="AF156" s="122"/>
    </row>
    <row r="157" spans="2:32" ht="18">
      <c r="B157" s="292"/>
      <c r="AF157" s="122"/>
    </row>
    <row r="158" spans="2:32" ht="18">
      <c r="B158" s="292"/>
      <c r="AF158" s="122"/>
    </row>
    <row r="159" spans="2:32" ht="18">
      <c r="B159" s="292"/>
      <c r="AF159" s="122"/>
    </row>
    <row r="160" spans="2:32" ht="18">
      <c r="B160" s="292"/>
      <c r="AF160" s="122"/>
    </row>
    <row r="161" spans="2:32" ht="18">
      <c r="B161" s="292"/>
      <c r="AF161" s="122"/>
    </row>
    <row r="162" spans="2:32" ht="18">
      <c r="B162" s="292"/>
      <c r="AF162" s="122"/>
    </row>
    <row r="163" spans="2:32" ht="18">
      <c r="B163" s="292"/>
      <c r="AF163" s="122"/>
    </row>
    <row r="164" spans="2:32" ht="18">
      <c r="B164" s="292"/>
      <c r="AF164" s="122"/>
    </row>
    <row r="165" spans="2:32" ht="18">
      <c r="B165" s="292"/>
      <c r="AF165" s="122"/>
    </row>
    <row r="166" spans="2:32" ht="18">
      <c r="B166" s="292"/>
      <c r="AF166" s="122"/>
    </row>
    <row r="167" spans="2:32" ht="18">
      <c r="B167" s="292"/>
      <c r="AF167" s="122"/>
    </row>
    <row r="168" spans="2:32" ht="18">
      <c r="B168" s="292"/>
      <c r="AF168" s="122"/>
    </row>
    <row r="169" spans="2:32" ht="18">
      <c r="B169" s="292"/>
      <c r="AF169" s="122"/>
    </row>
    <row r="170" spans="2:32" ht="18">
      <c r="B170" s="292"/>
      <c r="AF170" s="122"/>
    </row>
    <row r="171" spans="2:32" ht="18">
      <c r="B171" s="292"/>
      <c r="AF171" s="122"/>
    </row>
    <row r="172" spans="2:32" ht="18">
      <c r="B172" s="292"/>
      <c r="AF172" s="122"/>
    </row>
    <row r="173" spans="2:32" ht="18">
      <c r="B173" s="292"/>
      <c r="AF173" s="122"/>
    </row>
    <row r="174" spans="2:32" ht="18">
      <c r="B174" s="292"/>
      <c r="AF174" s="122"/>
    </row>
    <row r="175" spans="2:32" ht="18">
      <c r="B175" s="292"/>
      <c r="AF175" s="122"/>
    </row>
    <row r="176" spans="2:32" ht="18">
      <c r="B176" s="292"/>
      <c r="AF176" s="122"/>
    </row>
    <row r="177" spans="2:32" ht="18">
      <c r="B177" s="292"/>
      <c r="AF177" s="122"/>
    </row>
    <row r="178" spans="2:32" ht="18">
      <c r="B178" s="292"/>
      <c r="AF178" s="122"/>
    </row>
    <row r="179" spans="2:32" ht="18">
      <c r="B179" s="292"/>
      <c r="AF179" s="122"/>
    </row>
    <row r="180" spans="2:32" ht="18">
      <c r="B180" s="292"/>
      <c r="AF180" s="122"/>
    </row>
    <row r="181" spans="2:32" ht="18">
      <c r="B181" s="292"/>
      <c r="AF181" s="122"/>
    </row>
    <row r="182" spans="2:32" ht="18">
      <c r="B182" s="292"/>
      <c r="AF182" s="122"/>
    </row>
    <row r="183" spans="2:32" ht="18">
      <c r="B183" s="292"/>
      <c r="AF183" s="122"/>
    </row>
    <row r="184" spans="2:32" ht="18">
      <c r="B184" s="292"/>
      <c r="AF184" s="122"/>
    </row>
    <row r="185" spans="2:32" ht="18">
      <c r="B185" s="292"/>
      <c r="AF185" s="122"/>
    </row>
    <row r="186" spans="2:32" ht="18">
      <c r="B186" s="292"/>
      <c r="AF186" s="122"/>
    </row>
    <row r="187" spans="2:32" ht="18">
      <c r="B187" s="292"/>
      <c r="AF187" s="122"/>
    </row>
    <row r="188" spans="2:32" ht="18">
      <c r="B188" s="292"/>
      <c r="AF188" s="122"/>
    </row>
    <row r="189" spans="2:32" ht="18">
      <c r="B189" s="292"/>
      <c r="AF189" s="122"/>
    </row>
    <row r="190" spans="2:32" ht="18">
      <c r="B190" s="292"/>
      <c r="AF190" s="122"/>
    </row>
    <row r="191" spans="2:32" ht="18">
      <c r="B191" s="292"/>
      <c r="AF191" s="122"/>
    </row>
    <row r="192" spans="2:32" ht="18">
      <c r="B192" s="292"/>
      <c r="AF192" s="122"/>
    </row>
    <row r="193" spans="2:32" ht="18">
      <c r="B193" s="292"/>
      <c r="AF193" s="122"/>
    </row>
    <row r="194" spans="2:32" ht="18">
      <c r="B194" s="292"/>
      <c r="AF194" s="122"/>
    </row>
    <row r="195" spans="2:32" ht="18">
      <c r="B195" s="292"/>
      <c r="AF195" s="122"/>
    </row>
    <row r="196" spans="2:32" ht="18">
      <c r="B196" s="292"/>
      <c r="AF196" s="122"/>
    </row>
    <row r="197" spans="2:32" ht="18">
      <c r="B197" s="292"/>
      <c r="AF197" s="122"/>
    </row>
    <row r="198" spans="2:32" ht="18">
      <c r="B198" s="292"/>
      <c r="AF198" s="122"/>
    </row>
    <row r="199" spans="2:32" ht="18">
      <c r="B199" s="292"/>
      <c r="AF199" s="122"/>
    </row>
    <row r="200" spans="2:32" ht="18">
      <c r="B200" s="292"/>
      <c r="AF200" s="122"/>
    </row>
    <row r="201" spans="2:32" ht="18">
      <c r="B201" s="292"/>
      <c r="AF201" s="122"/>
    </row>
    <row r="202" spans="2:32" ht="18">
      <c r="B202" s="292"/>
      <c r="AF202" s="122"/>
    </row>
    <row r="203" spans="2:32" ht="18">
      <c r="B203" s="292"/>
      <c r="AF203" s="122"/>
    </row>
    <row r="204" spans="2:32" ht="18">
      <c r="B204" s="292"/>
      <c r="AF204" s="122"/>
    </row>
    <row r="205" spans="2:32" ht="18">
      <c r="B205" s="292"/>
      <c r="AF205" s="122"/>
    </row>
    <row r="206" spans="2:32" ht="18">
      <c r="B206" s="292"/>
      <c r="AF206" s="122"/>
    </row>
    <row r="207" spans="2:32" ht="18">
      <c r="B207" s="292"/>
      <c r="AF207" s="122"/>
    </row>
    <row r="208" spans="2:32" ht="18">
      <c r="B208" s="292"/>
      <c r="AF208" s="122"/>
    </row>
    <row r="209" spans="2:32" ht="18">
      <c r="B209" s="292"/>
      <c r="AF209" s="122"/>
    </row>
    <row r="210" spans="2:32" ht="18">
      <c r="B210" s="292"/>
      <c r="AF210" s="122"/>
    </row>
    <row r="211" spans="2:32" ht="18">
      <c r="B211" s="292"/>
      <c r="AF211" s="122"/>
    </row>
    <row r="212" spans="2:32" ht="18">
      <c r="B212" s="292"/>
      <c r="AF212" s="122"/>
    </row>
    <row r="213" spans="2:32" ht="18">
      <c r="B213" s="292"/>
      <c r="AF213" s="122"/>
    </row>
    <row r="214" spans="2:32" ht="18">
      <c r="B214" s="292"/>
      <c r="AF214" s="122"/>
    </row>
    <row r="215" spans="2:32" ht="18">
      <c r="B215" s="292"/>
      <c r="AF215" s="122"/>
    </row>
    <row r="216" spans="2:32" ht="18">
      <c r="B216" s="292"/>
      <c r="AF216" s="122"/>
    </row>
    <row r="217" spans="2:32" ht="18">
      <c r="B217" s="292"/>
      <c r="AF217" s="122"/>
    </row>
    <row r="218" spans="2:32" ht="18">
      <c r="B218" s="292"/>
      <c r="AF218" s="122"/>
    </row>
    <row r="219" spans="2:32" ht="18">
      <c r="B219" s="292"/>
      <c r="AF219" s="122"/>
    </row>
    <row r="220" spans="2:32" ht="18">
      <c r="B220" s="292"/>
      <c r="AF220" s="122"/>
    </row>
    <row r="221" spans="2:32" ht="18">
      <c r="B221" s="292"/>
      <c r="AF221" s="122"/>
    </row>
    <row r="222" spans="2:32" ht="18">
      <c r="B222" s="292"/>
      <c r="AF222" s="122"/>
    </row>
    <row r="223" spans="2:32" ht="18">
      <c r="B223" s="292"/>
      <c r="AF223" s="122"/>
    </row>
    <row r="224" spans="2:32" ht="18">
      <c r="B224" s="292"/>
      <c r="AF224" s="122"/>
    </row>
    <row r="225" spans="2:32" ht="18">
      <c r="B225" s="292"/>
      <c r="AF225" s="122"/>
    </row>
    <row r="226" spans="2:32" ht="18">
      <c r="B226" s="292"/>
      <c r="AF226" s="122"/>
    </row>
    <row r="227" spans="2:32" ht="18">
      <c r="B227" s="292"/>
      <c r="AF227" s="122"/>
    </row>
    <row r="228" spans="2:32" ht="18">
      <c r="B228" s="292"/>
      <c r="AF228" s="122"/>
    </row>
    <row r="229" spans="2:32" ht="18">
      <c r="B229" s="292"/>
      <c r="AF229" s="122"/>
    </row>
    <row r="230" spans="2:32" ht="18">
      <c r="B230" s="292"/>
      <c r="AF230" s="122"/>
    </row>
    <row r="231" spans="2:32" ht="18">
      <c r="B231" s="292"/>
      <c r="AF231" s="122"/>
    </row>
    <row r="232" spans="2:32" ht="18">
      <c r="B232" s="292"/>
      <c r="AF232" s="122"/>
    </row>
    <row r="233" spans="2:32" ht="18">
      <c r="B233" s="292"/>
      <c r="AF233" s="122"/>
    </row>
    <row r="234" spans="2:32" ht="18">
      <c r="B234" s="292"/>
      <c r="AF234" s="122"/>
    </row>
    <row r="235" spans="2:32" ht="18">
      <c r="B235" s="292"/>
      <c r="AF235" s="122"/>
    </row>
    <row r="236" spans="2:32" ht="18">
      <c r="B236" s="292"/>
      <c r="AF236" s="122"/>
    </row>
    <row r="237" spans="2:32" ht="18">
      <c r="B237" s="292"/>
      <c r="AF237" s="122"/>
    </row>
    <row r="238" spans="2:32" ht="18">
      <c r="B238" s="292"/>
      <c r="AF238" s="122"/>
    </row>
    <row r="239" spans="2:32" ht="18">
      <c r="B239" s="292"/>
      <c r="AF239" s="122"/>
    </row>
    <row r="240" spans="2:32" ht="18">
      <c r="B240" s="292"/>
      <c r="AF240" s="122"/>
    </row>
    <row r="241" spans="2:32" ht="18">
      <c r="B241" s="292"/>
      <c r="AF241" s="122"/>
    </row>
    <row r="242" spans="2:32" ht="18">
      <c r="B242" s="292"/>
      <c r="AF242" s="122"/>
    </row>
    <row r="243" spans="2:32" ht="18">
      <c r="B243" s="292"/>
      <c r="AF243" s="122"/>
    </row>
    <row r="244" spans="2:32" ht="18">
      <c r="B244" s="292"/>
      <c r="AF244" s="122"/>
    </row>
    <row r="245" spans="2:32" ht="18">
      <c r="B245" s="292"/>
      <c r="AF245" s="122"/>
    </row>
    <row r="246" spans="2:32" ht="18">
      <c r="B246" s="292"/>
      <c r="AF246" s="122"/>
    </row>
    <row r="247" spans="2:32" ht="18">
      <c r="B247" s="292"/>
      <c r="AF247" s="122"/>
    </row>
    <row r="248" spans="2:32" ht="18">
      <c r="B248" s="292"/>
      <c r="AF248" s="122"/>
    </row>
    <row r="249" spans="2:32">
      <c r="AF249" s="122"/>
    </row>
    <row r="250" spans="2:32">
      <c r="AF250" s="122"/>
    </row>
    <row r="251" spans="2:32">
      <c r="AF251" s="122"/>
    </row>
    <row r="252" spans="2:32">
      <c r="AF252" s="122"/>
    </row>
    <row r="253" spans="2:32">
      <c r="AF253" s="122"/>
    </row>
    <row r="254" spans="2:32">
      <c r="AF254" s="122"/>
    </row>
    <row r="255" spans="2:32">
      <c r="AF255" s="122"/>
    </row>
    <row r="256" spans="2:32">
      <c r="AF256" s="122"/>
    </row>
    <row r="257" spans="32:32">
      <c r="AF257" s="122"/>
    </row>
    <row r="258" spans="32:32">
      <c r="AF258" s="122"/>
    </row>
    <row r="259" spans="32:32">
      <c r="AF259" s="122"/>
    </row>
    <row r="260" spans="32:32">
      <c r="AF260" s="122"/>
    </row>
    <row r="261" spans="32:32">
      <c r="AF261" s="122"/>
    </row>
    <row r="262" spans="32:32">
      <c r="AF262" s="122"/>
    </row>
    <row r="263" spans="32:32">
      <c r="AF263" s="122"/>
    </row>
    <row r="264" spans="32:32">
      <c r="AF264" s="122"/>
    </row>
    <row r="265" spans="32:32">
      <c r="AF265" s="122"/>
    </row>
    <row r="266" spans="32:32">
      <c r="AF266" s="122"/>
    </row>
    <row r="267" spans="32:32">
      <c r="AF267" s="122"/>
    </row>
    <row r="268" spans="32:32">
      <c r="AF268" s="122"/>
    </row>
    <row r="269" spans="32:32">
      <c r="AF269" s="122"/>
    </row>
    <row r="270" spans="32:32">
      <c r="AF270" s="122"/>
    </row>
    <row r="271" spans="32:32">
      <c r="AF271" s="122"/>
    </row>
    <row r="272" spans="32:32">
      <c r="AF272" s="122"/>
    </row>
    <row r="273" spans="32:32">
      <c r="AF273" s="122"/>
    </row>
    <row r="274" spans="32:32">
      <c r="AF274" s="122"/>
    </row>
    <row r="275" spans="32:32">
      <c r="AF275" s="122"/>
    </row>
    <row r="276" spans="32:32">
      <c r="AF276" s="122"/>
    </row>
    <row r="277" spans="32:32">
      <c r="AF277" s="122"/>
    </row>
    <row r="278" spans="32:32">
      <c r="AF278" s="122"/>
    </row>
    <row r="279" spans="32:32">
      <c r="AF279" s="122"/>
    </row>
    <row r="280" spans="32:32">
      <c r="AF280" s="122"/>
    </row>
    <row r="281" spans="32:32">
      <c r="AF281" s="122"/>
    </row>
    <row r="282" spans="32:32">
      <c r="AF282" s="122"/>
    </row>
    <row r="283" spans="32:32">
      <c r="AF283" s="122"/>
    </row>
    <row r="284" spans="32:32">
      <c r="AF284" s="122"/>
    </row>
    <row r="285" spans="32:32">
      <c r="AF285" s="122"/>
    </row>
    <row r="286" spans="32:32">
      <c r="AF286" s="122"/>
    </row>
    <row r="287" spans="32:32">
      <c r="AF287" s="122"/>
    </row>
    <row r="288" spans="32:32">
      <c r="AF288" s="122"/>
    </row>
    <row r="289" spans="32:32">
      <c r="AF289" s="122"/>
    </row>
    <row r="290" spans="32:32">
      <c r="AF290" s="122"/>
    </row>
    <row r="291" spans="32:32">
      <c r="AF291" s="122"/>
    </row>
    <row r="292" spans="32:32">
      <c r="AF292" s="122"/>
    </row>
    <row r="293" spans="32:32">
      <c r="AF293" s="122"/>
    </row>
    <row r="294" spans="32:32">
      <c r="AF294" s="122"/>
    </row>
    <row r="295" spans="32:32">
      <c r="AF295" s="122"/>
    </row>
    <row r="296" spans="32:32">
      <c r="AF296" s="122"/>
    </row>
    <row r="297" spans="32:32">
      <c r="AF297" s="122"/>
    </row>
    <row r="298" spans="32:32">
      <c r="AF298" s="122"/>
    </row>
    <row r="299" spans="32:32">
      <c r="AF299" s="122"/>
    </row>
    <row r="300" spans="32:32">
      <c r="AF300" s="122"/>
    </row>
    <row r="301" spans="32:32">
      <c r="AF301" s="122"/>
    </row>
    <row r="302" spans="32:32">
      <c r="AF302" s="122"/>
    </row>
    <row r="303" spans="32:32">
      <c r="AF303" s="122"/>
    </row>
    <row r="304" spans="32:32">
      <c r="AF304" s="122"/>
    </row>
    <row r="305" spans="32:32">
      <c r="AF305" s="122"/>
    </row>
    <row r="306" spans="32:32">
      <c r="AF306" s="122"/>
    </row>
    <row r="307" spans="32:32">
      <c r="AF307" s="122"/>
    </row>
    <row r="308" spans="32:32">
      <c r="AF308" s="122"/>
    </row>
    <row r="309" spans="32:32">
      <c r="AF309" s="122"/>
    </row>
    <row r="310" spans="32:32">
      <c r="AF310" s="122"/>
    </row>
    <row r="311" spans="32:32">
      <c r="AF311" s="122"/>
    </row>
    <row r="312" spans="32:32">
      <c r="AF312" s="122"/>
    </row>
    <row r="313" spans="32:32">
      <c r="AF313" s="122"/>
    </row>
    <row r="314" spans="32:32">
      <c r="AF314" s="122"/>
    </row>
    <row r="315" spans="32:32">
      <c r="AF315" s="122"/>
    </row>
    <row r="316" spans="32:32">
      <c r="AF316" s="122"/>
    </row>
    <row r="317" spans="32:32">
      <c r="AF317" s="122"/>
    </row>
    <row r="318" spans="32:32">
      <c r="AF318" s="122"/>
    </row>
    <row r="319" spans="32:32">
      <c r="AF319" s="122"/>
    </row>
    <row r="320" spans="32:32">
      <c r="AF320" s="122"/>
    </row>
    <row r="321" spans="32:32">
      <c r="AF321" s="122"/>
    </row>
    <row r="322" spans="32:32">
      <c r="AF322" s="122"/>
    </row>
    <row r="323" spans="32:32">
      <c r="AF323" s="122"/>
    </row>
    <row r="324" spans="32:32">
      <c r="AF324" s="122"/>
    </row>
    <row r="325" spans="32:32">
      <c r="AF325" s="122"/>
    </row>
    <row r="326" spans="32:32">
      <c r="AF326" s="122"/>
    </row>
    <row r="327" spans="32:32">
      <c r="AF327" s="122"/>
    </row>
    <row r="328" spans="32:32">
      <c r="AF328" s="122"/>
    </row>
    <row r="329" spans="32:32">
      <c r="AF329" s="122"/>
    </row>
    <row r="330" spans="32:32">
      <c r="AF330" s="122"/>
    </row>
    <row r="331" spans="32:32">
      <c r="AF331" s="122"/>
    </row>
    <row r="332" spans="32:32">
      <c r="AF332" s="122"/>
    </row>
    <row r="333" spans="32:32">
      <c r="AF333" s="122"/>
    </row>
    <row r="334" spans="32:32">
      <c r="AF334" s="122"/>
    </row>
    <row r="335" spans="32:32">
      <c r="AF335" s="122"/>
    </row>
    <row r="336" spans="32:32">
      <c r="AF336" s="122"/>
    </row>
    <row r="337" spans="32:32">
      <c r="AF337" s="122"/>
    </row>
    <row r="338" spans="32:32">
      <c r="AF338" s="122"/>
    </row>
    <row r="339" spans="32:32">
      <c r="AF339" s="122"/>
    </row>
    <row r="340" spans="32:32">
      <c r="AF340" s="122"/>
    </row>
    <row r="341" spans="32:32">
      <c r="AF341" s="122"/>
    </row>
    <row r="342" spans="32:32">
      <c r="AF342" s="122"/>
    </row>
    <row r="343" spans="32:32">
      <c r="AF343" s="122"/>
    </row>
    <row r="344" spans="32:32">
      <c r="AF344" s="122"/>
    </row>
    <row r="345" spans="32:32">
      <c r="AF345" s="122"/>
    </row>
    <row r="346" spans="32:32">
      <c r="AF346" s="122"/>
    </row>
    <row r="347" spans="32:32">
      <c r="AF347" s="122"/>
    </row>
    <row r="348" spans="32:32">
      <c r="AF348" s="122"/>
    </row>
    <row r="349" spans="32:32">
      <c r="AF349" s="122"/>
    </row>
    <row r="350" spans="32:32">
      <c r="AF350" s="122"/>
    </row>
    <row r="351" spans="32:32">
      <c r="AF351" s="122"/>
    </row>
    <row r="352" spans="32:32">
      <c r="AF352" s="122"/>
    </row>
    <row r="353" spans="32:32">
      <c r="AF353" s="122"/>
    </row>
    <row r="354" spans="32:32">
      <c r="AF354" s="122"/>
    </row>
    <row r="355" spans="32:32">
      <c r="AF355" s="122"/>
    </row>
    <row r="356" spans="32:32">
      <c r="AF356" s="122"/>
    </row>
    <row r="357" spans="32:32">
      <c r="AF357" s="122"/>
    </row>
    <row r="358" spans="32:32">
      <c r="AF358" s="122"/>
    </row>
    <row r="359" spans="32:32">
      <c r="AF359" s="122"/>
    </row>
    <row r="360" spans="32:32">
      <c r="AF360" s="122"/>
    </row>
    <row r="361" spans="32:32">
      <c r="AF361" s="122"/>
    </row>
    <row r="362" spans="32:32">
      <c r="AF362" s="122"/>
    </row>
    <row r="363" spans="32:32">
      <c r="AF363" s="122"/>
    </row>
    <row r="364" spans="32:32">
      <c r="AF364" s="122"/>
    </row>
    <row r="365" spans="32:32">
      <c r="AF365" s="122"/>
    </row>
    <row r="366" spans="32:32">
      <c r="AF366" s="122"/>
    </row>
    <row r="367" spans="32:32">
      <c r="AF367" s="122"/>
    </row>
    <row r="368" spans="32:32">
      <c r="AF368" s="122"/>
    </row>
    <row r="369" spans="32:32">
      <c r="AF369" s="122"/>
    </row>
    <row r="370" spans="32:32">
      <c r="AF370" s="122"/>
    </row>
    <row r="371" spans="32:32">
      <c r="AF371" s="122"/>
    </row>
    <row r="372" spans="32:32">
      <c r="AF372" s="122"/>
    </row>
    <row r="373" spans="32:32">
      <c r="AF373" s="122"/>
    </row>
    <row r="374" spans="32:32">
      <c r="AF374" s="122"/>
    </row>
    <row r="375" spans="32:32">
      <c r="AF375" s="122"/>
    </row>
    <row r="376" spans="32:32">
      <c r="AF376" s="122"/>
    </row>
    <row r="377" spans="32:32">
      <c r="AF377" s="122"/>
    </row>
    <row r="378" spans="32:32">
      <c r="AF378" s="122"/>
    </row>
    <row r="379" spans="32:32">
      <c r="AF379" s="122"/>
    </row>
    <row r="380" spans="32:32">
      <c r="AF380" s="122"/>
    </row>
    <row r="381" spans="32:32">
      <c r="AF381" s="122"/>
    </row>
    <row r="382" spans="32:32">
      <c r="AF382" s="122"/>
    </row>
    <row r="383" spans="32:32">
      <c r="AF383" s="122"/>
    </row>
    <row r="384" spans="32:32">
      <c r="AF384" s="122"/>
    </row>
    <row r="385" spans="32:32">
      <c r="AF385" s="122"/>
    </row>
    <row r="386" spans="32:32">
      <c r="AF386" s="122"/>
    </row>
    <row r="387" spans="32:32">
      <c r="AF387" s="122"/>
    </row>
    <row r="388" spans="32:32">
      <c r="AF388" s="122"/>
    </row>
    <row r="389" spans="32:32">
      <c r="AF389" s="122"/>
    </row>
    <row r="390" spans="32:32">
      <c r="AF390" s="122"/>
    </row>
    <row r="391" spans="32:32">
      <c r="AF391" s="122"/>
    </row>
    <row r="392" spans="32:32">
      <c r="AF392" s="122"/>
    </row>
    <row r="393" spans="32:32">
      <c r="AF393" s="122"/>
    </row>
    <row r="394" spans="32:32">
      <c r="AF394" s="122"/>
    </row>
    <row r="395" spans="32:32">
      <c r="AF395" s="122"/>
    </row>
    <row r="396" spans="32:32">
      <c r="AF396" s="122"/>
    </row>
    <row r="397" spans="32:32">
      <c r="AF397" s="122"/>
    </row>
    <row r="398" spans="32:32">
      <c r="AF398" s="122"/>
    </row>
    <row r="399" spans="32:32">
      <c r="AF399" s="122"/>
    </row>
    <row r="400" spans="32:32">
      <c r="AF400" s="122"/>
    </row>
    <row r="401" spans="32:32">
      <c r="AF401" s="122"/>
    </row>
    <row r="402" spans="32:32">
      <c r="AF402" s="122"/>
    </row>
    <row r="403" spans="32:32">
      <c r="AF403" s="122"/>
    </row>
    <row r="404" spans="32:32">
      <c r="AF404" s="122"/>
    </row>
    <row r="405" spans="32:32">
      <c r="AF405" s="122"/>
    </row>
    <row r="406" spans="32:32">
      <c r="AF406" s="122"/>
    </row>
    <row r="407" spans="32:32">
      <c r="AF407" s="122"/>
    </row>
    <row r="408" spans="32:32">
      <c r="AF408" s="122"/>
    </row>
    <row r="409" spans="32:32">
      <c r="AF409" s="122"/>
    </row>
    <row r="410" spans="32:32">
      <c r="AF410" s="122"/>
    </row>
    <row r="411" spans="32:32">
      <c r="AF411" s="122"/>
    </row>
    <row r="412" spans="32:32">
      <c r="AF412" s="122"/>
    </row>
    <row r="413" spans="32:32">
      <c r="AF413" s="122"/>
    </row>
    <row r="414" spans="32:32">
      <c r="AF414" s="122"/>
    </row>
    <row r="415" spans="32:32">
      <c r="AF415" s="122"/>
    </row>
    <row r="416" spans="32:32">
      <c r="AF416" s="122"/>
    </row>
    <row r="417" spans="32:32">
      <c r="AF417" s="122"/>
    </row>
    <row r="418" spans="32:32">
      <c r="AF418" s="122"/>
    </row>
    <row r="419" spans="32:32">
      <c r="AF419" s="122"/>
    </row>
    <row r="420" spans="32:32">
      <c r="AF420" s="122"/>
    </row>
    <row r="421" spans="32:32">
      <c r="AF421" s="122"/>
    </row>
    <row r="422" spans="32:32">
      <c r="AF422" s="122"/>
    </row>
    <row r="423" spans="32:32">
      <c r="AF423" s="122"/>
    </row>
    <row r="424" spans="32:32">
      <c r="AF424" s="122"/>
    </row>
    <row r="425" spans="32:32">
      <c r="AF425" s="122"/>
    </row>
    <row r="426" spans="32:32">
      <c r="AF426" s="122"/>
    </row>
    <row r="427" spans="32:32">
      <c r="AF427" s="122"/>
    </row>
    <row r="428" spans="32:32">
      <c r="AF428" s="122"/>
    </row>
    <row r="429" spans="32:32">
      <c r="AF429" s="122"/>
    </row>
    <row r="430" spans="32:32">
      <c r="AF430" s="122"/>
    </row>
    <row r="431" spans="32:32">
      <c r="AF431" s="122"/>
    </row>
    <row r="432" spans="32:32">
      <c r="AF432" s="122"/>
    </row>
    <row r="433" spans="32:32">
      <c r="AF433" s="122"/>
    </row>
    <row r="434" spans="32:32">
      <c r="AF434" s="122"/>
    </row>
    <row r="435" spans="32:32">
      <c r="AF435" s="122"/>
    </row>
    <row r="436" spans="32:32">
      <c r="AF436" s="122"/>
    </row>
    <row r="437" spans="32:32">
      <c r="AF437" s="122"/>
    </row>
    <row r="438" spans="32:32">
      <c r="AF438" s="122"/>
    </row>
    <row r="439" spans="32:32">
      <c r="AF439" s="122"/>
    </row>
    <row r="440" spans="32:32">
      <c r="AF440" s="122"/>
    </row>
    <row r="441" spans="32:32">
      <c r="AF441" s="122"/>
    </row>
    <row r="442" spans="32:32">
      <c r="AF442" s="122"/>
    </row>
    <row r="443" spans="32:32">
      <c r="AF443" s="122"/>
    </row>
    <row r="444" spans="32:32">
      <c r="AF444" s="122"/>
    </row>
    <row r="445" spans="32:32">
      <c r="AF445" s="122"/>
    </row>
    <row r="446" spans="32:32">
      <c r="AF446" s="122"/>
    </row>
    <row r="447" spans="32:32">
      <c r="AF447" s="122"/>
    </row>
    <row r="448" spans="32:32">
      <c r="AF448" s="122"/>
    </row>
    <row r="449" spans="32:32">
      <c r="AF449" s="122"/>
    </row>
    <row r="450" spans="32:32">
      <c r="AF450" s="122"/>
    </row>
    <row r="451" spans="32:32">
      <c r="AF451" s="122"/>
    </row>
    <row r="452" spans="32:32">
      <c r="AF452" s="122"/>
    </row>
    <row r="453" spans="32:32">
      <c r="AF453" s="122"/>
    </row>
    <row r="454" spans="32:32">
      <c r="AF454" s="122"/>
    </row>
    <row r="455" spans="32:32">
      <c r="AF455" s="122"/>
    </row>
    <row r="456" spans="32:32">
      <c r="AF456" s="122"/>
    </row>
    <row r="457" spans="32:32">
      <c r="AF457" s="122"/>
    </row>
    <row r="458" spans="32:32">
      <c r="AF458" s="122"/>
    </row>
    <row r="459" spans="32:32">
      <c r="AF459" s="122"/>
    </row>
    <row r="460" spans="32:32">
      <c r="AF460" s="122"/>
    </row>
    <row r="461" spans="32:32">
      <c r="AF461" s="122"/>
    </row>
    <row r="462" spans="32:32">
      <c r="AF462" s="122"/>
    </row>
    <row r="463" spans="32:32">
      <c r="AF463" s="122"/>
    </row>
    <row r="464" spans="32:32">
      <c r="AF464" s="122"/>
    </row>
    <row r="465" spans="32:32">
      <c r="AF465" s="122"/>
    </row>
    <row r="466" spans="32:32">
      <c r="AF466" s="122"/>
    </row>
    <row r="467" spans="32:32">
      <c r="AF467" s="122"/>
    </row>
    <row r="468" spans="32:32">
      <c r="AF468" s="122"/>
    </row>
    <row r="469" spans="32:32">
      <c r="AF469" s="122"/>
    </row>
    <row r="470" spans="32:32">
      <c r="AF470" s="122"/>
    </row>
    <row r="471" spans="32:32">
      <c r="AF471" s="122"/>
    </row>
    <row r="472" spans="32:32">
      <c r="AF472" s="122"/>
    </row>
    <row r="473" spans="32:32">
      <c r="AF473" s="122"/>
    </row>
    <row r="474" spans="32:32">
      <c r="AF474" s="122"/>
    </row>
    <row r="475" spans="32:32">
      <c r="AF475" s="122"/>
    </row>
    <row r="476" spans="32:32">
      <c r="AF476" s="122"/>
    </row>
    <row r="477" spans="32:32">
      <c r="AF477" s="122"/>
    </row>
    <row r="478" spans="32:32">
      <c r="AF478" s="122"/>
    </row>
    <row r="479" spans="32:32">
      <c r="AF479" s="122"/>
    </row>
    <row r="480" spans="32:32">
      <c r="AF480" s="122"/>
    </row>
    <row r="481" spans="32:32">
      <c r="AF481" s="122"/>
    </row>
    <row r="482" spans="32:32">
      <c r="AF482" s="122"/>
    </row>
    <row r="483" spans="32:32">
      <c r="AF483" s="122"/>
    </row>
    <row r="484" spans="32:32">
      <c r="AF484" s="122"/>
    </row>
    <row r="485" spans="32:32">
      <c r="AF485" s="122"/>
    </row>
    <row r="486" spans="32:32">
      <c r="AF486" s="122"/>
    </row>
    <row r="487" spans="32:32">
      <c r="AF487" s="122"/>
    </row>
    <row r="488" spans="32:32">
      <c r="AF488" s="122"/>
    </row>
    <row r="489" spans="32:32">
      <c r="AF489" s="122"/>
    </row>
    <row r="490" spans="32:32">
      <c r="AF490" s="122"/>
    </row>
    <row r="491" spans="32:32">
      <c r="AF491" s="122"/>
    </row>
    <row r="492" spans="32:32">
      <c r="AF492" s="122"/>
    </row>
    <row r="493" spans="32:32">
      <c r="AF493" s="122"/>
    </row>
    <row r="494" spans="32:32">
      <c r="AF494" s="122"/>
    </row>
    <row r="495" spans="32:32">
      <c r="AF495" s="122"/>
    </row>
    <row r="496" spans="32:32">
      <c r="AF496" s="122"/>
    </row>
    <row r="497" spans="32:32">
      <c r="AF497" s="122"/>
    </row>
    <row r="498" spans="32:32">
      <c r="AF498" s="122"/>
    </row>
    <row r="499" spans="32:32">
      <c r="AF499" s="122"/>
    </row>
    <row r="500" spans="32:32">
      <c r="AF500" s="122"/>
    </row>
    <row r="501" spans="32:32">
      <c r="AF501" s="122"/>
    </row>
    <row r="502" spans="32:32">
      <c r="AF502" s="122"/>
    </row>
    <row r="503" spans="32:32">
      <c r="AF503" s="122"/>
    </row>
    <row r="504" spans="32:32">
      <c r="AF504" s="122"/>
    </row>
    <row r="505" spans="32:32">
      <c r="AF505" s="122"/>
    </row>
    <row r="506" spans="32:32">
      <c r="AF506" s="122"/>
    </row>
    <row r="507" spans="32:32">
      <c r="AF507" s="122"/>
    </row>
    <row r="508" spans="32:32">
      <c r="AF508" s="122"/>
    </row>
    <row r="509" spans="32:32">
      <c r="AF509" s="122"/>
    </row>
    <row r="510" spans="32:32">
      <c r="AF510" s="122"/>
    </row>
    <row r="511" spans="32:32">
      <c r="AF511" s="122"/>
    </row>
    <row r="512" spans="32:32">
      <c r="AF512" s="122"/>
    </row>
    <row r="513" spans="32:32">
      <c r="AF513" s="122"/>
    </row>
    <row r="514" spans="32:32">
      <c r="AF514" s="122"/>
    </row>
    <row r="515" spans="32:32">
      <c r="AF515" s="122"/>
    </row>
    <row r="516" spans="32:32">
      <c r="AF516" s="122"/>
    </row>
    <row r="517" spans="32:32">
      <c r="AF517" s="122"/>
    </row>
    <row r="518" spans="32:32">
      <c r="AF518" s="122"/>
    </row>
    <row r="519" spans="32:32">
      <c r="AF519" s="122"/>
    </row>
    <row r="520" spans="32:32">
      <c r="AF520" s="122"/>
    </row>
    <row r="521" spans="32:32">
      <c r="AF521" s="122"/>
    </row>
    <row r="522" spans="32:32">
      <c r="AF522" s="122"/>
    </row>
    <row r="523" spans="32:32">
      <c r="AF523" s="122"/>
    </row>
    <row r="524" spans="32:32">
      <c r="AF524" s="122"/>
    </row>
    <row r="525" spans="32:32">
      <c r="AF525" s="122"/>
    </row>
    <row r="526" spans="32:32">
      <c r="AF526" s="122"/>
    </row>
    <row r="527" spans="32:32">
      <c r="AF527" s="122"/>
    </row>
    <row r="528" spans="32:32">
      <c r="AF528" s="122"/>
    </row>
    <row r="529" spans="32:32">
      <c r="AF529" s="122"/>
    </row>
    <row r="530" spans="32:32">
      <c r="AF530" s="122"/>
    </row>
    <row r="531" spans="32:32">
      <c r="AF531" s="122"/>
    </row>
    <row r="532" spans="32:32">
      <c r="AF532" s="122"/>
    </row>
    <row r="533" spans="32:32">
      <c r="AF533" s="122"/>
    </row>
    <row r="534" spans="32:32">
      <c r="AF534" s="122"/>
    </row>
    <row r="535" spans="32:32">
      <c r="AF535" s="122"/>
    </row>
    <row r="536" spans="32:32">
      <c r="AF536" s="122"/>
    </row>
    <row r="537" spans="32:32">
      <c r="AF537" s="122"/>
    </row>
    <row r="538" spans="32:32">
      <c r="AF538" s="122"/>
    </row>
    <row r="539" spans="32:32">
      <c r="AF539" s="122"/>
    </row>
    <row r="540" spans="32:32">
      <c r="AF540" s="122"/>
    </row>
    <row r="541" spans="32:32">
      <c r="AF541" s="122"/>
    </row>
    <row r="542" spans="32:32">
      <c r="AF542" s="122"/>
    </row>
    <row r="543" spans="32:32">
      <c r="AF543" s="122"/>
    </row>
    <row r="544" spans="32:32">
      <c r="AF544" s="122"/>
    </row>
    <row r="545" spans="32:32">
      <c r="AF545" s="122"/>
    </row>
    <row r="546" spans="32:32">
      <c r="AF546" s="122"/>
    </row>
    <row r="547" spans="32:32">
      <c r="AF547" s="122"/>
    </row>
    <row r="548" spans="32:32">
      <c r="AF548" s="122"/>
    </row>
    <row r="549" spans="32:32">
      <c r="AF549" s="122"/>
    </row>
    <row r="550" spans="32:32">
      <c r="AF550" s="122"/>
    </row>
    <row r="551" spans="32:32">
      <c r="AF551" s="122"/>
    </row>
    <row r="552" spans="32:32">
      <c r="AF552" s="122"/>
    </row>
    <row r="553" spans="32:32">
      <c r="AF553" s="122"/>
    </row>
    <row r="554" spans="32:32">
      <c r="AF554" s="122"/>
    </row>
    <row r="555" spans="32:32">
      <c r="AF555" s="122"/>
    </row>
    <row r="556" spans="32:32">
      <c r="AF556" s="122"/>
    </row>
    <row r="557" spans="32:32">
      <c r="AF557" s="122"/>
    </row>
    <row r="558" spans="32:32">
      <c r="AF558" s="122"/>
    </row>
    <row r="559" spans="32:32">
      <c r="AF559" s="122"/>
    </row>
    <row r="560" spans="32:32">
      <c r="AF560" s="122"/>
    </row>
    <row r="561" spans="32:32">
      <c r="AF561" s="122"/>
    </row>
    <row r="562" spans="32:32">
      <c r="AF562" s="122"/>
    </row>
    <row r="563" spans="32:32">
      <c r="AF563" s="122"/>
    </row>
    <row r="564" spans="32:32">
      <c r="AF564" s="122"/>
    </row>
    <row r="565" spans="32:32">
      <c r="AF565" s="122"/>
    </row>
    <row r="566" spans="32:32">
      <c r="AF566" s="122"/>
    </row>
    <row r="567" spans="32:32">
      <c r="AF567" s="122"/>
    </row>
    <row r="568" spans="32:32">
      <c r="AF568" s="122"/>
    </row>
    <row r="569" spans="32:32">
      <c r="AF569" s="122"/>
    </row>
    <row r="570" spans="32:32">
      <c r="AF570" s="122"/>
    </row>
    <row r="571" spans="32:32">
      <c r="AF571" s="122"/>
    </row>
    <row r="572" spans="32:32">
      <c r="AF572" s="122"/>
    </row>
    <row r="573" spans="32:32">
      <c r="AF573" s="122"/>
    </row>
    <row r="574" spans="32:32">
      <c r="AF574" s="122"/>
    </row>
    <row r="575" spans="32:32">
      <c r="AF575" s="122"/>
    </row>
    <row r="576" spans="32:32">
      <c r="AF576" s="122"/>
    </row>
    <row r="577" spans="32:32">
      <c r="AF577" s="122"/>
    </row>
    <row r="578" spans="32:32">
      <c r="AF578" s="122"/>
    </row>
    <row r="579" spans="32:32">
      <c r="AF579" s="122"/>
    </row>
    <row r="580" spans="32:32">
      <c r="AF580" s="122"/>
    </row>
    <row r="581" spans="32:32">
      <c r="AF581" s="122"/>
    </row>
    <row r="582" spans="32:32">
      <c r="AF582" s="122"/>
    </row>
    <row r="583" spans="32:32">
      <c r="AF583" s="122"/>
    </row>
    <row r="584" spans="32:32">
      <c r="AF584" s="122"/>
    </row>
    <row r="585" spans="32:32">
      <c r="AF585" s="122"/>
    </row>
    <row r="586" spans="32:32">
      <c r="AF586" s="122"/>
    </row>
    <row r="587" spans="32:32">
      <c r="AF587" s="122"/>
    </row>
    <row r="588" spans="32:32">
      <c r="AF588" s="122"/>
    </row>
    <row r="589" spans="32:32">
      <c r="AF589" s="122"/>
    </row>
    <row r="590" spans="32:32">
      <c r="AF590" s="122"/>
    </row>
    <row r="591" spans="32:32">
      <c r="AF591" s="122"/>
    </row>
    <row r="592" spans="32:32">
      <c r="AF592" s="122"/>
    </row>
    <row r="593" spans="32:32">
      <c r="AF593" s="122"/>
    </row>
    <row r="594" spans="32:32">
      <c r="AF594" s="122"/>
    </row>
    <row r="595" spans="32:32">
      <c r="AF595" s="122"/>
    </row>
    <row r="596" spans="32:32">
      <c r="AF596" s="122"/>
    </row>
    <row r="597" spans="32:32">
      <c r="AF597" s="122"/>
    </row>
    <row r="598" spans="32:32">
      <c r="AF598" s="122"/>
    </row>
    <row r="599" spans="32:32">
      <c r="AF599" s="122"/>
    </row>
    <row r="600" spans="32:32">
      <c r="AF600" s="122"/>
    </row>
    <row r="601" spans="32:32">
      <c r="AF601" s="122"/>
    </row>
    <row r="602" spans="32:32">
      <c r="AF602" s="122"/>
    </row>
    <row r="603" spans="32:32">
      <c r="AF603" s="122"/>
    </row>
    <row r="604" spans="32:32">
      <c r="AF604" s="122"/>
    </row>
    <row r="605" spans="32:32">
      <c r="AF605" s="122"/>
    </row>
    <row r="606" spans="32:32">
      <c r="AF606" s="122"/>
    </row>
    <row r="607" spans="32:32">
      <c r="AF607" s="122"/>
    </row>
    <row r="608" spans="32:32">
      <c r="AF608" s="122"/>
    </row>
    <row r="609" spans="32:32">
      <c r="AF609" s="122"/>
    </row>
    <row r="610" spans="32:32">
      <c r="AF610" s="122"/>
    </row>
    <row r="611" spans="32:32">
      <c r="AF611" s="122"/>
    </row>
    <row r="612" spans="32:32">
      <c r="AF612" s="122"/>
    </row>
    <row r="613" spans="32:32">
      <c r="AF613" s="122"/>
    </row>
    <row r="614" spans="32:32">
      <c r="AF614" s="122"/>
    </row>
    <row r="615" spans="32:32">
      <c r="AF615" s="122"/>
    </row>
    <row r="616" spans="32:32">
      <c r="AF616" s="122"/>
    </row>
    <row r="617" spans="32:32">
      <c r="AF617" s="122"/>
    </row>
    <row r="618" spans="32:32">
      <c r="AF618" s="122"/>
    </row>
    <row r="619" spans="32:32">
      <c r="AF619" s="122"/>
    </row>
    <row r="620" spans="32:32">
      <c r="AF620" s="122"/>
    </row>
    <row r="621" spans="32:32">
      <c r="AF621" s="122"/>
    </row>
    <row r="622" spans="32:32">
      <c r="AF622" s="122"/>
    </row>
    <row r="623" spans="32:32">
      <c r="AF623" s="122"/>
    </row>
    <row r="624" spans="32:32">
      <c r="AF624" s="122"/>
    </row>
    <row r="625" spans="32:32">
      <c r="AF625" s="122"/>
    </row>
    <row r="626" spans="32:32">
      <c r="AF626" s="122"/>
    </row>
    <row r="627" spans="32:32">
      <c r="AF627" s="122"/>
    </row>
    <row r="628" spans="32:32">
      <c r="AF628" s="122"/>
    </row>
    <row r="629" spans="32:32">
      <c r="AF629" s="122"/>
    </row>
    <row r="630" spans="32:32">
      <c r="AF630" s="122"/>
    </row>
    <row r="631" spans="32:32">
      <c r="AF631" s="122"/>
    </row>
    <row r="632" spans="32:32">
      <c r="AF632" s="122"/>
    </row>
    <row r="633" spans="32:32">
      <c r="AF633" s="122"/>
    </row>
    <row r="634" spans="32:32">
      <c r="AF634" s="122"/>
    </row>
    <row r="635" spans="32:32">
      <c r="AF635" s="122"/>
    </row>
    <row r="636" spans="32:32">
      <c r="AF636" s="122"/>
    </row>
    <row r="637" spans="32:32">
      <c r="AF637" s="122"/>
    </row>
    <row r="638" spans="32:32">
      <c r="AF638" s="122"/>
    </row>
    <row r="639" spans="32:32">
      <c r="AF639" s="122"/>
    </row>
    <row r="640" spans="32:32">
      <c r="AF640" s="122"/>
    </row>
    <row r="641" spans="32:32">
      <c r="AF641" s="122"/>
    </row>
    <row r="642" spans="32:32">
      <c r="AF642" s="122"/>
    </row>
    <row r="643" spans="32:32">
      <c r="AF643" s="122"/>
    </row>
    <row r="644" spans="32:32">
      <c r="AF644" s="122"/>
    </row>
    <row r="645" spans="32:32">
      <c r="AF645" s="122"/>
    </row>
    <row r="646" spans="32:32">
      <c r="AF646" s="122"/>
    </row>
    <row r="647" spans="32:32">
      <c r="AF647" s="122"/>
    </row>
    <row r="648" spans="32:32">
      <c r="AF648" s="122"/>
    </row>
    <row r="649" spans="32:32">
      <c r="AF649" s="122"/>
    </row>
    <row r="650" spans="32:32">
      <c r="AF650" s="122"/>
    </row>
    <row r="651" spans="32:32">
      <c r="AF651" s="122"/>
    </row>
    <row r="652" spans="32:32">
      <c r="AF652" s="122"/>
    </row>
    <row r="653" spans="32:32">
      <c r="AF653" s="122"/>
    </row>
    <row r="654" spans="32:32">
      <c r="AF654" s="122"/>
    </row>
    <row r="655" spans="32:32">
      <c r="AF655" s="122"/>
    </row>
    <row r="656" spans="32:32">
      <c r="AF656" s="122"/>
    </row>
    <row r="657" spans="32:32">
      <c r="AF657" s="122"/>
    </row>
    <row r="658" spans="32:32">
      <c r="AF658" s="122"/>
    </row>
    <row r="659" spans="32:32">
      <c r="AF659" s="122"/>
    </row>
    <row r="660" spans="32:32">
      <c r="AF660" s="122"/>
    </row>
    <row r="661" spans="32:32">
      <c r="AF661" s="122"/>
    </row>
    <row r="662" spans="32:32">
      <c r="AF662" s="122"/>
    </row>
    <row r="663" spans="32:32">
      <c r="AF663" s="122"/>
    </row>
    <row r="664" spans="32:32">
      <c r="AF664" s="122"/>
    </row>
    <row r="665" spans="32:32">
      <c r="AF665" s="122"/>
    </row>
    <row r="666" spans="32:32">
      <c r="AF666" s="122"/>
    </row>
    <row r="667" spans="32:32">
      <c r="AF667" s="122"/>
    </row>
    <row r="668" spans="32:32">
      <c r="AF668" s="122"/>
    </row>
    <row r="669" spans="32:32">
      <c r="AF669" s="122"/>
    </row>
    <row r="670" spans="32:32">
      <c r="AF670" s="122"/>
    </row>
    <row r="671" spans="32:32">
      <c r="AF671" s="122"/>
    </row>
    <row r="672" spans="32:32">
      <c r="AF672" s="122"/>
    </row>
    <row r="673" spans="32:32">
      <c r="AF673" s="122"/>
    </row>
    <row r="674" spans="32:32">
      <c r="AF674" s="122"/>
    </row>
    <row r="675" spans="32:32">
      <c r="AF675" s="122"/>
    </row>
    <row r="676" spans="32:32">
      <c r="AF676" s="122"/>
    </row>
    <row r="677" spans="32:32">
      <c r="AF677" s="122"/>
    </row>
    <row r="678" spans="32:32">
      <c r="AF678" s="122"/>
    </row>
    <row r="679" spans="32:32">
      <c r="AF679" s="122"/>
    </row>
    <row r="680" spans="32:32">
      <c r="AF680" s="122"/>
    </row>
    <row r="681" spans="32:32">
      <c r="AF681" s="122"/>
    </row>
    <row r="682" spans="32:32">
      <c r="AF682" s="122"/>
    </row>
    <row r="683" spans="32:32">
      <c r="AF683" s="122"/>
    </row>
    <row r="684" spans="32:32">
      <c r="AF684" s="122"/>
    </row>
    <row r="685" spans="32:32">
      <c r="AF685" s="122"/>
    </row>
    <row r="686" spans="32:32">
      <c r="AF686" s="122"/>
    </row>
    <row r="687" spans="32:32">
      <c r="AF687" s="122"/>
    </row>
    <row r="688" spans="32:32">
      <c r="AF688" s="122"/>
    </row>
    <row r="689" spans="32:32">
      <c r="AF689" s="122"/>
    </row>
    <row r="690" spans="32:32">
      <c r="AF690" s="122"/>
    </row>
    <row r="691" spans="32:32">
      <c r="AF691" s="122"/>
    </row>
    <row r="692" spans="32:32">
      <c r="AF692" s="122"/>
    </row>
    <row r="693" spans="32:32">
      <c r="AF693" s="122"/>
    </row>
    <row r="694" spans="32:32">
      <c r="AF694" s="122"/>
    </row>
    <row r="695" spans="32:32">
      <c r="AF695" s="122"/>
    </row>
    <row r="696" spans="32:32">
      <c r="AF696" s="122"/>
    </row>
    <row r="697" spans="32:32">
      <c r="AF697" s="122"/>
    </row>
    <row r="698" spans="32:32">
      <c r="AF698" s="122"/>
    </row>
    <row r="699" spans="32:32">
      <c r="AF699" s="122"/>
    </row>
    <row r="700" spans="32:32">
      <c r="AF700" s="122"/>
    </row>
    <row r="701" spans="32:32">
      <c r="AF701" s="122"/>
    </row>
    <row r="702" spans="32:32">
      <c r="AF702" s="122"/>
    </row>
    <row r="703" spans="32:32">
      <c r="AF703" s="122"/>
    </row>
    <row r="704" spans="32:32">
      <c r="AF704" s="122"/>
    </row>
    <row r="705" spans="32:32">
      <c r="AF705" s="122"/>
    </row>
    <row r="706" spans="32:32">
      <c r="AF706" s="122"/>
    </row>
    <row r="707" spans="32:32">
      <c r="AF707" s="122"/>
    </row>
    <row r="708" spans="32:32">
      <c r="AF708" s="122"/>
    </row>
    <row r="709" spans="32:32">
      <c r="AF709" s="122"/>
    </row>
    <row r="710" spans="32:32">
      <c r="AF710" s="122"/>
    </row>
    <row r="711" spans="32:32">
      <c r="AF711" s="122"/>
    </row>
    <row r="712" spans="32:32">
      <c r="AF712" s="122"/>
    </row>
    <row r="713" spans="32:32">
      <c r="AF713" s="122"/>
    </row>
    <row r="714" spans="32:32">
      <c r="AF714" s="122"/>
    </row>
    <row r="715" spans="32:32">
      <c r="AF715" s="122"/>
    </row>
    <row r="716" spans="32:32">
      <c r="AF716" s="122"/>
    </row>
    <row r="717" spans="32:32">
      <c r="AF717" s="122"/>
    </row>
    <row r="718" spans="32:32">
      <c r="AF718" s="122"/>
    </row>
    <row r="719" spans="32:32">
      <c r="AF719" s="122"/>
    </row>
    <row r="720" spans="32:32">
      <c r="AF720" s="122"/>
    </row>
    <row r="721" spans="32:32">
      <c r="AF721" s="122"/>
    </row>
    <row r="722" spans="32:32">
      <c r="AF722" s="122"/>
    </row>
    <row r="723" spans="32:32">
      <c r="AF723" s="122"/>
    </row>
    <row r="724" spans="32:32">
      <c r="AF724" s="122"/>
    </row>
    <row r="725" spans="32:32">
      <c r="AF725" s="122"/>
    </row>
    <row r="726" spans="32:32">
      <c r="AF726" s="122"/>
    </row>
    <row r="727" spans="32:32">
      <c r="AF727" s="122"/>
    </row>
    <row r="728" spans="32:32">
      <c r="AF728" s="122"/>
    </row>
    <row r="729" spans="32:32">
      <c r="AF729" s="122"/>
    </row>
    <row r="730" spans="32:32">
      <c r="AF730" s="122"/>
    </row>
    <row r="731" spans="32:32">
      <c r="AF731" s="122"/>
    </row>
    <row r="732" spans="32:32">
      <c r="AF732" s="122"/>
    </row>
    <row r="733" spans="32:32">
      <c r="AF733" s="122"/>
    </row>
    <row r="734" spans="32:32">
      <c r="AF734" s="122"/>
    </row>
    <row r="735" spans="32:32">
      <c r="AF735" s="122"/>
    </row>
    <row r="736" spans="32:32">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sheetData>
  <sheetProtection algorithmName="SHA-512" hashValue="UEHcTXEGDDO7orOIClf69wX7upH9GwOP6T9ls9LGVQheAJsXYQ+sfuJVgyQYQ8BDzV2Yg7VfEXK++CEManjGaA==" saltValue="opT9/suXItniHhXjbPJAKg==" spinCount="100000" sheet="1" objects="1" scenarios="1"/>
  <autoFilter ref="A4:AF19" xr:uid="{00000000-0009-0000-0000-00000100000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29">
    <mergeCell ref="AA3:AF3"/>
    <mergeCell ref="A4:B4"/>
    <mergeCell ref="C4:C6"/>
    <mergeCell ref="D4:D6"/>
    <mergeCell ref="E4:E6"/>
    <mergeCell ref="F4:F6"/>
    <mergeCell ref="G4:G6"/>
    <mergeCell ref="H4:H6"/>
    <mergeCell ref="I4:I6"/>
    <mergeCell ref="J4:J6"/>
    <mergeCell ref="AF4:AF6"/>
    <mergeCell ref="A5:A6"/>
    <mergeCell ref="B5:B6"/>
    <mergeCell ref="O5:Q5"/>
    <mergeCell ref="R5:T5"/>
    <mergeCell ref="U5:W5"/>
    <mergeCell ref="C7:C11"/>
    <mergeCell ref="A12:A13"/>
    <mergeCell ref="AC4:AC6"/>
    <mergeCell ref="AD4:AD6"/>
    <mergeCell ref="AE4:AE6"/>
    <mergeCell ref="K4:K6"/>
    <mergeCell ref="L4:L6"/>
    <mergeCell ref="M4:M6"/>
    <mergeCell ref="N4:N6"/>
    <mergeCell ref="O4:Z4"/>
    <mergeCell ref="AA4:AA6"/>
    <mergeCell ref="AB4:AB6"/>
    <mergeCell ref="X5:Z5"/>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7DE99E3-6A3B-4163-9BC6-B8B384CEE423}">
          <x14:formula1>
            <xm:f>'P:\2-Gerencia de Planificacion y Presupuesto\3- GERENCIA PLANIFICACION Y PRESUPUESTOS\PLANES OPERATIVOS 2022-EDENORTE\3. DCER\[3. Plan Operativo Anual  2022 - Dirección Compra de Energía y Regulación.xlsx]Hoja1'!#REF!</xm:f>
          </x14:formula1>
          <xm:sqref>A7:A1169</xm:sqref>
        </x14:dataValidation>
        <x14:dataValidation type="list" allowBlank="1" showInputMessage="1" showErrorMessage="1" xr:uid="{132719E7-C9F0-470F-A6B5-40835CF4BD53}">
          <x14:formula1>
            <xm:f>'P:\2-Gerencia de Planificacion y Presupuesto\3- GERENCIA PLANIFICACION Y PRESUPUESTOS\PLANES OPERATIVOS 2022-EDENORTE\3. DCER\[3. Plan Operativo Anual  2022 - Dirección Compra de Energía y Regulación.xlsx]Hoja1'!#REF!</xm:f>
          </x14:formula1>
          <xm:sqref>B7:B248 AE7:AE19 J7:L19 G7:H19 M7:M1167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0447D-1DA9-45DA-A27F-FAABF16E7BCA}">
  <sheetPr codeName="Hoja4">
    <pageSetUpPr fitToPage="1"/>
  </sheetPr>
  <dimension ref="A1:AO1257"/>
  <sheetViews>
    <sheetView showGridLines="0" topLeftCell="H16" zoomScale="40" zoomScaleNormal="40" zoomScaleSheetLayoutView="40" zoomScalePageLayoutView="30" workbookViewId="0">
      <selection activeCell="N9" sqref="N9"/>
    </sheetView>
  </sheetViews>
  <sheetFormatPr baseColWidth="10" defaultColWidth="11.42578125" defaultRowHeight="16.5"/>
  <cols>
    <col min="1" max="2" width="50.7109375" style="256" customWidth="1"/>
    <col min="3" max="4" width="50.7109375" style="299" customWidth="1"/>
    <col min="5" max="6" width="50.7109375" style="256" customWidth="1"/>
    <col min="7" max="7" width="32.5703125" style="299" customWidth="1"/>
    <col min="8" max="8" width="45.7109375" style="256" customWidth="1"/>
    <col min="9" max="9" width="45.7109375" style="303" customWidth="1"/>
    <col min="10" max="12" width="30.7109375" style="299" customWidth="1"/>
    <col min="13" max="13" width="32" style="299" customWidth="1"/>
    <col min="14" max="14" width="34" style="256" customWidth="1"/>
    <col min="15" max="15" width="22" style="256" bestFit="1" customWidth="1"/>
    <col min="16" max="16" width="23.140625" style="256" customWidth="1"/>
    <col min="17" max="17" width="21.42578125" style="256" customWidth="1"/>
    <col min="18" max="18" width="21.85546875" style="256" customWidth="1"/>
    <col min="19" max="19" width="22.85546875" style="256" customWidth="1"/>
    <col min="20" max="20" width="23.85546875" style="256" customWidth="1"/>
    <col min="21" max="21" width="21.7109375" style="256" customWidth="1"/>
    <col min="22" max="22" width="22" style="256" customWidth="1"/>
    <col min="23" max="23" width="22.140625" style="256" customWidth="1"/>
    <col min="24" max="24" width="22.42578125" style="256" customWidth="1"/>
    <col min="25" max="25" width="21.85546875" style="256" customWidth="1"/>
    <col min="26" max="26" width="22.140625" style="256" customWidth="1"/>
    <col min="27" max="27" width="22.140625" style="256" hidden="1" customWidth="1"/>
    <col min="28" max="28" width="24.7109375" style="256" hidden="1" customWidth="1"/>
    <col min="29" max="30" width="35" style="299" customWidth="1"/>
    <col min="31" max="31" width="41.140625" style="299" customWidth="1"/>
    <col min="32" max="32" width="33.7109375" style="299" customWidth="1"/>
    <col min="33" max="33" width="32.5703125" style="299" customWidth="1"/>
    <col min="34" max="34" width="32.7109375" style="299" customWidth="1"/>
    <col min="35" max="37" width="11.42578125" style="238"/>
    <col min="38" max="38" width="20.42578125" style="238" customWidth="1"/>
    <col min="39" max="41" width="11.42578125" style="238"/>
    <col min="42" max="42" width="5" style="256" customWidth="1"/>
    <col min="43" max="16384" width="11.42578125" style="256"/>
  </cols>
  <sheetData>
    <row r="1" spans="1:41" ht="39.950000000000003" customHeight="1">
      <c r="B1" s="298" t="s">
        <v>0</v>
      </c>
      <c r="F1" s="300"/>
      <c r="G1" s="300"/>
      <c r="H1" s="300"/>
      <c r="I1" s="301"/>
      <c r="J1" s="300"/>
      <c r="K1" s="300"/>
      <c r="L1" s="300"/>
      <c r="M1" s="300"/>
      <c r="O1" s="300"/>
      <c r="P1" s="300"/>
      <c r="Q1" s="300"/>
      <c r="R1" s="300"/>
      <c r="S1" s="300"/>
      <c r="T1" s="300"/>
      <c r="U1" s="300"/>
      <c r="V1" s="300"/>
      <c r="W1" s="300"/>
      <c r="X1" s="300"/>
      <c r="Y1" s="300"/>
      <c r="Z1" s="300"/>
      <c r="AA1" s="300"/>
      <c r="AB1" s="300"/>
      <c r="AC1" s="1377"/>
      <c r="AD1" s="1377"/>
      <c r="AE1" s="1377"/>
      <c r="AF1" s="1377"/>
      <c r="AG1" s="1377"/>
      <c r="AH1" s="1377"/>
    </row>
    <row r="2" spans="1:41" ht="39.950000000000003" customHeight="1">
      <c r="B2" s="259" t="s">
        <v>665</v>
      </c>
      <c r="C2" s="302"/>
      <c r="E2" s="299"/>
      <c r="N2" s="81"/>
    </row>
    <row r="3" spans="1:41" ht="39.950000000000003" customHeight="1" thickBot="1">
      <c r="B3" s="259"/>
      <c r="C3" s="302"/>
      <c r="E3" s="299"/>
      <c r="N3" s="82"/>
    </row>
    <row r="4" spans="1:41" s="261" customFormat="1" ht="46.5" customHeight="1">
      <c r="A4" s="1334" t="s">
        <v>1</v>
      </c>
      <c r="B4" s="1334"/>
      <c r="C4" s="1378" t="s">
        <v>2</v>
      </c>
      <c r="D4" s="1378" t="s">
        <v>3</v>
      </c>
      <c r="E4" s="1415"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68" t="s">
        <v>514</v>
      </c>
      <c r="AB4" s="1368" t="s">
        <v>515</v>
      </c>
      <c r="AC4" s="1372" t="s">
        <v>10</v>
      </c>
      <c r="AD4" s="1360" t="s">
        <v>605</v>
      </c>
      <c r="AE4" s="1360" t="s">
        <v>11</v>
      </c>
      <c r="AF4" s="1360" t="s">
        <v>12</v>
      </c>
      <c r="AG4" s="1361" t="s">
        <v>13</v>
      </c>
      <c r="AH4" s="1360" t="s">
        <v>14</v>
      </c>
      <c r="AI4" s="239"/>
      <c r="AJ4" s="239"/>
      <c r="AK4" s="239"/>
      <c r="AL4" s="239"/>
      <c r="AM4" s="239"/>
      <c r="AN4" s="239"/>
      <c r="AO4" s="239"/>
    </row>
    <row r="5" spans="1:41" s="261" customFormat="1" ht="44.25" customHeight="1">
      <c r="A5" s="1395" t="s">
        <v>15</v>
      </c>
      <c r="B5" s="1396" t="s">
        <v>16</v>
      </c>
      <c r="C5" s="1334"/>
      <c r="D5" s="1334"/>
      <c r="E5" s="1416"/>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34"/>
      <c r="AB5" s="1334"/>
      <c r="AC5" s="1413"/>
      <c r="AD5" s="1361"/>
      <c r="AE5" s="1361"/>
      <c r="AF5" s="1361"/>
      <c r="AG5" s="1363"/>
      <c r="AH5" s="1361"/>
      <c r="AI5" s="239"/>
      <c r="AJ5" s="239"/>
      <c r="AK5" s="239"/>
      <c r="AL5" s="239"/>
      <c r="AM5" s="239"/>
      <c r="AN5" s="239"/>
      <c r="AO5" s="239"/>
    </row>
    <row r="6" spans="1:41" s="261" customFormat="1" ht="40.5" customHeight="1" thickBot="1">
      <c r="A6" s="1405"/>
      <c r="B6" s="1406"/>
      <c r="C6" s="1369"/>
      <c r="D6" s="1369"/>
      <c r="E6" s="1417"/>
      <c r="F6" s="1419"/>
      <c r="G6" s="1421"/>
      <c r="H6" s="1424"/>
      <c r="I6" s="1394"/>
      <c r="J6" s="1369"/>
      <c r="K6" s="1369"/>
      <c r="L6" s="1369"/>
      <c r="M6" s="1369"/>
      <c r="N6" s="1369"/>
      <c r="O6" s="242">
        <v>44562</v>
      </c>
      <c r="P6" s="242">
        <v>44593</v>
      </c>
      <c r="Q6" s="242">
        <v>44621</v>
      </c>
      <c r="R6" s="242">
        <v>44652</v>
      </c>
      <c r="S6" s="242">
        <v>44682</v>
      </c>
      <c r="T6" s="242">
        <v>44713</v>
      </c>
      <c r="U6" s="242">
        <v>44743</v>
      </c>
      <c r="V6" s="242">
        <v>44774</v>
      </c>
      <c r="W6" s="242">
        <v>44805</v>
      </c>
      <c r="X6" s="242">
        <v>44835</v>
      </c>
      <c r="Y6" s="242">
        <v>44866</v>
      </c>
      <c r="Z6" s="242">
        <v>44896</v>
      </c>
      <c r="AA6" s="1369"/>
      <c r="AB6" s="1369"/>
      <c r="AC6" s="1414"/>
      <c r="AD6" s="1362"/>
      <c r="AE6" s="1362"/>
      <c r="AF6" s="1362"/>
      <c r="AG6" s="1364"/>
      <c r="AH6" s="1362"/>
      <c r="AI6" s="239"/>
      <c r="AJ6" s="243"/>
      <c r="AK6" s="239"/>
      <c r="AL6" s="239"/>
      <c r="AM6" s="239"/>
      <c r="AN6" s="239"/>
      <c r="AO6" s="239"/>
    </row>
    <row r="7" spans="1:41" s="311" customFormat="1" ht="124.5" customHeight="1" thickTop="1">
      <c r="A7" s="161" t="s">
        <v>34</v>
      </c>
      <c r="B7" s="131" t="s">
        <v>58</v>
      </c>
      <c r="C7" s="304"/>
      <c r="D7" s="186" t="s">
        <v>666</v>
      </c>
      <c r="E7" s="161"/>
      <c r="F7" s="161" t="s">
        <v>667</v>
      </c>
      <c r="G7" s="134">
        <v>3</v>
      </c>
      <c r="H7" s="161" t="s">
        <v>94</v>
      </c>
      <c r="I7" s="186" t="s">
        <v>668</v>
      </c>
      <c r="J7" s="214" t="s">
        <v>29</v>
      </c>
      <c r="K7" s="214" t="s">
        <v>30</v>
      </c>
      <c r="L7" s="214" t="s">
        <v>31</v>
      </c>
      <c r="M7" s="214" t="s">
        <v>40</v>
      </c>
      <c r="N7" s="305">
        <f t="shared" ref="N7:N15" si="0">+SUM(O7:Z7)</f>
        <v>18</v>
      </c>
      <c r="O7" s="306"/>
      <c r="P7" s="307"/>
      <c r="Q7" s="307">
        <v>5</v>
      </c>
      <c r="R7" s="307"/>
      <c r="S7" s="307"/>
      <c r="T7" s="307">
        <v>5</v>
      </c>
      <c r="U7" s="307"/>
      <c r="V7" s="307"/>
      <c r="W7" s="307">
        <v>4</v>
      </c>
      <c r="X7" s="307"/>
      <c r="Y7" s="307"/>
      <c r="Z7" s="307">
        <v>4</v>
      </c>
      <c r="AA7" s="308" t="e">
        <f>IF(K7="Más es más", MIN(#REF!/#REF!,1),MIN(#REF!/#REF!,1))</f>
        <v>#REF!</v>
      </c>
      <c r="AB7" s="271" t="e">
        <f t="shared" ref="AB7:AB17" si="1">+AA7*G7/VLOOKUP(AD7,$AE$56:$AG$57,3)</f>
        <v>#REF!</v>
      </c>
      <c r="AC7" s="186" t="s">
        <v>669</v>
      </c>
      <c r="AD7" s="134" t="s">
        <v>107</v>
      </c>
      <c r="AE7" s="134" t="s">
        <v>670</v>
      </c>
      <c r="AF7" s="134" t="s">
        <v>671</v>
      </c>
      <c r="AG7" s="134" t="s">
        <v>115</v>
      </c>
      <c r="AH7" s="309">
        <v>0</v>
      </c>
      <c r="AI7" s="310"/>
      <c r="AJ7" s="310"/>
      <c r="AK7" s="310"/>
      <c r="AL7" s="310"/>
      <c r="AM7" s="310"/>
      <c r="AN7" s="310"/>
      <c r="AO7" s="310"/>
    </row>
    <row r="8" spans="1:41" s="311" customFormat="1" ht="156.75" customHeight="1">
      <c r="A8" s="161" t="s">
        <v>62</v>
      </c>
      <c r="B8" s="131" t="s">
        <v>672</v>
      </c>
      <c r="C8" s="304"/>
      <c r="D8" s="186" t="s">
        <v>673</v>
      </c>
      <c r="E8" s="161"/>
      <c r="F8" s="161" t="s">
        <v>674</v>
      </c>
      <c r="G8" s="134">
        <v>2</v>
      </c>
      <c r="H8" s="161" t="s">
        <v>44</v>
      </c>
      <c r="I8" s="312" t="s">
        <v>675</v>
      </c>
      <c r="J8" s="214" t="s">
        <v>29</v>
      </c>
      <c r="K8" s="214" t="s">
        <v>30</v>
      </c>
      <c r="L8" s="214" t="s">
        <v>31</v>
      </c>
      <c r="M8" s="214" t="s">
        <v>40</v>
      </c>
      <c r="N8" s="305">
        <f t="shared" si="0"/>
        <v>13</v>
      </c>
      <c r="O8" s="306"/>
      <c r="P8" s="307"/>
      <c r="Q8" s="307">
        <v>4</v>
      </c>
      <c r="R8" s="307"/>
      <c r="S8" s="307"/>
      <c r="T8" s="307">
        <v>6</v>
      </c>
      <c r="U8" s="307"/>
      <c r="V8" s="307"/>
      <c r="W8" s="307">
        <v>3</v>
      </c>
      <c r="X8" s="307"/>
      <c r="Y8" s="307"/>
      <c r="Z8" s="307"/>
      <c r="AA8" s="308" t="e">
        <f>IF(K8="Más es más", MIN(#REF!/#REF!,1),MIN(#REF!/#REF!,1))</f>
        <v>#REF!</v>
      </c>
      <c r="AB8" s="271" t="e">
        <f t="shared" si="1"/>
        <v>#REF!</v>
      </c>
      <c r="AC8" s="186" t="s">
        <v>676</v>
      </c>
      <c r="AD8" s="134" t="s">
        <v>107</v>
      </c>
      <c r="AE8" s="134" t="s">
        <v>670</v>
      </c>
      <c r="AF8" s="134" t="s">
        <v>671</v>
      </c>
      <c r="AG8" s="134" t="s">
        <v>146</v>
      </c>
      <c r="AH8" s="309">
        <v>0</v>
      </c>
      <c r="AI8" s="310"/>
      <c r="AJ8" s="310"/>
      <c r="AK8" s="310"/>
      <c r="AL8" s="310"/>
      <c r="AM8" s="310"/>
      <c r="AN8" s="310"/>
      <c r="AO8" s="310"/>
    </row>
    <row r="9" spans="1:41" s="311" customFormat="1" ht="181.5" customHeight="1">
      <c r="A9" s="95" t="s">
        <v>62</v>
      </c>
      <c r="B9" s="131" t="s">
        <v>104</v>
      </c>
      <c r="C9" s="134" t="s">
        <v>677</v>
      </c>
      <c r="D9" s="186" t="s">
        <v>678</v>
      </c>
      <c r="E9" s="126" t="s">
        <v>679</v>
      </c>
      <c r="F9" s="72" t="s">
        <v>680</v>
      </c>
      <c r="G9" s="134">
        <v>3</v>
      </c>
      <c r="H9" s="161" t="s">
        <v>44</v>
      </c>
      <c r="I9" s="312" t="s">
        <v>681</v>
      </c>
      <c r="J9" s="214" t="s">
        <v>81</v>
      </c>
      <c r="K9" s="148" t="s">
        <v>30</v>
      </c>
      <c r="L9" s="148" t="s">
        <v>31</v>
      </c>
      <c r="M9" s="148" t="s">
        <v>32</v>
      </c>
      <c r="N9" s="313">
        <f t="shared" si="0"/>
        <v>1</v>
      </c>
      <c r="O9" s="306"/>
      <c r="P9" s="314">
        <v>0.1</v>
      </c>
      <c r="Q9" s="314">
        <v>0.3</v>
      </c>
      <c r="R9" s="307"/>
      <c r="S9" s="314">
        <v>0.2</v>
      </c>
      <c r="T9" s="307"/>
      <c r="U9" s="307"/>
      <c r="V9" s="307"/>
      <c r="W9" s="314">
        <v>0.2</v>
      </c>
      <c r="X9" s="314">
        <v>0.2</v>
      </c>
      <c r="Y9" s="307"/>
      <c r="Z9" s="307"/>
      <c r="AA9" s="308" t="e">
        <f>IF(K9="Más es más", MIN(#REF!/#REF!,1),MIN(#REF!/#REF!,1))</f>
        <v>#REF!</v>
      </c>
      <c r="AB9" s="271" t="e">
        <f t="shared" si="1"/>
        <v>#REF!</v>
      </c>
      <c r="AC9" s="72" t="s">
        <v>682</v>
      </c>
      <c r="AD9" s="134" t="s">
        <v>107</v>
      </c>
      <c r="AE9" s="75" t="s">
        <v>683</v>
      </c>
      <c r="AF9" s="134" t="s">
        <v>684</v>
      </c>
      <c r="AG9" s="134" t="s">
        <v>105</v>
      </c>
      <c r="AH9" s="315">
        <v>15000</v>
      </c>
      <c r="AI9" s="310"/>
      <c r="AJ9" s="310"/>
      <c r="AK9" s="310"/>
      <c r="AL9" s="310"/>
      <c r="AM9" s="310"/>
      <c r="AN9" s="310"/>
      <c r="AO9" s="310"/>
    </row>
    <row r="10" spans="1:41" s="311" customFormat="1" ht="152.25" customHeight="1">
      <c r="A10" s="95" t="s">
        <v>62</v>
      </c>
      <c r="B10" s="131" t="s">
        <v>106</v>
      </c>
      <c r="C10" s="304"/>
      <c r="D10" s="186" t="s">
        <v>685</v>
      </c>
      <c r="E10" s="161"/>
      <c r="F10" s="72" t="s">
        <v>686</v>
      </c>
      <c r="G10" s="134">
        <v>2</v>
      </c>
      <c r="H10" s="161" t="s">
        <v>44</v>
      </c>
      <c r="I10" s="72" t="s">
        <v>687</v>
      </c>
      <c r="J10" s="134" t="s">
        <v>29</v>
      </c>
      <c r="K10" s="134" t="s">
        <v>30</v>
      </c>
      <c r="L10" s="134" t="s">
        <v>31</v>
      </c>
      <c r="M10" s="134" t="s">
        <v>40</v>
      </c>
      <c r="N10" s="305">
        <f t="shared" si="0"/>
        <v>2</v>
      </c>
      <c r="O10" s="307"/>
      <c r="P10" s="307"/>
      <c r="Q10" s="307"/>
      <c r="R10" s="307"/>
      <c r="S10" s="307"/>
      <c r="T10" s="307"/>
      <c r="U10" s="307"/>
      <c r="V10" s="307"/>
      <c r="W10" s="307">
        <v>1</v>
      </c>
      <c r="X10" s="307"/>
      <c r="Y10" s="307">
        <v>1</v>
      </c>
      <c r="Z10" s="316"/>
      <c r="AA10" s="308" t="e">
        <f>IF(K10="Más es más", MIN(#REF!/#REF!,1),MIN(#REF!/#REF!,1))</f>
        <v>#REF!</v>
      </c>
      <c r="AB10" s="271" t="e">
        <f t="shared" si="1"/>
        <v>#REF!</v>
      </c>
      <c r="AC10" s="72" t="s">
        <v>688</v>
      </c>
      <c r="AD10" s="134" t="s">
        <v>107</v>
      </c>
      <c r="AE10" s="75" t="s">
        <v>683</v>
      </c>
      <c r="AF10" s="134" t="s">
        <v>684</v>
      </c>
      <c r="AG10" s="134"/>
      <c r="AH10" s="317">
        <v>3600000</v>
      </c>
      <c r="AI10" s="310"/>
      <c r="AJ10" s="310"/>
      <c r="AK10" s="310"/>
      <c r="AL10" s="310"/>
      <c r="AM10" s="310"/>
      <c r="AN10" s="310"/>
      <c r="AO10" s="310"/>
    </row>
    <row r="11" spans="1:41" s="311" customFormat="1" ht="132.75" customHeight="1">
      <c r="A11" s="95" t="s">
        <v>62</v>
      </c>
      <c r="B11" s="131" t="s">
        <v>672</v>
      </c>
      <c r="C11" s="304"/>
      <c r="D11" s="186" t="s">
        <v>689</v>
      </c>
      <c r="E11" s="161"/>
      <c r="F11" s="72" t="s">
        <v>690</v>
      </c>
      <c r="G11" s="134">
        <v>2</v>
      </c>
      <c r="H11" s="161" t="s">
        <v>44</v>
      </c>
      <c r="I11" s="72" t="s">
        <v>691</v>
      </c>
      <c r="J11" s="134" t="s">
        <v>29</v>
      </c>
      <c r="K11" s="134" t="s">
        <v>30</v>
      </c>
      <c r="L11" s="134" t="s">
        <v>31</v>
      </c>
      <c r="M11" s="134" t="s">
        <v>32</v>
      </c>
      <c r="N11" s="305">
        <f t="shared" si="0"/>
        <v>36</v>
      </c>
      <c r="O11" s="307"/>
      <c r="P11" s="307">
        <v>6</v>
      </c>
      <c r="Q11" s="307">
        <v>3</v>
      </c>
      <c r="R11" s="307">
        <v>3</v>
      </c>
      <c r="S11" s="307">
        <v>3</v>
      </c>
      <c r="T11" s="307">
        <v>3</v>
      </c>
      <c r="U11" s="307">
        <v>3</v>
      </c>
      <c r="V11" s="307">
        <v>3</v>
      </c>
      <c r="W11" s="307">
        <v>3</v>
      </c>
      <c r="X11" s="307">
        <v>3</v>
      </c>
      <c r="Y11" s="307">
        <v>3</v>
      </c>
      <c r="Z11" s="307">
        <v>3</v>
      </c>
      <c r="AA11" s="308" t="e">
        <f>IF(K11="Más es más", MIN(#REF!/#REF!,1),MIN(#REF!/#REF!,1))</f>
        <v>#REF!</v>
      </c>
      <c r="AB11" s="271" t="e">
        <f t="shared" si="1"/>
        <v>#REF!</v>
      </c>
      <c r="AC11" s="72" t="s">
        <v>447</v>
      </c>
      <c r="AD11" s="134" t="s">
        <v>107</v>
      </c>
      <c r="AE11" s="75" t="s">
        <v>683</v>
      </c>
      <c r="AF11" s="134" t="s">
        <v>692</v>
      </c>
      <c r="AG11" s="134" t="s">
        <v>105</v>
      </c>
      <c r="AH11" s="318">
        <v>80000</v>
      </c>
      <c r="AI11" s="310"/>
      <c r="AJ11" s="310"/>
      <c r="AK11" s="310"/>
      <c r="AL11" s="310"/>
      <c r="AM11" s="310"/>
      <c r="AN11" s="310"/>
      <c r="AO11" s="310"/>
    </row>
    <row r="12" spans="1:41" s="311" customFormat="1" ht="166.5" customHeight="1">
      <c r="A12" s="95" t="s">
        <v>62</v>
      </c>
      <c r="B12" s="131" t="s">
        <v>672</v>
      </c>
      <c r="C12" s="319"/>
      <c r="D12" s="72" t="s">
        <v>693</v>
      </c>
      <c r="E12" s="95"/>
      <c r="F12" s="72" t="s">
        <v>694</v>
      </c>
      <c r="G12" s="134">
        <v>3</v>
      </c>
      <c r="H12" s="161" t="s">
        <v>44</v>
      </c>
      <c r="I12" s="72" t="s">
        <v>695</v>
      </c>
      <c r="J12" s="134" t="s">
        <v>29</v>
      </c>
      <c r="K12" s="134" t="s">
        <v>30</v>
      </c>
      <c r="L12" s="134" t="s">
        <v>31</v>
      </c>
      <c r="M12" s="134" t="s">
        <v>40</v>
      </c>
      <c r="N12" s="305">
        <f t="shared" si="0"/>
        <v>700</v>
      </c>
      <c r="O12" s="320">
        <v>50</v>
      </c>
      <c r="P12" s="320">
        <v>50</v>
      </c>
      <c r="Q12" s="320">
        <v>50</v>
      </c>
      <c r="R12" s="320">
        <v>50</v>
      </c>
      <c r="S12" s="320">
        <v>50</v>
      </c>
      <c r="T12" s="320">
        <v>75</v>
      </c>
      <c r="U12" s="320">
        <v>75</v>
      </c>
      <c r="V12" s="320">
        <v>75</v>
      </c>
      <c r="W12" s="320">
        <v>75</v>
      </c>
      <c r="X12" s="320">
        <v>50</v>
      </c>
      <c r="Y12" s="320">
        <v>50</v>
      </c>
      <c r="Z12" s="320">
        <v>50</v>
      </c>
      <c r="AA12" s="308" t="e">
        <f>IF(K12="Más es más", MIN(#REF!/#REF!,1),MIN(#REF!/#REF!,1))</f>
        <v>#REF!</v>
      </c>
      <c r="AB12" s="271" t="e">
        <f t="shared" si="1"/>
        <v>#REF!</v>
      </c>
      <c r="AC12" s="72" t="s">
        <v>696</v>
      </c>
      <c r="AD12" s="134" t="s">
        <v>107</v>
      </c>
      <c r="AE12" s="75" t="s">
        <v>683</v>
      </c>
      <c r="AF12" s="75" t="s">
        <v>697</v>
      </c>
      <c r="AG12" s="134"/>
      <c r="AH12" s="317">
        <v>0</v>
      </c>
    </row>
    <row r="13" spans="1:41" s="311" customFormat="1" ht="164.25" customHeight="1">
      <c r="A13" s="95" t="s">
        <v>57</v>
      </c>
      <c r="B13" s="131" t="s">
        <v>126</v>
      </c>
      <c r="C13" s="75" t="s">
        <v>698</v>
      </c>
      <c r="D13" s="53" t="s">
        <v>699</v>
      </c>
      <c r="E13" s="321" t="s">
        <v>700</v>
      </c>
      <c r="F13" s="95" t="s">
        <v>701</v>
      </c>
      <c r="G13" s="134">
        <v>3</v>
      </c>
      <c r="H13" s="161" t="s">
        <v>88</v>
      </c>
      <c r="I13" s="322" t="s">
        <v>702</v>
      </c>
      <c r="J13" s="134" t="s">
        <v>81</v>
      </c>
      <c r="K13" s="134" t="s">
        <v>30</v>
      </c>
      <c r="L13" s="134" t="s">
        <v>31</v>
      </c>
      <c r="M13" s="134" t="s">
        <v>32</v>
      </c>
      <c r="N13" s="313">
        <f t="shared" si="0"/>
        <v>1</v>
      </c>
      <c r="O13" s="320"/>
      <c r="P13" s="320"/>
      <c r="Q13" s="320"/>
      <c r="R13" s="323">
        <v>0.05</v>
      </c>
      <c r="S13" s="323">
        <v>0.1</v>
      </c>
      <c r="T13" s="323">
        <v>0.3</v>
      </c>
      <c r="U13" s="323">
        <v>0.35</v>
      </c>
      <c r="V13" s="323">
        <v>0.2</v>
      </c>
      <c r="W13" s="323"/>
      <c r="X13" s="320"/>
      <c r="Y13" s="320"/>
      <c r="Z13" s="320"/>
      <c r="AA13" s="308" t="e">
        <f>IF(K13="Más es más", MIN(#REF!/#REF!,1),MIN(#REF!/#REF!,1))</f>
        <v>#REF!</v>
      </c>
      <c r="AB13" s="271" t="e">
        <f t="shared" si="1"/>
        <v>#REF!</v>
      </c>
      <c r="AC13" s="72" t="s">
        <v>682</v>
      </c>
      <c r="AD13" s="134" t="s">
        <v>107</v>
      </c>
      <c r="AE13" s="75" t="s">
        <v>683</v>
      </c>
      <c r="AF13" s="134" t="s">
        <v>703</v>
      </c>
      <c r="AG13" s="134" t="s">
        <v>145</v>
      </c>
      <c r="AH13" s="318">
        <v>600000</v>
      </c>
    </row>
    <row r="14" spans="1:41" s="311" customFormat="1" ht="193.5" customHeight="1">
      <c r="A14" s="95" t="s">
        <v>57</v>
      </c>
      <c r="B14" s="131" t="s">
        <v>93</v>
      </c>
      <c r="C14" s="75" t="s">
        <v>704</v>
      </c>
      <c r="D14" s="59" t="s">
        <v>704</v>
      </c>
      <c r="E14" s="95"/>
      <c r="F14" s="72" t="s">
        <v>705</v>
      </c>
      <c r="G14" s="134">
        <v>3</v>
      </c>
      <c r="H14" s="161" t="s">
        <v>44</v>
      </c>
      <c r="I14" s="72" t="s">
        <v>706</v>
      </c>
      <c r="J14" s="134" t="s">
        <v>29</v>
      </c>
      <c r="K14" s="134" t="s">
        <v>30</v>
      </c>
      <c r="L14" s="134" t="s">
        <v>39</v>
      </c>
      <c r="M14" s="134" t="s">
        <v>32</v>
      </c>
      <c r="N14" s="305">
        <f t="shared" si="0"/>
        <v>1</v>
      </c>
      <c r="O14" s="320"/>
      <c r="P14" s="320"/>
      <c r="Q14" s="320"/>
      <c r="R14" s="320"/>
      <c r="S14" s="320"/>
      <c r="T14" s="320"/>
      <c r="U14" s="320"/>
      <c r="V14" s="320"/>
      <c r="W14" s="320"/>
      <c r="X14" s="320">
        <v>1</v>
      </c>
      <c r="Y14" s="320"/>
      <c r="Z14" s="316"/>
      <c r="AA14" s="308" t="e">
        <f>IF(K14="Más es más", MIN(#REF!/#REF!,1),MIN(#REF!/#REF!,1))</f>
        <v>#REF!</v>
      </c>
      <c r="AB14" s="271" t="e">
        <f t="shared" si="1"/>
        <v>#REF!</v>
      </c>
      <c r="AC14" s="324" t="s">
        <v>707</v>
      </c>
      <c r="AD14" s="134" t="s">
        <v>107</v>
      </c>
      <c r="AE14" s="325" t="s">
        <v>708</v>
      </c>
      <c r="AF14" s="75" t="s">
        <v>709</v>
      </c>
      <c r="AG14" s="134"/>
      <c r="AH14" s="317" t="s">
        <v>710</v>
      </c>
    </row>
    <row r="15" spans="1:41" s="311" customFormat="1" ht="177.75" customHeight="1">
      <c r="A15" s="95" t="s">
        <v>57</v>
      </c>
      <c r="B15" s="131" t="s">
        <v>93</v>
      </c>
      <c r="C15" s="326"/>
      <c r="D15" s="327" t="s">
        <v>711</v>
      </c>
      <c r="E15" s="141"/>
      <c r="F15" s="95" t="s">
        <v>712</v>
      </c>
      <c r="G15" s="134">
        <v>3</v>
      </c>
      <c r="H15" s="161" t="s">
        <v>44</v>
      </c>
      <c r="I15" s="72" t="s">
        <v>713</v>
      </c>
      <c r="J15" s="134" t="s">
        <v>29</v>
      </c>
      <c r="K15" s="134" t="s">
        <v>30</v>
      </c>
      <c r="L15" s="134" t="s">
        <v>31</v>
      </c>
      <c r="M15" s="134" t="s">
        <v>40</v>
      </c>
      <c r="N15" s="305">
        <f t="shared" si="0"/>
        <v>4</v>
      </c>
      <c r="O15" s="320">
        <v>1</v>
      </c>
      <c r="P15" s="320"/>
      <c r="Q15" s="320"/>
      <c r="R15" s="320">
        <v>1</v>
      </c>
      <c r="S15" s="320"/>
      <c r="T15" s="320"/>
      <c r="U15" s="320">
        <v>1</v>
      </c>
      <c r="V15" s="320"/>
      <c r="W15" s="320"/>
      <c r="X15" s="320">
        <v>1</v>
      </c>
      <c r="Y15" s="320"/>
      <c r="Z15" s="320"/>
      <c r="AA15" s="328" t="e">
        <f>IF(K15="Más es más", MIN(#REF!/#REF!,1),MIN(#REF!/#REF!,1))</f>
        <v>#REF!</v>
      </c>
      <c r="AB15" s="271" t="e">
        <f t="shared" si="1"/>
        <v>#REF!</v>
      </c>
      <c r="AC15" s="312" t="s">
        <v>714</v>
      </c>
      <c r="AD15" s="134" t="s">
        <v>107</v>
      </c>
      <c r="AE15" s="325" t="s">
        <v>708</v>
      </c>
      <c r="AF15" s="75" t="s">
        <v>709</v>
      </c>
      <c r="AG15" s="134"/>
      <c r="AH15" s="317">
        <v>0</v>
      </c>
    </row>
    <row r="16" spans="1:41" s="311" customFormat="1" ht="178.5" customHeight="1">
      <c r="A16" s="95" t="s">
        <v>57</v>
      </c>
      <c r="B16" s="329" t="s">
        <v>93</v>
      </c>
      <c r="C16" s="330"/>
      <c r="D16" s="331" t="s">
        <v>715</v>
      </c>
      <c r="E16" s="332"/>
      <c r="F16" s="333" t="s">
        <v>716</v>
      </c>
      <c r="G16" s="134">
        <v>2</v>
      </c>
      <c r="H16" s="161" t="s">
        <v>44</v>
      </c>
      <c r="I16" s="72" t="s">
        <v>713</v>
      </c>
      <c r="J16" s="134" t="s">
        <v>29</v>
      </c>
      <c r="K16" s="134" t="s">
        <v>30</v>
      </c>
      <c r="L16" s="134" t="s">
        <v>39</v>
      </c>
      <c r="M16" s="134" t="s">
        <v>40</v>
      </c>
      <c r="N16" s="305">
        <f t="shared" ref="N16:N34" si="2">+SUM(O16:Z16)</f>
        <v>1</v>
      </c>
      <c r="O16" s="320"/>
      <c r="P16" s="320"/>
      <c r="Q16" s="320"/>
      <c r="R16" s="320"/>
      <c r="S16" s="320"/>
      <c r="T16" s="320"/>
      <c r="U16" s="320"/>
      <c r="V16" s="320">
        <v>1</v>
      </c>
      <c r="W16" s="320"/>
      <c r="X16" s="320"/>
      <c r="Y16" s="320"/>
      <c r="Z16" s="320"/>
      <c r="AA16" s="308" t="e">
        <f>IF(K16="Más es más", MIN(#REF!/#REF!,1),MIN(#REF!/#REF!,1))</f>
        <v>#REF!</v>
      </c>
      <c r="AB16" s="271" t="e">
        <f t="shared" si="1"/>
        <v>#REF!</v>
      </c>
      <c r="AC16" s="334" t="s">
        <v>714</v>
      </c>
      <c r="AD16" s="134" t="s">
        <v>107</v>
      </c>
      <c r="AE16" s="325" t="s">
        <v>708</v>
      </c>
      <c r="AF16" s="75" t="s">
        <v>709</v>
      </c>
      <c r="AG16" s="134" t="s">
        <v>147</v>
      </c>
      <c r="AH16" s="317">
        <v>0</v>
      </c>
    </row>
    <row r="17" spans="1:34" s="337" customFormat="1" ht="174.75" customHeight="1">
      <c r="A17" s="95" t="s">
        <v>57</v>
      </c>
      <c r="B17" s="329" t="s">
        <v>93</v>
      </c>
      <c r="C17" s="330"/>
      <c r="D17" s="331" t="s">
        <v>717</v>
      </c>
      <c r="E17" s="335"/>
      <c r="F17" s="333" t="s">
        <v>716</v>
      </c>
      <c r="G17" s="134">
        <v>2</v>
      </c>
      <c r="H17" s="161" t="s">
        <v>44</v>
      </c>
      <c r="I17" s="72" t="s">
        <v>713</v>
      </c>
      <c r="J17" s="134" t="s">
        <v>29</v>
      </c>
      <c r="K17" s="134" t="s">
        <v>30</v>
      </c>
      <c r="L17" s="134" t="s">
        <v>39</v>
      </c>
      <c r="M17" s="134" t="s">
        <v>40</v>
      </c>
      <c r="N17" s="305">
        <f t="shared" si="2"/>
        <v>1</v>
      </c>
      <c r="O17" s="336"/>
      <c r="P17" s="336"/>
      <c r="Q17" s="336"/>
      <c r="R17" s="336"/>
      <c r="S17" s="336"/>
      <c r="T17" s="336">
        <v>1</v>
      </c>
      <c r="U17" s="336"/>
      <c r="V17" s="336"/>
      <c r="W17" s="336"/>
      <c r="X17" s="336"/>
      <c r="Y17" s="336"/>
      <c r="Z17" s="336"/>
      <c r="AA17" s="308" t="e">
        <f>IF(K17="Más es más", MIN(#REF!/#REF!,1),MIN(#REF!/#REF!,1))</f>
        <v>#REF!</v>
      </c>
      <c r="AB17" s="271" t="e">
        <f t="shared" si="1"/>
        <v>#REF!</v>
      </c>
      <c r="AC17" s="334" t="s">
        <v>714</v>
      </c>
      <c r="AD17" s="134" t="s">
        <v>107</v>
      </c>
      <c r="AE17" s="325" t="s">
        <v>708</v>
      </c>
      <c r="AF17" s="75" t="s">
        <v>709</v>
      </c>
      <c r="AG17" s="134" t="s">
        <v>147</v>
      </c>
      <c r="AH17" s="317">
        <v>0</v>
      </c>
    </row>
    <row r="18" spans="1:34" s="337" customFormat="1" ht="206.25" customHeight="1">
      <c r="A18" s="127" t="s">
        <v>62</v>
      </c>
      <c r="B18" s="338" t="s">
        <v>110</v>
      </c>
      <c r="C18" s="339"/>
      <c r="D18" s="340" t="s">
        <v>718</v>
      </c>
      <c r="E18" s="340" t="s">
        <v>719</v>
      </c>
      <c r="F18" s="341" t="s">
        <v>720</v>
      </c>
      <c r="G18" s="342">
        <v>0.6</v>
      </c>
      <c r="H18" s="230" t="s">
        <v>44</v>
      </c>
      <c r="I18" s="343" t="s">
        <v>721</v>
      </c>
      <c r="J18" s="136" t="s">
        <v>29</v>
      </c>
      <c r="K18" s="227" t="s">
        <v>30</v>
      </c>
      <c r="L18" s="227" t="s">
        <v>39</v>
      </c>
      <c r="M18" s="227" t="s">
        <v>40</v>
      </c>
      <c r="N18" s="305">
        <f t="shared" si="2"/>
        <v>24</v>
      </c>
      <c r="O18" s="336">
        <v>2</v>
      </c>
      <c r="P18" s="336">
        <v>2</v>
      </c>
      <c r="Q18" s="336">
        <v>2</v>
      </c>
      <c r="R18" s="336">
        <v>2</v>
      </c>
      <c r="S18" s="336">
        <v>2</v>
      </c>
      <c r="T18" s="336">
        <v>2</v>
      </c>
      <c r="U18" s="336">
        <v>2</v>
      </c>
      <c r="V18" s="336">
        <v>2</v>
      </c>
      <c r="W18" s="336">
        <v>2</v>
      </c>
      <c r="X18" s="336">
        <v>2</v>
      </c>
      <c r="Y18" s="336">
        <v>2</v>
      </c>
      <c r="Z18" s="336">
        <v>2</v>
      </c>
      <c r="AA18" s="308" t="e">
        <f>IF(K18="Más es más", MIN(#REF!/#REF!,1),MIN(#REF!/#REF!,1))</f>
        <v>#REF!</v>
      </c>
      <c r="AB18" s="271" t="e">
        <f>+AA18*#REF!/VLOOKUP(AD18,$AE$56:$AG$57,3)</f>
        <v>#REF!</v>
      </c>
      <c r="AC18" s="344" t="s">
        <v>722</v>
      </c>
      <c r="AD18" s="134" t="s">
        <v>109</v>
      </c>
      <c r="AE18" s="136" t="s">
        <v>723</v>
      </c>
      <c r="AF18" s="136" t="s">
        <v>724</v>
      </c>
      <c r="AG18" s="227" t="s">
        <v>109</v>
      </c>
      <c r="AH18" s="345">
        <v>0</v>
      </c>
    </row>
    <row r="19" spans="1:34" s="337" customFormat="1" ht="188.25" customHeight="1">
      <c r="A19" s="127" t="s">
        <v>62</v>
      </c>
      <c r="B19" s="338" t="s">
        <v>110</v>
      </c>
      <c r="C19" s="339"/>
      <c r="D19" s="340" t="s">
        <v>718</v>
      </c>
      <c r="E19" s="346" t="s">
        <v>725</v>
      </c>
      <c r="F19" s="341" t="s">
        <v>726</v>
      </c>
      <c r="G19" s="342">
        <v>0.6</v>
      </c>
      <c r="H19" s="126" t="s">
        <v>44</v>
      </c>
      <c r="I19" s="343" t="s">
        <v>727</v>
      </c>
      <c r="J19" s="136" t="s">
        <v>29</v>
      </c>
      <c r="K19" s="227" t="s">
        <v>30</v>
      </c>
      <c r="L19" s="227" t="s">
        <v>39</v>
      </c>
      <c r="M19" s="227" t="s">
        <v>40</v>
      </c>
      <c r="N19" s="305">
        <f t="shared" si="2"/>
        <v>900</v>
      </c>
      <c r="O19" s="336">
        <v>75</v>
      </c>
      <c r="P19" s="336">
        <v>75</v>
      </c>
      <c r="Q19" s="336">
        <v>75</v>
      </c>
      <c r="R19" s="336">
        <v>75</v>
      </c>
      <c r="S19" s="336">
        <v>75</v>
      </c>
      <c r="T19" s="336">
        <v>75</v>
      </c>
      <c r="U19" s="336">
        <v>75</v>
      </c>
      <c r="V19" s="336">
        <v>75</v>
      </c>
      <c r="W19" s="336">
        <v>75</v>
      </c>
      <c r="X19" s="336">
        <v>75</v>
      </c>
      <c r="Y19" s="336">
        <v>75</v>
      </c>
      <c r="Z19" s="336">
        <v>75</v>
      </c>
      <c r="AA19" s="308" t="e">
        <f>IF(K19="Más es más", MIN(#REF!/#REF!,1),MIN(#REF!/#REF!,1))</f>
        <v>#REF!</v>
      </c>
      <c r="AB19" s="271" t="e">
        <f>+AA19*G18/VLOOKUP(AD19,$AE$56:$AG$57,3)</f>
        <v>#REF!</v>
      </c>
      <c r="AC19" s="347" t="s">
        <v>728</v>
      </c>
      <c r="AD19" s="134" t="s">
        <v>109</v>
      </c>
      <c r="AE19" s="136" t="s">
        <v>723</v>
      </c>
      <c r="AF19" s="136" t="s">
        <v>724</v>
      </c>
      <c r="AG19" s="227" t="s">
        <v>109</v>
      </c>
      <c r="AH19" s="345">
        <v>0</v>
      </c>
    </row>
    <row r="20" spans="1:34" s="337" customFormat="1" ht="183.75" customHeight="1">
      <c r="A20" s="127" t="s">
        <v>62</v>
      </c>
      <c r="B20" s="338" t="s">
        <v>110</v>
      </c>
      <c r="C20" s="339"/>
      <c r="D20" s="340" t="s">
        <v>729</v>
      </c>
      <c r="E20" s="346" t="s">
        <v>730</v>
      </c>
      <c r="F20" s="341" t="s">
        <v>726</v>
      </c>
      <c r="G20" s="342">
        <v>0.6</v>
      </c>
      <c r="H20" s="126" t="s">
        <v>44</v>
      </c>
      <c r="I20" s="343" t="s">
        <v>727</v>
      </c>
      <c r="J20" s="136" t="s">
        <v>29</v>
      </c>
      <c r="K20" s="227" t="s">
        <v>30</v>
      </c>
      <c r="L20" s="227" t="s">
        <v>39</v>
      </c>
      <c r="M20" s="227" t="s">
        <v>40</v>
      </c>
      <c r="N20" s="305">
        <f t="shared" si="2"/>
        <v>900</v>
      </c>
      <c r="O20" s="336">
        <v>75</v>
      </c>
      <c r="P20" s="336">
        <v>75</v>
      </c>
      <c r="Q20" s="336">
        <v>75</v>
      </c>
      <c r="R20" s="336">
        <v>75</v>
      </c>
      <c r="S20" s="336">
        <v>75</v>
      </c>
      <c r="T20" s="336">
        <v>75</v>
      </c>
      <c r="U20" s="336">
        <v>75</v>
      </c>
      <c r="V20" s="336">
        <v>75</v>
      </c>
      <c r="W20" s="336">
        <v>75</v>
      </c>
      <c r="X20" s="336">
        <v>75</v>
      </c>
      <c r="Y20" s="336">
        <v>75</v>
      </c>
      <c r="Z20" s="336">
        <v>75</v>
      </c>
      <c r="AA20" s="308" t="e">
        <f>IF(K20="Más es más", MIN(#REF!/#REF!,1),MIN(#REF!/#REF!,1))</f>
        <v>#REF!</v>
      </c>
      <c r="AB20" s="271" t="e">
        <f t="shared" ref="AB20:AB49" si="3">+AA20*G20/VLOOKUP(AD20,$AE$56:$AG$57,3)</f>
        <v>#REF!</v>
      </c>
      <c r="AC20" s="347" t="s">
        <v>728</v>
      </c>
      <c r="AD20" s="134" t="s">
        <v>109</v>
      </c>
      <c r="AE20" s="136" t="s">
        <v>723</v>
      </c>
      <c r="AF20" s="136" t="s">
        <v>724</v>
      </c>
      <c r="AG20" s="227" t="s">
        <v>109</v>
      </c>
      <c r="AH20" s="345">
        <v>0</v>
      </c>
    </row>
    <row r="21" spans="1:34" s="337" customFormat="1" ht="231" customHeight="1">
      <c r="A21" s="127" t="s">
        <v>62</v>
      </c>
      <c r="B21" s="338" t="s">
        <v>110</v>
      </c>
      <c r="C21" s="339"/>
      <c r="D21" s="340" t="s">
        <v>729</v>
      </c>
      <c r="E21" s="346" t="s">
        <v>731</v>
      </c>
      <c r="F21" s="341" t="s">
        <v>726</v>
      </c>
      <c r="G21" s="342">
        <v>0.6</v>
      </c>
      <c r="H21" s="126" t="s">
        <v>44</v>
      </c>
      <c r="I21" s="343" t="s">
        <v>727</v>
      </c>
      <c r="J21" s="136" t="s">
        <v>29</v>
      </c>
      <c r="K21" s="227" t="s">
        <v>30</v>
      </c>
      <c r="L21" s="227" t="s">
        <v>39</v>
      </c>
      <c r="M21" s="227" t="s">
        <v>40</v>
      </c>
      <c r="N21" s="305">
        <f t="shared" si="2"/>
        <v>900</v>
      </c>
      <c r="O21" s="336">
        <v>75</v>
      </c>
      <c r="P21" s="336">
        <v>75</v>
      </c>
      <c r="Q21" s="336">
        <v>75</v>
      </c>
      <c r="R21" s="336">
        <v>75</v>
      </c>
      <c r="S21" s="336">
        <v>75</v>
      </c>
      <c r="T21" s="336">
        <v>75</v>
      </c>
      <c r="U21" s="336">
        <v>75</v>
      </c>
      <c r="V21" s="336">
        <v>75</v>
      </c>
      <c r="W21" s="336">
        <v>75</v>
      </c>
      <c r="X21" s="336">
        <v>75</v>
      </c>
      <c r="Y21" s="336">
        <v>75</v>
      </c>
      <c r="Z21" s="336">
        <v>75</v>
      </c>
      <c r="AA21" s="308" t="e">
        <f>IF(K21="Más es más", MIN(#REF!/#REF!,1),MIN(#REF!/#REF!,1))</f>
        <v>#REF!</v>
      </c>
      <c r="AB21" s="271" t="e">
        <f t="shared" si="3"/>
        <v>#REF!</v>
      </c>
      <c r="AC21" s="347" t="s">
        <v>728</v>
      </c>
      <c r="AD21" s="134" t="s">
        <v>109</v>
      </c>
      <c r="AE21" s="136" t="s">
        <v>723</v>
      </c>
      <c r="AF21" s="136" t="s">
        <v>724</v>
      </c>
      <c r="AG21" s="227" t="s">
        <v>109</v>
      </c>
      <c r="AH21" s="345">
        <v>0</v>
      </c>
    </row>
    <row r="22" spans="1:34" s="337" customFormat="1" ht="238.5" customHeight="1">
      <c r="A22" s="127" t="s">
        <v>62</v>
      </c>
      <c r="B22" s="338" t="s">
        <v>110</v>
      </c>
      <c r="C22" s="339"/>
      <c r="D22" s="340" t="s">
        <v>729</v>
      </c>
      <c r="E22" s="346" t="s">
        <v>732</v>
      </c>
      <c r="F22" s="344" t="s">
        <v>726</v>
      </c>
      <c r="G22" s="342">
        <v>0.6</v>
      </c>
      <c r="H22" s="126" t="s">
        <v>44</v>
      </c>
      <c r="I22" s="343" t="s">
        <v>727</v>
      </c>
      <c r="J22" s="136" t="s">
        <v>29</v>
      </c>
      <c r="K22" s="227" t="s">
        <v>30</v>
      </c>
      <c r="L22" s="227" t="s">
        <v>39</v>
      </c>
      <c r="M22" s="227" t="s">
        <v>40</v>
      </c>
      <c r="N22" s="305">
        <f t="shared" si="2"/>
        <v>24</v>
      </c>
      <c r="O22" s="336">
        <v>2</v>
      </c>
      <c r="P22" s="336">
        <v>2</v>
      </c>
      <c r="Q22" s="336">
        <v>2</v>
      </c>
      <c r="R22" s="336">
        <v>2</v>
      </c>
      <c r="S22" s="336">
        <v>2</v>
      </c>
      <c r="T22" s="336">
        <v>2</v>
      </c>
      <c r="U22" s="336">
        <v>2</v>
      </c>
      <c r="V22" s="336">
        <v>2</v>
      </c>
      <c r="W22" s="336">
        <v>2</v>
      </c>
      <c r="X22" s="336">
        <v>2</v>
      </c>
      <c r="Y22" s="336">
        <v>2</v>
      </c>
      <c r="Z22" s="336">
        <v>2</v>
      </c>
      <c r="AA22" s="308" t="e">
        <f>IF(K22="Más es más", MIN(#REF!/#REF!,1),MIN(#REF!/#REF!,1))</f>
        <v>#REF!</v>
      </c>
      <c r="AB22" s="271" t="e">
        <f t="shared" si="3"/>
        <v>#REF!</v>
      </c>
      <c r="AC22" s="347" t="s">
        <v>728</v>
      </c>
      <c r="AD22" s="134" t="s">
        <v>109</v>
      </c>
      <c r="AE22" s="136" t="s">
        <v>723</v>
      </c>
      <c r="AF22" s="136" t="s">
        <v>724</v>
      </c>
      <c r="AG22" s="227" t="s">
        <v>109</v>
      </c>
      <c r="AH22" s="345">
        <v>0</v>
      </c>
    </row>
    <row r="23" spans="1:34" s="337" customFormat="1" ht="116.25">
      <c r="A23" s="127" t="s">
        <v>62</v>
      </c>
      <c r="B23" s="338" t="s">
        <v>110</v>
      </c>
      <c r="C23" s="339"/>
      <c r="D23" s="340" t="s">
        <v>733</v>
      </c>
      <c r="E23" s="346" t="s">
        <v>734</v>
      </c>
      <c r="F23" s="344" t="s">
        <v>726</v>
      </c>
      <c r="G23" s="342">
        <v>1</v>
      </c>
      <c r="H23" s="126" t="s">
        <v>44</v>
      </c>
      <c r="I23" s="343" t="s">
        <v>727</v>
      </c>
      <c r="J23" s="136" t="s">
        <v>29</v>
      </c>
      <c r="K23" s="227" t="s">
        <v>30</v>
      </c>
      <c r="L23" s="227" t="s">
        <v>39</v>
      </c>
      <c r="M23" s="227" t="s">
        <v>40</v>
      </c>
      <c r="N23" s="305">
        <f t="shared" si="2"/>
        <v>48</v>
      </c>
      <c r="O23" s="336">
        <v>4</v>
      </c>
      <c r="P23" s="336">
        <v>4</v>
      </c>
      <c r="Q23" s="336">
        <v>4</v>
      </c>
      <c r="R23" s="336">
        <v>4</v>
      </c>
      <c r="S23" s="336">
        <v>4</v>
      </c>
      <c r="T23" s="336">
        <v>4</v>
      </c>
      <c r="U23" s="336">
        <v>4</v>
      </c>
      <c r="V23" s="336">
        <v>4</v>
      </c>
      <c r="W23" s="336">
        <v>4</v>
      </c>
      <c r="X23" s="336">
        <v>4</v>
      </c>
      <c r="Y23" s="336">
        <v>4</v>
      </c>
      <c r="Z23" s="336">
        <v>4</v>
      </c>
      <c r="AA23" s="308" t="e">
        <f>IF(K23="Más es más", MIN(#REF!/#REF!,1),MIN(#REF!/#REF!,1))</f>
        <v>#REF!</v>
      </c>
      <c r="AB23" s="271" t="e">
        <f t="shared" si="3"/>
        <v>#REF!</v>
      </c>
      <c r="AC23" s="347" t="s">
        <v>728</v>
      </c>
      <c r="AD23" s="134" t="s">
        <v>109</v>
      </c>
      <c r="AE23" s="136" t="s">
        <v>723</v>
      </c>
      <c r="AF23" s="136" t="s">
        <v>724</v>
      </c>
      <c r="AG23" s="227" t="s">
        <v>109</v>
      </c>
      <c r="AH23" s="345">
        <v>0</v>
      </c>
    </row>
    <row r="24" spans="1:34" s="337" customFormat="1" ht="173.25" customHeight="1">
      <c r="A24" s="127" t="s">
        <v>62</v>
      </c>
      <c r="B24" s="348" t="s">
        <v>110</v>
      </c>
      <c r="C24" s="220"/>
      <c r="D24" s="349" t="s">
        <v>735</v>
      </c>
      <c r="E24" s="124"/>
      <c r="F24" s="53" t="s">
        <v>736</v>
      </c>
      <c r="G24" s="136">
        <v>3</v>
      </c>
      <c r="H24" s="126" t="s">
        <v>44</v>
      </c>
      <c r="I24" s="350" t="s">
        <v>737</v>
      </c>
      <c r="J24" s="136" t="s">
        <v>81</v>
      </c>
      <c r="K24" s="227" t="s">
        <v>30</v>
      </c>
      <c r="L24" s="136" t="s">
        <v>31</v>
      </c>
      <c r="M24" s="227" t="s">
        <v>40</v>
      </c>
      <c r="N24" s="313">
        <f>+AVERAGE(O24:Z24)</f>
        <v>1</v>
      </c>
      <c r="O24" s="351">
        <v>1</v>
      </c>
      <c r="P24" s="351">
        <v>1</v>
      </c>
      <c r="Q24" s="351">
        <v>1</v>
      </c>
      <c r="R24" s="351">
        <v>1</v>
      </c>
      <c r="S24" s="351">
        <v>1</v>
      </c>
      <c r="T24" s="351">
        <v>1</v>
      </c>
      <c r="U24" s="351">
        <v>1</v>
      </c>
      <c r="V24" s="351">
        <v>1</v>
      </c>
      <c r="W24" s="351">
        <v>1</v>
      </c>
      <c r="X24" s="351">
        <v>1</v>
      </c>
      <c r="Y24" s="351">
        <v>1</v>
      </c>
      <c r="Z24" s="351">
        <v>1</v>
      </c>
      <c r="AA24" s="328" t="e">
        <f>IF(K24="Más es más", MIN(#REF!/#REF!,1),MIN(#REF!/#REF!,1))</f>
        <v>#REF!</v>
      </c>
      <c r="AB24" s="271" t="e">
        <f t="shared" si="3"/>
        <v>#REF!</v>
      </c>
      <c r="AC24" s="230" t="s">
        <v>738</v>
      </c>
      <c r="AD24" s="134" t="s">
        <v>109</v>
      </c>
      <c r="AE24" s="136" t="s">
        <v>723</v>
      </c>
      <c r="AF24" s="136" t="s">
        <v>724</v>
      </c>
      <c r="AG24" s="227" t="s">
        <v>109</v>
      </c>
      <c r="AH24" s="345">
        <v>0</v>
      </c>
    </row>
    <row r="25" spans="1:34" s="337" customFormat="1" ht="187.5" customHeight="1">
      <c r="A25" s="127" t="s">
        <v>62</v>
      </c>
      <c r="B25" s="348" t="s">
        <v>110</v>
      </c>
      <c r="C25" s="352"/>
      <c r="D25" s="327" t="s">
        <v>739</v>
      </c>
      <c r="E25" s="66" t="s">
        <v>740</v>
      </c>
      <c r="F25" s="230" t="s">
        <v>726</v>
      </c>
      <c r="G25" s="136">
        <v>3</v>
      </c>
      <c r="H25" s="126" t="s">
        <v>44</v>
      </c>
      <c r="I25" s="350" t="s">
        <v>727</v>
      </c>
      <c r="J25" s="136" t="s">
        <v>29</v>
      </c>
      <c r="K25" s="227" t="s">
        <v>30</v>
      </c>
      <c r="L25" s="227" t="s">
        <v>39</v>
      </c>
      <c r="M25" s="227" t="s">
        <v>40</v>
      </c>
      <c r="N25" s="305">
        <f t="shared" si="2"/>
        <v>24</v>
      </c>
      <c r="O25" s="336">
        <v>2</v>
      </c>
      <c r="P25" s="336">
        <v>2</v>
      </c>
      <c r="Q25" s="336">
        <v>2</v>
      </c>
      <c r="R25" s="336">
        <v>2</v>
      </c>
      <c r="S25" s="336">
        <v>2</v>
      </c>
      <c r="T25" s="336">
        <v>2</v>
      </c>
      <c r="U25" s="336">
        <v>2</v>
      </c>
      <c r="V25" s="336">
        <v>2</v>
      </c>
      <c r="W25" s="336">
        <v>2</v>
      </c>
      <c r="X25" s="336">
        <v>2</v>
      </c>
      <c r="Y25" s="336">
        <v>2</v>
      </c>
      <c r="Z25" s="336">
        <v>2</v>
      </c>
      <c r="AA25" s="308" t="e">
        <f>IF(K25="Más es más", MIN(#REF!/#REF!,1),MIN(#REF!/#REF!,1))</f>
        <v>#REF!</v>
      </c>
      <c r="AB25" s="271" t="e">
        <f t="shared" si="3"/>
        <v>#REF!</v>
      </c>
      <c r="AC25" s="347" t="s">
        <v>728</v>
      </c>
      <c r="AD25" s="134" t="s">
        <v>109</v>
      </c>
      <c r="AE25" s="136" t="s">
        <v>723</v>
      </c>
      <c r="AF25" s="136" t="s">
        <v>724</v>
      </c>
      <c r="AG25" s="227" t="s">
        <v>109</v>
      </c>
      <c r="AH25" s="345">
        <v>0</v>
      </c>
    </row>
    <row r="26" spans="1:34" s="337" customFormat="1" ht="225.75" customHeight="1">
      <c r="A26" s="127" t="s">
        <v>62</v>
      </c>
      <c r="B26" s="338" t="s">
        <v>104</v>
      </c>
      <c r="C26" s="1402"/>
      <c r="D26" s="1403" t="s">
        <v>741</v>
      </c>
      <c r="E26" s="53" t="s">
        <v>742</v>
      </c>
      <c r="F26" s="53" t="s">
        <v>743</v>
      </c>
      <c r="G26" s="342">
        <v>0.75</v>
      </c>
      <c r="H26" s="126" t="s">
        <v>310</v>
      </c>
      <c r="I26" s="53" t="s">
        <v>744</v>
      </c>
      <c r="J26" s="136" t="s">
        <v>29</v>
      </c>
      <c r="K26" s="171" t="s">
        <v>30</v>
      </c>
      <c r="L26" s="171" t="s">
        <v>31</v>
      </c>
      <c r="M26" s="171" t="s">
        <v>32</v>
      </c>
      <c r="N26" s="305">
        <f t="shared" si="2"/>
        <v>20</v>
      </c>
      <c r="O26" s="336">
        <v>2</v>
      </c>
      <c r="P26" s="336">
        <v>2</v>
      </c>
      <c r="Q26" s="336">
        <v>2</v>
      </c>
      <c r="R26" s="336">
        <v>2</v>
      </c>
      <c r="S26" s="336"/>
      <c r="T26" s="336"/>
      <c r="U26" s="336">
        <v>2</v>
      </c>
      <c r="V26" s="336">
        <v>2</v>
      </c>
      <c r="W26" s="336">
        <v>2</v>
      </c>
      <c r="X26" s="336">
        <v>2</v>
      </c>
      <c r="Y26" s="336">
        <v>2</v>
      </c>
      <c r="Z26" s="336">
        <v>2</v>
      </c>
      <c r="AA26" s="328" t="e">
        <f>IF(K26="Más es más", MIN(#REF!/#REF!,1),MIN(#REF!/#REF!,1))</f>
        <v>#REF!</v>
      </c>
      <c r="AB26" s="271" t="e">
        <f t="shared" si="3"/>
        <v>#REF!</v>
      </c>
      <c r="AC26" s="354" t="s">
        <v>745</v>
      </c>
      <c r="AD26" s="134" t="s">
        <v>109</v>
      </c>
      <c r="AE26" s="55" t="s">
        <v>109</v>
      </c>
      <c r="AF26" s="55" t="s">
        <v>746</v>
      </c>
      <c r="AG26" s="227" t="s">
        <v>115</v>
      </c>
      <c r="AH26" s="315">
        <v>0</v>
      </c>
    </row>
    <row r="27" spans="1:34" s="337" customFormat="1" ht="176.25" customHeight="1">
      <c r="A27" s="127" t="s">
        <v>62</v>
      </c>
      <c r="B27" s="338" t="s">
        <v>104</v>
      </c>
      <c r="C27" s="1402"/>
      <c r="D27" s="1403"/>
      <c r="E27" s="53" t="s">
        <v>747</v>
      </c>
      <c r="F27" s="53" t="s">
        <v>743</v>
      </c>
      <c r="G27" s="342">
        <v>0.75</v>
      </c>
      <c r="H27" s="126" t="s">
        <v>310</v>
      </c>
      <c r="I27" s="53" t="s">
        <v>744</v>
      </c>
      <c r="J27" s="136" t="s">
        <v>29</v>
      </c>
      <c r="K27" s="171" t="s">
        <v>30</v>
      </c>
      <c r="L27" s="355" t="s">
        <v>31</v>
      </c>
      <c r="M27" s="355" t="s">
        <v>32</v>
      </c>
      <c r="N27" s="305">
        <f t="shared" si="2"/>
        <v>50</v>
      </c>
      <c r="O27" s="336">
        <v>5</v>
      </c>
      <c r="P27" s="336">
        <v>5</v>
      </c>
      <c r="Q27" s="336">
        <v>5</v>
      </c>
      <c r="R27" s="336">
        <v>5</v>
      </c>
      <c r="S27" s="336"/>
      <c r="T27" s="336"/>
      <c r="U27" s="336">
        <v>5</v>
      </c>
      <c r="V27" s="336">
        <v>5</v>
      </c>
      <c r="W27" s="336">
        <v>5</v>
      </c>
      <c r="X27" s="336">
        <v>5</v>
      </c>
      <c r="Y27" s="336">
        <v>5</v>
      </c>
      <c r="Z27" s="336">
        <v>5</v>
      </c>
      <c r="AA27" s="308" t="e">
        <f>IF(K27="Más es más", MIN(#REF!/#REF!,1),MIN(#REF!/#REF!,1))</f>
        <v>#REF!</v>
      </c>
      <c r="AB27" s="271" t="e">
        <f t="shared" si="3"/>
        <v>#REF!</v>
      </c>
      <c r="AC27" s="354" t="s">
        <v>745</v>
      </c>
      <c r="AD27" s="134" t="s">
        <v>109</v>
      </c>
      <c r="AE27" s="55" t="s">
        <v>109</v>
      </c>
      <c r="AF27" s="55" t="s">
        <v>746</v>
      </c>
      <c r="AG27" s="227" t="s">
        <v>115</v>
      </c>
      <c r="AH27" s="315">
        <v>0</v>
      </c>
    </row>
    <row r="28" spans="1:34" s="337" customFormat="1" ht="184.5" customHeight="1">
      <c r="A28" s="127" t="s">
        <v>62</v>
      </c>
      <c r="B28" s="338" t="s">
        <v>104</v>
      </c>
      <c r="C28" s="1402"/>
      <c r="D28" s="1403"/>
      <c r="E28" s="53" t="s">
        <v>748</v>
      </c>
      <c r="F28" s="53" t="s">
        <v>743</v>
      </c>
      <c r="G28" s="342">
        <v>0.75</v>
      </c>
      <c r="H28" s="126" t="s">
        <v>310</v>
      </c>
      <c r="I28" s="53" t="s">
        <v>744</v>
      </c>
      <c r="J28" s="136" t="s">
        <v>29</v>
      </c>
      <c r="K28" s="171" t="s">
        <v>30</v>
      </c>
      <c r="L28" s="136" t="s">
        <v>31</v>
      </c>
      <c r="M28" s="136" t="s">
        <v>32</v>
      </c>
      <c r="N28" s="305">
        <f t="shared" si="2"/>
        <v>30</v>
      </c>
      <c r="O28" s="336">
        <v>3</v>
      </c>
      <c r="P28" s="336">
        <v>3</v>
      </c>
      <c r="Q28" s="336">
        <v>3</v>
      </c>
      <c r="R28" s="336">
        <v>3</v>
      </c>
      <c r="S28" s="336"/>
      <c r="T28" s="336"/>
      <c r="U28" s="336">
        <v>3</v>
      </c>
      <c r="V28" s="336">
        <v>3</v>
      </c>
      <c r="W28" s="336">
        <v>3</v>
      </c>
      <c r="X28" s="336">
        <v>3</v>
      </c>
      <c r="Y28" s="336">
        <v>3</v>
      </c>
      <c r="Z28" s="336">
        <v>3</v>
      </c>
      <c r="AA28" s="308" t="e">
        <f>IF(K28="Más es más", MIN(#REF!/#REF!,1),MIN(#REF!/#REF!,1))</f>
        <v>#REF!</v>
      </c>
      <c r="AB28" s="271" t="e">
        <f t="shared" si="3"/>
        <v>#REF!</v>
      </c>
      <c r="AC28" s="354" t="s">
        <v>745</v>
      </c>
      <c r="AD28" s="134" t="s">
        <v>109</v>
      </c>
      <c r="AE28" s="55" t="s">
        <v>109</v>
      </c>
      <c r="AF28" s="55" t="s">
        <v>746</v>
      </c>
      <c r="AG28" s="227" t="s">
        <v>115</v>
      </c>
      <c r="AH28" s="315">
        <v>0</v>
      </c>
    </row>
    <row r="29" spans="1:34" s="337" customFormat="1" ht="212.25" customHeight="1">
      <c r="A29" s="127" t="s">
        <v>62</v>
      </c>
      <c r="B29" s="338" t="s">
        <v>104</v>
      </c>
      <c r="C29" s="1402"/>
      <c r="D29" s="1403"/>
      <c r="E29" s="53" t="s">
        <v>749</v>
      </c>
      <c r="F29" s="53" t="s">
        <v>743</v>
      </c>
      <c r="G29" s="342">
        <v>0.75</v>
      </c>
      <c r="H29" s="126" t="s">
        <v>310</v>
      </c>
      <c r="I29" s="53" t="s">
        <v>744</v>
      </c>
      <c r="J29" s="136" t="s">
        <v>29</v>
      </c>
      <c r="K29" s="171" t="s">
        <v>30</v>
      </c>
      <c r="L29" s="136" t="s">
        <v>31</v>
      </c>
      <c r="M29" s="136" t="s">
        <v>32</v>
      </c>
      <c r="N29" s="305">
        <f t="shared" si="2"/>
        <v>20</v>
      </c>
      <c r="O29" s="336">
        <v>2</v>
      </c>
      <c r="P29" s="336">
        <v>2</v>
      </c>
      <c r="Q29" s="336">
        <v>2</v>
      </c>
      <c r="R29" s="336">
        <v>2</v>
      </c>
      <c r="S29" s="336"/>
      <c r="T29" s="336"/>
      <c r="U29" s="336">
        <v>2</v>
      </c>
      <c r="V29" s="336">
        <v>2</v>
      </c>
      <c r="W29" s="336">
        <v>2</v>
      </c>
      <c r="X29" s="336">
        <v>2</v>
      </c>
      <c r="Y29" s="336">
        <v>2</v>
      </c>
      <c r="Z29" s="336">
        <v>2</v>
      </c>
      <c r="AA29" s="308" t="e">
        <f>IF(K29="Más es más", MIN(#REF!/#REF!,1),MIN(#REF!/#REF!,1))</f>
        <v>#REF!</v>
      </c>
      <c r="AB29" s="271" t="e">
        <f t="shared" si="3"/>
        <v>#REF!</v>
      </c>
      <c r="AC29" s="354" t="s">
        <v>745</v>
      </c>
      <c r="AD29" s="134" t="s">
        <v>109</v>
      </c>
      <c r="AE29" s="55" t="s">
        <v>109</v>
      </c>
      <c r="AF29" s="55" t="s">
        <v>746</v>
      </c>
      <c r="AG29" s="227" t="s">
        <v>115</v>
      </c>
      <c r="AH29" s="315">
        <v>0</v>
      </c>
    </row>
    <row r="30" spans="1:34" s="337" customFormat="1" ht="194.25" customHeight="1">
      <c r="A30" s="126" t="s">
        <v>62</v>
      </c>
      <c r="B30" s="348" t="s">
        <v>104</v>
      </c>
      <c r="C30" s="220"/>
      <c r="D30" s="53" t="s">
        <v>750</v>
      </c>
      <c r="E30" s="127"/>
      <c r="F30" s="356" t="s">
        <v>751</v>
      </c>
      <c r="G30" s="136">
        <v>3</v>
      </c>
      <c r="H30" s="126" t="s">
        <v>310</v>
      </c>
      <c r="I30" s="53" t="s">
        <v>752</v>
      </c>
      <c r="J30" s="136" t="s">
        <v>29</v>
      </c>
      <c r="K30" s="136" t="s">
        <v>30</v>
      </c>
      <c r="L30" s="136" t="s">
        <v>31</v>
      </c>
      <c r="M30" s="136" t="s">
        <v>40</v>
      </c>
      <c r="N30" s="305">
        <f t="shared" si="2"/>
        <v>10</v>
      </c>
      <c r="O30" s="336"/>
      <c r="P30" s="336"/>
      <c r="Q30" s="336"/>
      <c r="R30" s="336">
        <v>2</v>
      </c>
      <c r="S30" s="336">
        <v>2</v>
      </c>
      <c r="T30" s="336">
        <v>1</v>
      </c>
      <c r="U30" s="336">
        <v>1</v>
      </c>
      <c r="V30" s="336">
        <v>1</v>
      </c>
      <c r="W30" s="336">
        <v>1</v>
      </c>
      <c r="X30" s="336">
        <v>2</v>
      </c>
      <c r="Y30" s="336"/>
      <c r="Z30" s="336"/>
      <c r="AA30" s="308" t="e">
        <f>IF(K30="Más es más", MIN(#REF!/#REF!,1),MIN(#REF!/#REF!,1))</f>
        <v>#REF!</v>
      </c>
      <c r="AB30" s="271" t="e">
        <f t="shared" si="3"/>
        <v>#REF!</v>
      </c>
      <c r="AC30" s="354" t="s">
        <v>753</v>
      </c>
      <c r="AD30" s="134" t="s">
        <v>109</v>
      </c>
      <c r="AE30" s="55" t="s">
        <v>109</v>
      </c>
      <c r="AF30" s="55" t="s">
        <v>754</v>
      </c>
      <c r="AG30" s="124"/>
      <c r="AH30" s="315">
        <v>0</v>
      </c>
    </row>
    <row r="31" spans="1:34" s="337" customFormat="1" ht="231" customHeight="1">
      <c r="A31" s="126" t="s">
        <v>62</v>
      </c>
      <c r="B31" s="348" t="s">
        <v>104</v>
      </c>
      <c r="C31" s="70"/>
      <c r="D31" s="53" t="s">
        <v>755</v>
      </c>
      <c r="E31" s="127"/>
      <c r="F31" s="356" t="s">
        <v>756</v>
      </c>
      <c r="G31" s="136">
        <v>3</v>
      </c>
      <c r="H31" s="126" t="s">
        <v>310</v>
      </c>
      <c r="I31" s="53" t="s">
        <v>757</v>
      </c>
      <c r="J31" s="357" t="s">
        <v>77</v>
      </c>
      <c r="K31" s="136" t="s">
        <v>30</v>
      </c>
      <c r="L31" s="136" t="s">
        <v>31</v>
      </c>
      <c r="M31" s="136" t="s">
        <v>40</v>
      </c>
      <c r="N31" s="358">
        <f>+SUM(O31:Z31)</f>
        <v>7000000</v>
      </c>
      <c r="O31" s="336">
        <v>350000</v>
      </c>
      <c r="P31" s="336">
        <v>350000</v>
      </c>
      <c r="Q31" s="336">
        <v>440000</v>
      </c>
      <c r="R31" s="336">
        <v>580000</v>
      </c>
      <c r="S31" s="336">
        <v>580000</v>
      </c>
      <c r="T31" s="336">
        <v>580000</v>
      </c>
      <c r="U31" s="336">
        <v>830000</v>
      </c>
      <c r="V31" s="336">
        <v>830000</v>
      </c>
      <c r="W31" s="336">
        <v>650000</v>
      </c>
      <c r="X31" s="336">
        <v>650000</v>
      </c>
      <c r="Y31" s="336">
        <v>580000</v>
      </c>
      <c r="Z31" s="336">
        <v>580000</v>
      </c>
      <c r="AA31" s="308" t="e">
        <f>IF(K31="Más es más", MIN(#REF!/#REF!,1),MIN(#REF!/#REF!,1))</f>
        <v>#REF!</v>
      </c>
      <c r="AB31" s="271" t="e">
        <f t="shared" si="3"/>
        <v>#REF!</v>
      </c>
      <c r="AC31" s="53" t="s">
        <v>758</v>
      </c>
      <c r="AD31" s="134" t="s">
        <v>109</v>
      </c>
      <c r="AE31" s="55" t="s">
        <v>109</v>
      </c>
      <c r="AF31" s="55" t="s">
        <v>759</v>
      </c>
      <c r="AG31" s="227"/>
      <c r="AH31" s="315">
        <v>0</v>
      </c>
    </row>
    <row r="32" spans="1:34" s="337" customFormat="1" ht="106.5" customHeight="1">
      <c r="A32" s="126" t="s">
        <v>62</v>
      </c>
      <c r="B32" s="348" t="s">
        <v>106</v>
      </c>
      <c r="C32" s="70"/>
      <c r="D32" s="229" t="s">
        <v>760</v>
      </c>
      <c r="E32" s="53" t="s">
        <v>761</v>
      </c>
      <c r="F32" s="53" t="s">
        <v>762</v>
      </c>
      <c r="G32" s="359">
        <v>1</v>
      </c>
      <c r="H32" s="126" t="s">
        <v>100</v>
      </c>
      <c r="I32" s="53" t="s">
        <v>763</v>
      </c>
      <c r="J32" s="136" t="s">
        <v>29</v>
      </c>
      <c r="K32" s="134" t="s">
        <v>30</v>
      </c>
      <c r="L32" s="359" t="s">
        <v>31</v>
      </c>
      <c r="M32" s="359" t="s">
        <v>40</v>
      </c>
      <c r="N32" s="305">
        <f t="shared" si="2"/>
        <v>5</v>
      </c>
      <c r="O32" s="336"/>
      <c r="P32" s="336"/>
      <c r="Q32" s="336">
        <v>1</v>
      </c>
      <c r="R32" s="336">
        <v>2</v>
      </c>
      <c r="S32" s="336"/>
      <c r="T32" s="336"/>
      <c r="U32" s="336"/>
      <c r="V32" s="336"/>
      <c r="W32" s="336"/>
      <c r="X32" s="336"/>
      <c r="Y32" s="336"/>
      <c r="Z32" s="336">
        <v>2</v>
      </c>
      <c r="AA32" s="308" t="e">
        <f>IF(K32="Más es más", MIN(#REF!/#REF!,1),MIN(#REF!/#REF!,1))</f>
        <v>#REF!</v>
      </c>
      <c r="AB32" s="271" t="e">
        <f t="shared" si="3"/>
        <v>#REF!</v>
      </c>
      <c r="AC32" s="354" t="s">
        <v>764</v>
      </c>
      <c r="AD32" s="134" t="s">
        <v>109</v>
      </c>
      <c r="AE32" s="55" t="s">
        <v>109</v>
      </c>
      <c r="AF32" s="55" t="s">
        <v>765</v>
      </c>
      <c r="AG32" s="227"/>
      <c r="AH32" s="315">
        <v>0</v>
      </c>
    </row>
    <row r="33" spans="1:34" s="337" customFormat="1" ht="177.75" customHeight="1">
      <c r="A33" s="126" t="s">
        <v>62</v>
      </c>
      <c r="B33" s="348" t="s">
        <v>108</v>
      </c>
      <c r="C33" s="70"/>
      <c r="D33" s="53" t="s">
        <v>766</v>
      </c>
      <c r="E33" s="127"/>
      <c r="F33" s="53" t="s">
        <v>767</v>
      </c>
      <c r="G33" s="359">
        <v>3</v>
      </c>
      <c r="H33" s="126" t="s">
        <v>310</v>
      </c>
      <c r="I33" s="53" t="s">
        <v>768</v>
      </c>
      <c r="J33" s="136" t="s">
        <v>29</v>
      </c>
      <c r="K33" s="134" t="s">
        <v>30</v>
      </c>
      <c r="L33" s="359" t="s">
        <v>31</v>
      </c>
      <c r="M33" s="359" t="s">
        <v>40</v>
      </c>
      <c r="N33" s="305">
        <f t="shared" si="2"/>
        <v>3</v>
      </c>
      <c r="O33" s="336"/>
      <c r="P33" s="336"/>
      <c r="Q33" s="336"/>
      <c r="R33" s="336">
        <v>1</v>
      </c>
      <c r="S33" s="336"/>
      <c r="T33" s="336"/>
      <c r="U33" s="336">
        <v>1</v>
      </c>
      <c r="V33" s="336"/>
      <c r="W33" s="336"/>
      <c r="X33" s="336">
        <v>1</v>
      </c>
      <c r="Y33" s="336"/>
      <c r="Z33" s="336"/>
      <c r="AA33" s="308" t="e">
        <f>IF(K33="Más es más", MIN(#REF!/#REF!,1),MIN(#REF!/#REF!,1))</f>
        <v>#REF!</v>
      </c>
      <c r="AB33" s="271" t="e">
        <f t="shared" si="3"/>
        <v>#REF!</v>
      </c>
      <c r="AC33" s="360" t="s">
        <v>769</v>
      </c>
      <c r="AD33" s="134" t="s">
        <v>109</v>
      </c>
      <c r="AE33" s="55" t="s">
        <v>109</v>
      </c>
      <c r="AF33" s="55" t="s">
        <v>770</v>
      </c>
      <c r="AG33" s="227"/>
      <c r="AH33" s="315">
        <v>0</v>
      </c>
    </row>
    <row r="34" spans="1:34" s="337" customFormat="1" ht="238.5" customHeight="1">
      <c r="A34" s="126" t="s">
        <v>62</v>
      </c>
      <c r="B34" s="348" t="s">
        <v>110</v>
      </c>
      <c r="C34" s="70"/>
      <c r="D34" s="59" t="s">
        <v>771</v>
      </c>
      <c r="E34" s="127"/>
      <c r="F34" s="53" t="s">
        <v>772</v>
      </c>
      <c r="G34" s="136">
        <v>3</v>
      </c>
      <c r="H34" s="126" t="s">
        <v>100</v>
      </c>
      <c r="I34" s="53" t="s">
        <v>773</v>
      </c>
      <c r="J34" s="357" t="s">
        <v>29</v>
      </c>
      <c r="K34" s="134" t="s">
        <v>30</v>
      </c>
      <c r="L34" s="359" t="s">
        <v>31</v>
      </c>
      <c r="M34" s="359" t="s">
        <v>40</v>
      </c>
      <c r="N34" s="305">
        <f t="shared" si="2"/>
        <v>240</v>
      </c>
      <c r="O34" s="336">
        <v>20</v>
      </c>
      <c r="P34" s="336">
        <v>20</v>
      </c>
      <c r="Q34" s="336">
        <v>20</v>
      </c>
      <c r="R34" s="336">
        <v>20</v>
      </c>
      <c r="S34" s="336">
        <v>20</v>
      </c>
      <c r="T34" s="336">
        <v>20</v>
      </c>
      <c r="U34" s="336">
        <v>20</v>
      </c>
      <c r="V34" s="336">
        <v>20</v>
      </c>
      <c r="W34" s="336">
        <v>20</v>
      </c>
      <c r="X34" s="336">
        <v>20</v>
      </c>
      <c r="Y34" s="336">
        <v>20</v>
      </c>
      <c r="Z34" s="336">
        <v>20</v>
      </c>
      <c r="AA34" s="308" t="e">
        <f>IF(K34="Más es más", MIN(#REF!/#REF!,1),MIN(#REF!/#REF!,1))</f>
        <v>#REF!</v>
      </c>
      <c r="AB34" s="271" t="e">
        <f t="shared" si="3"/>
        <v>#REF!</v>
      </c>
      <c r="AC34" s="354" t="s">
        <v>774</v>
      </c>
      <c r="AD34" s="134" t="s">
        <v>109</v>
      </c>
      <c r="AE34" s="55" t="s">
        <v>109</v>
      </c>
      <c r="AF34" s="55" t="s">
        <v>775</v>
      </c>
      <c r="AG34" s="227" t="s">
        <v>776</v>
      </c>
      <c r="AH34" s="315">
        <v>0</v>
      </c>
    </row>
    <row r="35" spans="1:34" s="337" customFormat="1" ht="199.5" customHeight="1">
      <c r="A35" s="151" t="s">
        <v>57</v>
      </c>
      <c r="B35" s="131" t="s">
        <v>316</v>
      </c>
      <c r="C35" s="319"/>
      <c r="D35" s="1319" t="s">
        <v>777</v>
      </c>
      <c r="E35" s="161" t="s">
        <v>778</v>
      </c>
      <c r="F35" s="186" t="s">
        <v>779</v>
      </c>
      <c r="G35" s="55">
        <v>0.4</v>
      </c>
      <c r="H35" s="72" t="s">
        <v>310</v>
      </c>
      <c r="I35" s="53" t="s">
        <v>780</v>
      </c>
      <c r="J35" s="342" t="s">
        <v>781</v>
      </c>
      <c r="K35" s="134" t="s">
        <v>30</v>
      </c>
      <c r="L35" s="135" t="s">
        <v>39</v>
      </c>
      <c r="M35" s="153" t="s">
        <v>40</v>
      </c>
      <c r="N35" s="361">
        <f>+AVERAGE(O35:Z35)</f>
        <v>1</v>
      </c>
      <c r="O35" s="362">
        <v>1</v>
      </c>
      <c r="P35" s="362">
        <v>1</v>
      </c>
      <c r="Q35" s="362">
        <v>1</v>
      </c>
      <c r="R35" s="362">
        <v>1</v>
      </c>
      <c r="S35" s="362">
        <v>1</v>
      </c>
      <c r="T35" s="362">
        <v>1</v>
      </c>
      <c r="U35" s="362">
        <v>1</v>
      </c>
      <c r="V35" s="362">
        <v>1</v>
      </c>
      <c r="W35" s="362">
        <v>1</v>
      </c>
      <c r="X35" s="362">
        <v>1</v>
      </c>
      <c r="Y35" s="362">
        <v>1</v>
      </c>
      <c r="Z35" s="362">
        <v>1</v>
      </c>
      <c r="AA35" s="308" t="e">
        <f>IF(K35="Más es más", MIN(#REF!/#REF!,1),MIN(#REF!/#REF!,1))</f>
        <v>#REF!</v>
      </c>
      <c r="AB35" s="271" t="e">
        <f t="shared" si="3"/>
        <v>#REF!</v>
      </c>
      <c r="AC35" s="334" t="s">
        <v>782</v>
      </c>
      <c r="AD35" s="134" t="s">
        <v>109</v>
      </c>
      <c r="AE35" s="75" t="s">
        <v>783</v>
      </c>
      <c r="AF35" s="75" t="s">
        <v>784</v>
      </c>
      <c r="AG35" s="135"/>
      <c r="AH35" s="317">
        <v>0</v>
      </c>
    </row>
    <row r="36" spans="1:34" s="337" customFormat="1" ht="203.25" customHeight="1">
      <c r="A36" s="133" t="s">
        <v>57</v>
      </c>
      <c r="B36" s="131" t="s">
        <v>316</v>
      </c>
      <c r="C36" s="319"/>
      <c r="D36" s="1320"/>
      <c r="E36" s="151" t="s">
        <v>785</v>
      </c>
      <c r="F36" s="186" t="s">
        <v>786</v>
      </c>
      <c r="G36" s="55">
        <v>0.4</v>
      </c>
      <c r="H36" s="72" t="s">
        <v>310</v>
      </c>
      <c r="I36" s="53" t="s">
        <v>787</v>
      </c>
      <c r="J36" s="342" t="s">
        <v>781</v>
      </c>
      <c r="K36" s="134" t="s">
        <v>30</v>
      </c>
      <c r="L36" s="135" t="s">
        <v>39</v>
      </c>
      <c r="M36" s="149" t="s">
        <v>40</v>
      </c>
      <c r="N36" s="361">
        <f>+AVERAGE(O36:Z36)</f>
        <v>1</v>
      </c>
      <c r="O36" s="362">
        <v>1</v>
      </c>
      <c r="P36" s="362">
        <v>1</v>
      </c>
      <c r="Q36" s="362">
        <v>1</v>
      </c>
      <c r="R36" s="362">
        <v>1</v>
      </c>
      <c r="S36" s="362">
        <v>1</v>
      </c>
      <c r="T36" s="362">
        <v>1</v>
      </c>
      <c r="U36" s="362">
        <v>1</v>
      </c>
      <c r="V36" s="362">
        <v>1</v>
      </c>
      <c r="W36" s="362">
        <v>1</v>
      </c>
      <c r="X36" s="362">
        <v>1</v>
      </c>
      <c r="Y36" s="362">
        <v>1</v>
      </c>
      <c r="Z36" s="362">
        <v>1</v>
      </c>
      <c r="AA36" s="308" t="e">
        <f>IF(K36="Más es más", MIN(#REF!/#REF!,1),MIN(#REF!/#REF!,1))</f>
        <v>#REF!</v>
      </c>
      <c r="AB36" s="271" t="e">
        <f t="shared" si="3"/>
        <v>#REF!</v>
      </c>
      <c r="AC36" s="334" t="s">
        <v>782</v>
      </c>
      <c r="AD36" s="134" t="s">
        <v>109</v>
      </c>
      <c r="AE36" s="75" t="s">
        <v>783</v>
      </c>
      <c r="AF36" s="75" t="s">
        <v>784</v>
      </c>
      <c r="AG36" s="135"/>
      <c r="AH36" s="317">
        <v>0</v>
      </c>
    </row>
    <row r="37" spans="1:34" s="337" customFormat="1" ht="180" customHeight="1">
      <c r="A37" s="133" t="s">
        <v>57</v>
      </c>
      <c r="B37" s="131" t="s">
        <v>316</v>
      </c>
      <c r="C37" s="319"/>
      <c r="D37" s="1320"/>
      <c r="E37" s="151" t="s">
        <v>788</v>
      </c>
      <c r="F37" s="186" t="s">
        <v>789</v>
      </c>
      <c r="G37" s="55">
        <v>0.4</v>
      </c>
      <c r="H37" s="72" t="s">
        <v>310</v>
      </c>
      <c r="I37" s="53" t="s">
        <v>790</v>
      </c>
      <c r="J37" s="342" t="s">
        <v>781</v>
      </c>
      <c r="K37" s="134" t="s">
        <v>30</v>
      </c>
      <c r="L37" s="135" t="s">
        <v>39</v>
      </c>
      <c r="M37" s="135" t="s">
        <v>40</v>
      </c>
      <c r="N37" s="361">
        <f>+AVERAGE(O37:Z37)</f>
        <v>1</v>
      </c>
      <c r="O37" s="362">
        <v>1</v>
      </c>
      <c r="P37" s="362">
        <v>1</v>
      </c>
      <c r="Q37" s="362">
        <v>1</v>
      </c>
      <c r="R37" s="362">
        <v>1</v>
      </c>
      <c r="S37" s="362">
        <v>1</v>
      </c>
      <c r="T37" s="362">
        <v>1</v>
      </c>
      <c r="U37" s="362">
        <v>1</v>
      </c>
      <c r="V37" s="362">
        <v>1</v>
      </c>
      <c r="W37" s="362">
        <v>1</v>
      </c>
      <c r="X37" s="362">
        <v>1</v>
      </c>
      <c r="Y37" s="362">
        <v>1</v>
      </c>
      <c r="Z37" s="362">
        <v>1</v>
      </c>
      <c r="AA37" s="308" t="e">
        <f>IF(K37="Más es más", MIN(#REF!/#REF!,1),MIN(#REF!/#REF!,1))</f>
        <v>#REF!</v>
      </c>
      <c r="AB37" s="271" t="e">
        <f t="shared" si="3"/>
        <v>#REF!</v>
      </c>
      <c r="AC37" s="334" t="s">
        <v>782</v>
      </c>
      <c r="AD37" s="134" t="s">
        <v>109</v>
      </c>
      <c r="AE37" s="75" t="s">
        <v>783</v>
      </c>
      <c r="AF37" s="75" t="s">
        <v>784</v>
      </c>
      <c r="AG37" s="135"/>
      <c r="AH37" s="317">
        <v>0</v>
      </c>
    </row>
    <row r="38" spans="1:34" s="337" customFormat="1" ht="202.5" customHeight="1">
      <c r="A38" s="133" t="s">
        <v>57</v>
      </c>
      <c r="B38" s="131" t="s">
        <v>316</v>
      </c>
      <c r="C38" s="319"/>
      <c r="D38" s="1320"/>
      <c r="E38" s="151" t="s">
        <v>791</v>
      </c>
      <c r="F38" s="186" t="s">
        <v>792</v>
      </c>
      <c r="G38" s="55">
        <v>0.4</v>
      </c>
      <c r="H38" s="72" t="s">
        <v>310</v>
      </c>
      <c r="I38" s="53" t="s">
        <v>793</v>
      </c>
      <c r="J38" s="342" t="s">
        <v>781</v>
      </c>
      <c r="K38" s="134" t="s">
        <v>30</v>
      </c>
      <c r="L38" s="135" t="s">
        <v>39</v>
      </c>
      <c r="M38" s="135" t="s">
        <v>40</v>
      </c>
      <c r="N38" s="361">
        <f>+AVERAGE(O38:Z38)</f>
        <v>1</v>
      </c>
      <c r="O38" s="362">
        <v>1</v>
      </c>
      <c r="P38" s="362">
        <v>1</v>
      </c>
      <c r="Q38" s="362">
        <v>1</v>
      </c>
      <c r="R38" s="362">
        <v>1</v>
      </c>
      <c r="S38" s="362">
        <v>1</v>
      </c>
      <c r="T38" s="362">
        <v>1</v>
      </c>
      <c r="U38" s="362">
        <v>1</v>
      </c>
      <c r="V38" s="362">
        <v>1</v>
      </c>
      <c r="W38" s="362">
        <v>1</v>
      </c>
      <c r="X38" s="362">
        <v>1</v>
      </c>
      <c r="Y38" s="362">
        <v>1</v>
      </c>
      <c r="Z38" s="362">
        <v>1</v>
      </c>
      <c r="AA38" s="308" t="e">
        <f>IF(K38="Más es más", MIN(#REF!/#REF!,1),MIN(#REF!/#REF!,1))</f>
        <v>#REF!</v>
      </c>
      <c r="AB38" s="271" t="e">
        <f t="shared" si="3"/>
        <v>#REF!</v>
      </c>
      <c r="AC38" s="334" t="s">
        <v>782</v>
      </c>
      <c r="AD38" s="134" t="s">
        <v>109</v>
      </c>
      <c r="AE38" s="75" t="s">
        <v>783</v>
      </c>
      <c r="AF38" s="75" t="s">
        <v>784</v>
      </c>
      <c r="AG38" s="135"/>
      <c r="AH38" s="317">
        <v>0</v>
      </c>
    </row>
    <row r="39" spans="1:34" s="337" customFormat="1" ht="182.25" customHeight="1">
      <c r="A39" s="133" t="s">
        <v>57</v>
      </c>
      <c r="B39" s="131" t="s">
        <v>316</v>
      </c>
      <c r="C39" s="319"/>
      <c r="D39" s="1321"/>
      <c r="E39" s="133" t="s">
        <v>794</v>
      </c>
      <c r="F39" s="72" t="s">
        <v>795</v>
      </c>
      <c r="G39" s="55">
        <v>0.4</v>
      </c>
      <c r="H39" s="72" t="s">
        <v>310</v>
      </c>
      <c r="I39" s="53" t="s">
        <v>795</v>
      </c>
      <c r="J39" s="363" t="s">
        <v>29</v>
      </c>
      <c r="K39" s="134" t="s">
        <v>30</v>
      </c>
      <c r="L39" s="135" t="s">
        <v>31</v>
      </c>
      <c r="M39" s="135" t="s">
        <v>40</v>
      </c>
      <c r="N39" s="364">
        <f t="shared" ref="N39:N46" si="4">+SUM(O39:Z39)</f>
        <v>80</v>
      </c>
      <c r="O39" s="336"/>
      <c r="P39" s="336"/>
      <c r="Q39" s="336">
        <v>20</v>
      </c>
      <c r="R39" s="336"/>
      <c r="S39" s="336"/>
      <c r="T39" s="336">
        <v>20</v>
      </c>
      <c r="U39" s="336"/>
      <c r="V39" s="336"/>
      <c r="W39" s="336">
        <v>20</v>
      </c>
      <c r="X39" s="336"/>
      <c r="Y39" s="336"/>
      <c r="Z39" s="336">
        <v>20</v>
      </c>
      <c r="AA39" s="328" t="e">
        <f>IF(K39="Más es más", MIN(#REF!/#REF!,1),MIN(#REF!/#REF!,1))</f>
        <v>#REF!</v>
      </c>
      <c r="AB39" s="271" t="e">
        <f t="shared" si="3"/>
        <v>#REF!</v>
      </c>
      <c r="AC39" s="72" t="s">
        <v>782</v>
      </c>
      <c r="AD39" s="134" t="s">
        <v>109</v>
      </c>
      <c r="AE39" s="75" t="s">
        <v>783</v>
      </c>
      <c r="AF39" s="75" t="s">
        <v>784</v>
      </c>
      <c r="AG39" s="135"/>
      <c r="AH39" s="317">
        <v>0</v>
      </c>
    </row>
    <row r="40" spans="1:34" s="337" customFormat="1" ht="195" customHeight="1">
      <c r="A40" s="95" t="s">
        <v>62</v>
      </c>
      <c r="B40" s="131" t="s">
        <v>672</v>
      </c>
      <c r="C40" s="319"/>
      <c r="D40" s="1319" t="s">
        <v>796</v>
      </c>
      <c r="E40" s="95" t="s">
        <v>797</v>
      </c>
      <c r="F40" s="72" t="s">
        <v>798</v>
      </c>
      <c r="G40" s="55">
        <v>0.4</v>
      </c>
      <c r="H40" s="186" t="s">
        <v>310</v>
      </c>
      <c r="I40" s="53" t="s">
        <v>799</v>
      </c>
      <c r="J40" s="134" t="s">
        <v>29</v>
      </c>
      <c r="K40" s="134" t="s">
        <v>30</v>
      </c>
      <c r="L40" s="135" t="s">
        <v>31</v>
      </c>
      <c r="M40" s="135" t="s">
        <v>40</v>
      </c>
      <c r="N40" s="364">
        <f t="shared" si="4"/>
        <v>12</v>
      </c>
      <c r="O40" s="336"/>
      <c r="P40" s="336"/>
      <c r="Q40" s="336">
        <v>2</v>
      </c>
      <c r="R40" s="336">
        <v>2</v>
      </c>
      <c r="S40" s="336">
        <v>1</v>
      </c>
      <c r="T40" s="336">
        <v>3</v>
      </c>
      <c r="U40" s="336">
        <v>1</v>
      </c>
      <c r="V40" s="336">
        <v>1</v>
      </c>
      <c r="W40" s="336">
        <v>2</v>
      </c>
      <c r="X40" s="336"/>
      <c r="Y40" s="336"/>
      <c r="Z40" s="336"/>
      <c r="AA40" s="308" t="e">
        <f>IF(K40="Más es más", MIN(#REF!/#REF!,1),MIN(#REF!/#REF!,1))</f>
        <v>#REF!</v>
      </c>
      <c r="AB40" s="271" t="e">
        <f t="shared" si="3"/>
        <v>#REF!</v>
      </c>
      <c r="AC40" s="72" t="s">
        <v>800</v>
      </c>
      <c r="AD40" s="134" t="s">
        <v>109</v>
      </c>
      <c r="AE40" s="75" t="s">
        <v>783</v>
      </c>
      <c r="AF40" s="75" t="s">
        <v>784</v>
      </c>
      <c r="AG40" s="135"/>
      <c r="AH40" s="317">
        <v>0</v>
      </c>
    </row>
    <row r="41" spans="1:34" s="337" customFormat="1" ht="210" customHeight="1">
      <c r="A41" s="95" t="s">
        <v>62</v>
      </c>
      <c r="B41" s="131" t="s">
        <v>672</v>
      </c>
      <c r="C41" s="319"/>
      <c r="D41" s="1320"/>
      <c r="E41" s="133" t="s">
        <v>801</v>
      </c>
      <c r="F41" s="72" t="s">
        <v>802</v>
      </c>
      <c r="G41" s="55">
        <v>0.4</v>
      </c>
      <c r="H41" s="186" t="s">
        <v>310</v>
      </c>
      <c r="I41" s="72" t="s">
        <v>803</v>
      </c>
      <c r="J41" s="134" t="s">
        <v>29</v>
      </c>
      <c r="K41" s="134" t="s">
        <v>30</v>
      </c>
      <c r="L41" s="135" t="s">
        <v>31</v>
      </c>
      <c r="M41" s="135" t="s">
        <v>40</v>
      </c>
      <c r="N41" s="364">
        <f t="shared" si="4"/>
        <v>2</v>
      </c>
      <c r="O41" s="336"/>
      <c r="P41" s="336"/>
      <c r="Q41" s="336"/>
      <c r="R41" s="336">
        <v>1</v>
      </c>
      <c r="S41" s="336"/>
      <c r="T41" s="336"/>
      <c r="U41" s="336"/>
      <c r="V41" s="336"/>
      <c r="W41" s="336">
        <v>1</v>
      </c>
      <c r="X41" s="336"/>
      <c r="Y41" s="336"/>
      <c r="Z41" s="365"/>
      <c r="AA41" s="308" t="e">
        <f>IF(K41="Más es más", MIN(#REF!/#REF!,1),MIN(#REF!/#REF!,1))</f>
        <v>#REF!</v>
      </c>
      <c r="AB41" s="271" t="e">
        <f t="shared" si="3"/>
        <v>#REF!</v>
      </c>
      <c r="AC41" s="72" t="s">
        <v>800</v>
      </c>
      <c r="AD41" s="134" t="s">
        <v>109</v>
      </c>
      <c r="AE41" s="75" t="s">
        <v>783</v>
      </c>
      <c r="AF41" s="75" t="s">
        <v>784</v>
      </c>
      <c r="AG41" s="135"/>
      <c r="AH41" s="317">
        <v>0</v>
      </c>
    </row>
    <row r="42" spans="1:34" s="337" customFormat="1" ht="171.75" customHeight="1">
      <c r="A42" s="95" t="s">
        <v>62</v>
      </c>
      <c r="B42" s="131" t="s">
        <v>672</v>
      </c>
      <c r="C42" s="319"/>
      <c r="D42" s="1320"/>
      <c r="E42" s="133" t="s">
        <v>804</v>
      </c>
      <c r="F42" s="72" t="s">
        <v>805</v>
      </c>
      <c r="G42" s="55">
        <v>0.4</v>
      </c>
      <c r="H42" s="186" t="s">
        <v>310</v>
      </c>
      <c r="I42" s="72" t="s">
        <v>806</v>
      </c>
      <c r="J42" s="134" t="s">
        <v>29</v>
      </c>
      <c r="K42" s="134" t="s">
        <v>30</v>
      </c>
      <c r="L42" s="135" t="s">
        <v>31</v>
      </c>
      <c r="M42" s="135" t="s">
        <v>40</v>
      </c>
      <c r="N42" s="364">
        <f t="shared" si="4"/>
        <v>12</v>
      </c>
      <c r="O42" s="336">
        <v>2</v>
      </c>
      <c r="P42" s="336"/>
      <c r="Q42" s="336">
        <v>2</v>
      </c>
      <c r="R42" s="336">
        <v>2</v>
      </c>
      <c r="S42" s="336"/>
      <c r="T42" s="336">
        <v>2</v>
      </c>
      <c r="U42" s="336"/>
      <c r="V42" s="336">
        <v>2</v>
      </c>
      <c r="W42" s="336">
        <v>2</v>
      </c>
      <c r="X42" s="336"/>
      <c r="Y42" s="336"/>
      <c r="Z42" s="336"/>
      <c r="AA42" s="308" t="e">
        <f>IF(K42="Más es más", MIN(#REF!/#REF!,1),MIN(#REF!/#REF!,1))</f>
        <v>#REF!</v>
      </c>
      <c r="AB42" s="271" t="e">
        <f t="shared" si="3"/>
        <v>#REF!</v>
      </c>
      <c r="AC42" s="72" t="s">
        <v>800</v>
      </c>
      <c r="AD42" s="134" t="s">
        <v>109</v>
      </c>
      <c r="AE42" s="75" t="s">
        <v>783</v>
      </c>
      <c r="AF42" s="75" t="s">
        <v>784</v>
      </c>
      <c r="AG42" s="135"/>
      <c r="AH42" s="317">
        <v>0</v>
      </c>
    </row>
    <row r="43" spans="1:34" s="337" customFormat="1" ht="185.25" customHeight="1">
      <c r="A43" s="95" t="s">
        <v>62</v>
      </c>
      <c r="B43" s="131" t="s">
        <v>672</v>
      </c>
      <c r="C43" s="319"/>
      <c r="D43" s="1320"/>
      <c r="E43" s="133" t="s">
        <v>807</v>
      </c>
      <c r="F43" s="72" t="s">
        <v>808</v>
      </c>
      <c r="G43" s="55">
        <v>0.4</v>
      </c>
      <c r="H43" s="186" t="s">
        <v>310</v>
      </c>
      <c r="I43" s="72" t="s">
        <v>809</v>
      </c>
      <c r="J43" s="134" t="s">
        <v>29</v>
      </c>
      <c r="K43" s="134" t="s">
        <v>30</v>
      </c>
      <c r="L43" s="135" t="s">
        <v>31</v>
      </c>
      <c r="M43" s="135" t="s">
        <v>40</v>
      </c>
      <c r="N43" s="364">
        <f t="shared" si="4"/>
        <v>4</v>
      </c>
      <c r="O43" s="336"/>
      <c r="P43" s="336"/>
      <c r="Q43" s="336">
        <v>1</v>
      </c>
      <c r="R43" s="336">
        <v>1</v>
      </c>
      <c r="S43" s="336"/>
      <c r="T43" s="336">
        <v>1</v>
      </c>
      <c r="U43" s="336"/>
      <c r="V43" s="336">
        <v>1</v>
      </c>
      <c r="W43" s="336"/>
      <c r="X43" s="336"/>
      <c r="Y43" s="336"/>
      <c r="Z43" s="336"/>
      <c r="AA43" s="308" t="e">
        <f>IF(K43="Más es más", MIN(#REF!/#REF!,1),MIN(#REF!/#REF!,1))</f>
        <v>#REF!</v>
      </c>
      <c r="AB43" s="271" t="e">
        <f t="shared" si="3"/>
        <v>#REF!</v>
      </c>
      <c r="AC43" s="72" t="s">
        <v>800</v>
      </c>
      <c r="AD43" s="134" t="s">
        <v>109</v>
      </c>
      <c r="AE43" s="75" t="s">
        <v>783</v>
      </c>
      <c r="AF43" s="75" t="s">
        <v>784</v>
      </c>
      <c r="AG43" s="135"/>
      <c r="AH43" s="317">
        <v>0</v>
      </c>
    </row>
    <row r="44" spans="1:34" s="337" customFormat="1" ht="215.25" customHeight="1">
      <c r="A44" s="95" t="s">
        <v>62</v>
      </c>
      <c r="B44" s="131" t="s">
        <v>672</v>
      </c>
      <c r="C44" s="319"/>
      <c r="D44" s="1321"/>
      <c r="E44" s="133" t="s">
        <v>810</v>
      </c>
      <c r="F44" s="72" t="s">
        <v>811</v>
      </c>
      <c r="G44" s="55">
        <v>0.4</v>
      </c>
      <c r="H44" s="186" t="s">
        <v>310</v>
      </c>
      <c r="I44" s="72" t="s">
        <v>812</v>
      </c>
      <c r="J44" s="134" t="s">
        <v>29</v>
      </c>
      <c r="K44" s="134" t="s">
        <v>30</v>
      </c>
      <c r="L44" s="135" t="s">
        <v>31</v>
      </c>
      <c r="M44" s="135" t="s">
        <v>40</v>
      </c>
      <c r="N44" s="364">
        <f t="shared" si="4"/>
        <v>8</v>
      </c>
      <c r="O44" s="336">
        <v>1</v>
      </c>
      <c r="P44" s="336"/>
      <c r="Q44" s="336">
        <v>1</v>
      </c>
      <c r="R44" s="336">
        <v>2</v>
      </c>
      <c r="S44" s="336"/>
      <c r="T44" s="336">
        <v>1</v>
      </c>
      <c r="U44" s="336"/>
      <c r="V44" s="336">
        <v>1</v>
      </c>
      <c r="W44" s="336">
        <v>1</v>
      </c>
      <c r="X44" s="336"/>
      <c r="Y44" s="336"/>
      <c r="Z44" s="336">
        <v>1</v>
      </c>
      <c r="AA44" s="308" t="e">
        <f>IF(K44="Más es más", MIN(#REF!/#REF!,1),MIN(#REF!/#REF!,1))</f>
        <v>#REF!</v>
      </c>
      <c r="AB44" s="271" t="e">
        <f t="shared" si="3"/>
        <v>#REF!</v>
      </c>
      <c r="AC44" s="72" t="s">
        <v>800</v>
      </c>
      <c r="AD44" s="134" t="s">
        <v>109</v>
      </c>
      <c r="AE44" s="75" t="s">
        <v>783</v>
      </c>
      <c r="AF44" s="75" t="s">
        <v>784</v>
      </c>
      <c r="AG44" s="135"/>
      <c r="AH44" s="317">
        <v>0</v>
      </c>
    </row>
    <row r="45" spans="1:34" s="337" customFormat="1" ht="189.75" customHeight="1">
      <c r="A45" s="95" t="s">
        <v>62</v>
      </c>
      <c r="B45" s="131" t="s">
        <v>672</v>
      </c>
      <c r="C45" s="319"/>
      <c r="D45" s="1400" t="s">
        <v>813</v>
      </c>
      <c r="E45" s="1400" t="s">
        <v>814</v>
      </c>
      <c r="F45" s="1316" t="s">
        <v>815</v>
      </c>
      <c r="G45" s="1316">
        <v>3</v>
      </c>
      <c r="H45" s="186" t="s">
        <v>310</v>
      </c>
      <c r="I45" s="72" t="s">
        <v>816</v>
      </c>
      <c r="J45" s="134" t="s">
        <v>29</v>
      </c>
      <c r="K45" s="134" t="s">
        <v>30</v>
      </c>
      <c r="L45" s="135" t="s">
        <v>31</v>
      </c>
      <c r="M45" s="135" t="s">
        <v>40</v>
      </c>
      <c r="N45" s="364">
        <f t="shared" si="4"/>
        <v>75</v>
      </c>
      <c r="O45" s="336">
        <v>5</v>
      </c>
      <c r="P45" s="336">
        <v>4</v>
      </c>
      <c r="Q45" s="336">
        <v>4</v>
      </c>
      <c r="R45" s="336">
        <v>8</v>
      </c>
      <c r="S45" s="336">
        <v>10</v>
      </c>
      <c r="T45" s="336">
        <v>8</v>
      </c>
      <c r="U45" s="336">
        <v>10</v>
      </c>
      <c r="V45" s="336">
        <v>7</v>
      </c>
      <c r="W45" s="336">
        <v>6</v>
      </c>
      <c r="X45" s="336">
        <v>5</v>
      </c>
      <c r="Y45" s="336">
        <v>5</v>
      </c>
      <c r="Z45" s="336">
        <v>3</v>
      </c>
      <c r="AA45" s="308" t="e">
        <f>IF(K45="Más es más", MIN(#REF!/#REF!,1),MIN(#REF!/#REF!,1))</f>
        <v>#REF!</v>
      </c>
      <c r="AB45" s="271" t="e">
        <f t="shared" si="3"/>
        <v>#REF!</v>
      </c>
      <c r="AC45" s="72" t="s">
        <v>728</v>
      </c>
      <c r="AD45" s="134" t="s">
        <v>109</v>
      </c>
      <c r="AE45" s="75" t="s">
        <v>783</v>
      </c>
      <c r="AF45" s="75" t="s">
        <v>784</v>
      </c>
      <c r="AG45" s="135"/>
      <c r="AH45" s="317">
        <v>0</v>
      </c>
    </row>
    <row r="46" spans="1:34" s="337" customFormat="1" ht="194.25" customHeight="1">
      <c r="A46" s="95" t="s">
        <v>62</v>
      </c>
      <c r="B46" s="131" t="s">
        <v>672</v>
      </c>
      <c r="C46" s="319"/>
      <c r="D46" s="1404"/>
      <c r="E46" s="1401"/>
      <c r="F46" s="1317"/>
      <c r="G46" s="1317"/>
      <c r="H46" s="186" t="s">
        <v>310</v>
      </c>
      <c r="I46" s="72" t="s">
        <v>817</v>
      </c>
      <c r="J46" s="134" t="s">
        <v>29</v>
      </c>
      <c r="K46" s="134" t="s">
        <v>30</v>
      </c>
      <c r="L46" s="135" t="s">
        <v>39</v>
      </c>
      <c r="M46" s="135" t="s">
        <v>40</v>
      </c>
      <c r="N46" s="366">
        <f t="shared" si="4"/>
        <v>360000</v>
      </c>
      <c r="O46" s="367">
        <v>30000</v>
      </c>
      <c r="P46" s="367">
        <v>30000</v>
      </c>
      <c r="Q46" s="367">
        <v>30000</v>
      </c>
      <c r="R46" s="367">
        <v>35000</v>
      </c>
      <c r="S46" s="367">
        <v>35000</v>
      </c>
      <c r="T46" s="367">
        <v>35000</v>
      </c>
      <c r="U46" s="367">
        <v>35000</v>
      </c>
      <c r="V46" s="367">
        <v>30000</v>
      </c>
      <c r="W46" s="367">
        <v>25000</v>
      </c>
      <c r="X46" s="367">
        <v>25000</v>
      </c>
      <c r="Y46" s="367">
        <v>25000</v>
      </c>
      <c r="Z46" s="367">
        <v>25000</v>
      </c>
      <c r="AA46" s="308" t="e">
        <f>IF(K46="Más es más", MIN(#REF!/#REF!,1),MIN(#REF!/#REF!,1))</f>
        <v>#REF!</v>
      </c>
      <c r="AB46" s="271" t="e">
        <f t="shared" si="3"/>
        <v>#REF!</v>
      </c>
      <c r="AC46" s="334" t="s">
        <v>818</v>
      </c>
      <c r="AD46" s="134" t="s">
        <v>109</v>
      </c>
      <c r="AE46" s="75" t="s">
        <v>783</v>
      </c>
      <c r="AF46" s="75" t="s">
        <v>784</v>
      </c>
      <c r="AG46" s="135"/>
      <c r="AH46" s="317">
        <v>0</v>
      </c>
    </row>
    <row r="47" spans="1:34" s="337" customFormat="1" ht="169.5" customHeight="1">
      <c r="A47" s="95" t="s">
        <v>62</v>
      </c>
      <c r="B47" s="131" t="s">
        <v>672</v>
      </c>
      <c r="C47" s="319"/>
      <c r="D47" s="1404"/>
      <c r="E47" s="1319" t="s">
        <v>819</v>
      </c>
      <c r="F47" s="1319" t="s">
        <v>820</v>
      </c>
      <c r="G47" s="1316">
        <v>3</v>
      </c>
      <c r="H47" s="186" t="s">
        <v>310</v>
      </c>
      <c r="I47" s="53" t="s">
        <v>821</v>
      </c>
      <c r="J47" s="227" t="s">
        <v>29</v>
      </c>
      <c r="K47" s="134" t="s">
        <v>30</v>
      </c>
      <c r="L47" s="135" t="s">
        <v>31</v>
      </c>
      <c r="M47" s="135" t="s">
        <v>40</v>
      </c>
      <c r="N47" s="364">
        <v>250</v>
      </c>
      <c r="O47" s="336">
        <v>15</v>
      </c>
      <c r="P47" s="336">
        <v>20</v>
      </c>
      <c r="Q47" s="336">
        <v>30</v>
      </c>
      <c r="R47" s="336">
        <v>15</v>
      </c>
      <c r="S47" s="336">
        <v>15</v>
      </c>
      <c r="T47" s="336">
        <v>30</v>
      </c>
      <c r="U47" s="336">
        <v>15</v>
      </c>
      <c r="V47" s="336">
        <v>15</v>
      </c>
      <c r="W47" s="336">
        <v>30</v>
      </c>
      <c r="X47" s="336">
        <v>15</v>
      </c>
      <c r="Y47" s="336">
        <v>20</v>
      </c>
      <c r="Z47" s="336">
        <v>30</v>
      </c>
      <c r="AA47" s="328" t="e">
        <f>IF(K47="Más es más", MIN(#REF!/#REF!,1),MIN(#REF!/#REF!,1))</f>
        <v>#REF!</v>
      </c>
      <c r="AB47" s="271" t="e">
        <f t="shared" si="3"/>
        <v>#REF!</v>
      </c>
      <c r="AC47" s="72" t="s">
        <v>728</v>
      </c>
      <c r="AD47" s="134" t="s">
        <v>109</v>
      </c>
      <c r="AE47" s="75" t="s">
        <v>783</v>
      </c>
      <c r="AF47" s="75" t="s">
        <v>784</v>
      </c>
      <c r="AG47" s="135"/>
      <c r="AH47" s="317">
        <v>0</v>
      </c>
    </row>
    <row r="48" spans="1:34" s="337" customFormat="1" ht="182.25" customHeight="1">
      <c r="A48" s="95" t="s">
        <v>62</v>
      </c>
      <c r="B48" s="131" t="s">
        <v>672</v>
      </c>
      <c r="C48" s="319"/>
      <c r="D48" s="1401"/>
      <c r="E48" s="1321"/>
      <c r="F48" s="1321"/>
      <c r="G48" s="1317"/>
      <c r="H48" s="186" t="s">
        <v>64</v>
      </c>
      <c r="I48" s="72" t="s">
        <v>822</v>
      </c>
      <c r="J48" s="134" t="s">
        <v>81</v>
      </c>
      <c r="K48" s="134" t="s">
        <v>30</v>
      </c>
      <c r="L48" s="135" t="s">
        <v>39</v>
      </c>
      <c r="M48" s="135" t="s">
        <v>40</v>
      </c>
      <c r="N48" s="368">
        <f>+AVERAGE(O48:Z48)</f>
        <v>0.90000000000000024</v>
      </c>
      <c r="O48" s="369">
        <v>0.9</v>
      </c>
      <c r="P48" s="369">
        <v>0.9</v>
      </c>
      <c r="Q48" s="369">
        <v>0.9</v>
      </c>
      <c r="R48" s="369">
        <v>0.9</v>
      </c>
      <c r="S48" s="369">
        <v>0.9</v>
      </c>
      <c r="T48" s="369">
        <v>0.9</v>
      </c>
      <c r="U48" s="369">
        <v>0.9</v>
      </c>
      <c r="V48" s="369">
        <v>0.9</v>
      </c>
      <c r="W48" s="369">
        <v>0.9</v>
      </c>
      <c r="X48" s="369">
        <v>0.9</v>
      </c>
      <c r="Y48" s="369">
        <v>0.9</v>
      </c>
      <c r="Z48" s="369">
        <v>0.9</v>
      </c>
      <c r="AA48" s="308" t="e">
        <f>IF(K48="Más es más", MIN(#REF!/#REF!,1),MIN(#REF!/#REF!,1))</f>
        <v>#REF!</v>
      </c>
      <c r="AB48" s="271" t="e">
        <f t="shared" si="3"/>
        <v>#REF!</v>
      </c>
      <c r="AC48" s="334" t="s">
        <v>823</v>
      </c>
      <c r="AD48" s="134" t="s">
        <v>109</v>
      </c>
      <c r="AE48" s="75" t="s">
        <v>783</v>
      </c>
      <c r="AF48" s="75" t="s">
        <v>784</v>
      </c>
      <c r="AG48" s="135"/>
      <c r="AH48" s="317">
        <v>0</v>
      </c>
    </row>
    <row r="49" spans="1:41" s="337" customFormat="1" ht="199.5" customHeight="1">
      <c r="A49" s="95" t="s">
        <v>62</v>
      </c>
      <c r="B49" s="131" t="s">
        <v>672</v>
      </c>
      <c r="C49" s="319"/>
      <c r="D49" s="53" t="s">
        <v>824</v>
      </c>
      <c r="E49" s="133"/>
      <c r="F49" s="95" t="s">
        <v>825</v>
      </c>
      <c r="G49" s="134">
        <v>3</v>
      </c>
      <c r="H49" s="186" t="s">
        <v>469</v>
      </c>
      <c r="I49" s="72" t="s">
        <v>826</v>
      </c>
      <c r="J49" s="134" t="s">
        <v>29</v>
      </c>
      <c r="K49" s="134" t="s">
        <v>30</v>
      </c>
      <c r="L49" s="135" t="s">
        <v>31</v>
      </c>
      <c r="M49" s="135" t="s">
        <v>40</v>
      </c>
      <c r="N49" s="364">
        <f>+SUM(O49:Z49)</f>
        <v>250</v>
      </c>
      <c r="O49" s="336">
        <v>15</v>
      </c>
      <c r="P49" s="336">
        <v>15</v>
      </c>
      <c r="Q49" s="336">
        <v>25</v>
      </c>
      <c r="R49" s="336">
        <v>15</v>
      </c>
      <c r="S49" s="336">
        <v>30</v>
      </c>
      <c r="T49" s="336">
        <v>15</v>
      </c>
      <c r="U49" s="336">
        <v>15</v>
      </c>
      <c r="V49" s="336">
        <v>30</v>
      </c>
      <c r="W49" s="336">
        <v>25</v>
      </c>
      <c r="X49" s="336">
        <v>25</v>
      </c>
      <c r="Y49" s="336">
        <v>20</v>
      </c>
      <c r="Z49" s="336">
        <v>20</v>
      </c>
      <c r="AA49" s="328" t="e">
        <f>IF(K49="Más es más", MIN(#REF!/#REF!,1),MIN(#REF!/#REF!,1))</f>
        <v>#REF!</v>
      </c>
      <c r="AB49" s="271" t="e">
        <f t="shared" si="3"/>
        <v>#REF!</v>
      </c>
      <c r="AC49" s="72" t="s">
        <v>823</v>
      </c>
      <c r="AD49" s="134" t="s">
        <v>109</v>
      </c>
      <c r="AE49" s="75" t="s">
        <v>783</v>
      </c>
      <c r="AF49" s="75" t="s">
        <v>827</v>
      </c>
      <c r="AG49" s="135"/>
      <c r="AH49" s="317">
        <v>0</v>
      </c>
    </row>
    <row r="50" spans="1:41" ht="18" hidden="1">
      <c r="B50" s="292"/>
      <c r="O50" s="299"/>
      <c r="P50" s="299"/>
      <c r="Q50" s="299"/>
      <c r="R50" s="299"/>
      <c r="S50" s="299"/>
      <c r="T50" s="299"/>
      <c r="U50" s="299"/>
      <c r="V50" s="299"/>
      <c r="W50" s="299"/>
      <c r="X50" s="299"/>
      <c r="Y50" s="299"/>
      <c r="AH50" s="370"/>
      <c r="AI50" s="256"/>
      <c r="AJ50" s="256"/>
      <c r="AK50" s="256"/>
      <c r="AL50" s="256"/>
      <c r="AM50" s="256"/>
      <c r="AN50" s="256"/>
      <c r="AO50" s="256"/>
    </row>
    <row r="51" spans="1:41" ht="18" hidden="1">
      <c r="B51" s="292"/>
      <c r="O51" s="299"/>
      <c r="P51" s="299"/>
      <c r="Q51" s="299"/>
      <c r="R51" s="299"/>
      <c r="S51" s="299"/>
      <c r="T51" s="299"/>
      <c r="U51" s="299"/>
      <c r="V51" s="299"/>
      <c r="W51" s="299"/>
      <c r="X51" s="299"/>
      <c r="Y51" s="299"/>
      <c r="AH51" s="370"/>
      <c r="AI51" s="256"/>
      <c r="AJ51" s="256"/>
      <c r="AK51" s="256"/>
      <c r="AL51" s="256"/>
      <c r="AM51" s="256"/>
      <c r="AN51" s="256"/>
      <c r="AO51" s="256"/>
    </row>
    <row r="52" spans="1:41" ht="18" hidden="1">
      <c r="B52" s="292"/>
      <c r="O52" s="299"/>
      <c r="P52" s="299"/>
      <c r="Q52" s="299"/>
      <c r="R52" s="299"/>
      <c r="S52" s="299"/>
      <c r="T52" s="299"/>
      <c r="U52" s="299"/>
      <c r="V52" s="299"/>
      <c r="W52" s="299"/>
      <c r="X52" s="299"/>
      <c r="Y52" s="299"/>
      <c r="AH52" s="370"/>
      <c r="AI52" s="256"/>
      <c r="AJ52" s="256"/>
      <c r="AK52" s="256"/>
      <c r="AL52" s="256"/>
      <c r="AM52" s="256"/>
      <c r="AN52" s="256"/>
      <c r="AO52" s="256"/>
    </row>
    <row r="53" spans="1:41" ht="18" hidden="1">
      <c r="B53" s="292"/>
      <c r="O53" s="299"/>
      <c r="P53" s="299"/>
      <c r="Q53" s="299"/>
      <c r="R53" s="299"/>
      <c r="S53" s="299"/>
      <c r="T53" s="299"/>
      <c r="U53" s="299"/>
      <c r="V53" s="299"/>
      <c r="W53" s="299"/>
      <c r="X53" s="299"/>
      <c r="Y53" s="299"/>
      <c r="AH53" s="370"/>
    </row>
    <row r="54" spans="1:41" ht="18" hidden="1">
      <c r="B54" s="292"/>
      <c r="O54" s="299"/>
      <c r="P54" s="299"/>
      <c r="Q54" s="299"/>
      <c r="R54" s="299"/>
      <c r="S54" s="299"/>
      <c r="T54" s="299"/>
      <c r="U54" s="299"/>
      <c r="V54" s="299"/>
      <c r="W54" s="299"/>
      <c r="X54" s="299"/>
      <c r="Y54" s="299"/>
      <c r="AH54" s="370"/>
      <c r="AI54" s="256"/>
      <c r="AJ54" s="256"/>
      <c r="AK54" s="256"/>
      <c r="AL54" s="256"/>
      <c r="AM54" s="256"/>
      <c r="AN54" s="256"/>
      <c r="AO54" s="256"/>
    </row>
    <row r="55" spans="1:41" ht="44.25" hidden="1" customHeight="1">
      <c r="B55" s="292"/>
      <c r="O55" s="299"/>
      <c r="P55" s="299"/>
      <c r="Q55" s="299"/>
      <c r="R55" s="299"/>
      <c r="S55" s="299"/>
      <c r="T55" s="299"/>
      <c r="U55" s="299"/>
      <c r="V55" s="299"/>
      <c r="W55" s="299"/>
      <c r="X55" s="299"/>
      <c r="Y55" s="299"/>
      <c r="AE55" s="87" t="s">
        <v>828</v>
      </c>
      <c r="AF55" s="87" t="s">
        <v>518</v>
      </c>
      <c r="AG55" s="88" t="s">
        <v>519</v>
      </c>
      <c r="AH55" s="370"/>
      <c r="AI55" s="256"/>
      <c r="AJ55" s="256"/>
      <c r="AK55" s="256"/>
      <c r="AL55" s="256"/>
      <c r="AM55" s="256"/>
      <c r="AN55" s="256"/>
      <c r="AO55" s="256"/>
    </row>
    <row r="56" spans="1:41" ht="63" hidden="1" customHeight="1">
      <c r="B56" s="292"/>
      <c r="O56" s="299"/>
      <c r="P56" s="299"/>
      <c r="Q56" s="299"/>
      <c r="R56" s="299"/>
      <c r="S56" s="299"/>
      <c r="T56" s="299"/>
      <c r="U56" s="299"/>
      <c r="V56" s="299"/>
      <c r="W56" s="299"/>
      <c r="X56" s="299"/>
      <c r="Y56" s="299"/>
      <c r="AE56" s="371" t="s">
        <v>107</v>
      </c>
      <c r="AF56" s="294" t="e">
        <f>+AB7+AB8+AB9+AB10+AB11+AB12+AB13+AB14+AB15+AB16+AB17</f>
        <v>#REF!</v>
      </c>
      <c r="AG56" s="295">
        <f>+G7+G8+G9+G10+G11+G12+G13+G14+G15+G16+G17</f>
        <v>28</v>
      </c>
      <c r="AH56" s="370"/>
      <c r="AI56" s="256"/>
      <c r="AJ56" s="256"/>
      <c r="AK56" s="256"/>
      <c r="AL56" s="256"/>
      <c r="AM56" s="256"/>
      <c r="AN56" s="256"/>
      <c r="AO56" s="256"/>
    </row>
    <row r="57" spans="1:41" ht="105" hidden="1" customHeight="1">
      <c r="B57" s="292"/>
      <c r="O57" s="299"/>
      <c r="P57" s="299"/>
      <c r="Q57" s="299"/>
      <c r="R57" s="299"/>
      <c r="S57" s="299"/>
      <c r="T57" s="299"/>
      <c r="U57" s="299"/>
      <c r="V57" s="299"/>
      <c r="W57" s="299"/>
      <c r="X57" s="299"/>
      <c r="Y57" s="299"/>
      <c r="AE57" s="371" t="s">
        <v>109</v>
      </c>
      <c r="AF57" s="294" t="e">
        <f>+AB18+AB19+AB20+AB21+AB22+AB23+AB24+AB25+AB26+AB27+AB28+AB29+AB30+AB31+AB32+AB33+AB34+AB35+AB36+AB39+AB40+AB41+AB42+AB43+AB44+AB45+AB46+AB47+AB48+AB49</f>
        <v>#REF!</v>
      </c>
      <c r="AG57" s="295" t="e">
        <f>+#REF!+G24+G25+G26+G30+G31+G32+G33+G34+G35+G40+G45+G47+G49</f>
        <v>#REF!</v>
      </c>
      <c r="AH57" s="370"/>
      <c r="AI57" s="256"/>
      <c r="AJ57" s="256"/>
      <c r="AK57" s="256"/>
      <c r="AL57" s="256"/>
      <c r="AM57" s="256"/>
      <c r="AN57" s="256"/>
      <c r="AO57" s="256"/>
    </row>
    <row r="58" spans="1:41" ht="92.25" hidden="1" customHeight="1">
      <c r="B58" s="292"/>
      <c r="O58" s="299"/>
      <c r="P58" s="299"/>
      <c r="Q58" s="299"/>
      <c r="R58" s="299"/>
      <c r="S58" s="299"/>
      <c r="T58" s="299"/>
      <c r="U58" s="299"/>
      <c r="V58" s="299"/>
      <c r="W58" s="299"/>
      <c r="X58" s="299"/>
      <c r="Y58" s="299"/>
      <c r="AE58" s="85" t="s">
        <v>829</v>
      </c>
      <c r="AF58" s="86" t="e">
        <f>+AVERAGE(AF56:AF57)</f>
        <v>#REF!</v>
      </c>
      <c r="AG58" s="297" t="e">
        <f>+AVERAGE(AG56:AG57)</f>
        <v>#REF!</v>
      </c>
      <c r="AH58" s="370"/>
    </row>
    <row r="59" spans="1:41" ht="18" hidden="1">
      <c r="B59" s="292"/>
      <c r="O59" s="299"/>
      <c r="P59" s="299"/>
      <c r="Q59" s="299"/>
      <c r="R59" s="299"/>
      <c r="S59" s="299"/>
      <c r="T59" s="299"/>
      <c r="U59" s="299"/>
      <c r="V59" s="299"/>
      <c r="W59" s="299"/>
      <c r="X59" s="299"/>
      <c r="Y59" s="299"/>
      <c r="AH59" s="370"/>
    </row>
    <row r="60" spans="1:41" ht="18" hidden="1">
      <c r="B60" s="292"/>
      <c r="O60" s="299"/>
      <c r="P60" s="299"/>
      <c r="Q60" s="299"/>
      <c r="R60" s="299"/>
      <c r="S60" s="299"/>
      <c r="T60" s="299"/>
      <c r="U60" s="299"/>
      <c r="V60" s="299"/>
      <c r="W60" s="299"/>
      <c r="X60" s="299"/>
      <c r="Y60" s="299"/>
      <c r="AH60" s="370"/>
    </row>
    <row r="61" spans="1:41" ht="18" hidden="1">
      <c r="B61" s="292"/>
      <c r="O61" s="299"/>
      <c r="P61" s="299"/>
      <c r="Q61" s="299"/>
      <c r="R61" s="299"/>
      <c r="S61" s="299"/>
      <c r="T61" s="299"/>
      <c r="U61" s="299"/>
      <c r="V61" s="299"/>
      <c r="W61" s="299"/>
      <c r="X61" s="299"/>
      <c r="Y61" s="299"/>
      <c r="AH61" s="370"/>
    </row>
    <row r="62" spans="1:41" ht="18" hidden="1">
      <c r="B62" s="292"/>
      <c r="O62" s="299"/>
      <c r="P62" s="299"/>
      <c r="Q62" s="299"/>
      <c r="R62" s="299"/>
      <c r="S62" s="299"/>
      <c r="T62" s="299"/>
      <c r="U62" s="299"/>
      <c r="V62" s="299"/>
      <c r="W62" s="299"/>
      <c r="X62" s="299"/>
      <c r="Y62" s="299"/>
      <c r="AH62" s="370"/>
    </row>
    <row r="63" spans="1:41" ht="18" hidden="1">
      <c r="B63" s="292"/>
      <c r="O63" s="299"/>
      <c r="P63" s="299"/>
      <c r="Q63" s="299"/>
      <c r="R63" s="299"/>
      <c r="S63" s="299"/>
      <c r="T63" s="299"/>
      <c r="U63" s="299"/>
      <c r="V63" s="299"/>
      <c r="W63" s="299"/>
      <c r="X63" s="299"/>
      <c r="Y63" s="299"/>
      <c r="AH63" s="370"/>
    </row>
    <row r="64" spans="1:41" ht="18" hidden="1">
      <c r="B64" s="292"/>
      <c r="O64" s="299"/>
      <c r="P64" s="299"/>
      <c r="Q64" s="299"/>
      <c r="R64" s="299"/>
      <c r="S64" s="299"/>
      <c r="T64" s="299"/>
      <c r="U64" s="299"/>
      <c r="V64" s="299"/>
      <c r="W64" s="299"/>
      <c r="X64" s="299"/>
      <c r="Y64" s="299"/>
      <c r="AH64" s="370"/>
    </row>
    <row r="65" spans="2:41" ht="18" hidden="1">
      <c r="B65" s="292"/>
      <c r="O65" s="299"/>
      <c r="P65" s="299"/>
      <c r="Q65" s="299"/>
      <c r="R65" s="299"/>
      <c r="S65" s="299"/>
      <c r="T65" s="299"/>
      <c r="U65" s="299"/>
      <c r="V65" s="299"/>
      <c r="W65" s="299"/>
      <c r="X65" s="299"/>
      <c r="Y65" s="299"/>
      <c r="AH65" s="370"/>
      <c r="AI65" s="256"/>
      <c r="AJ65" s="256"/>
      <c r="AK65" s="256"/>
      <c r="AL65" s="256"/>
      <c r="AM65" s="256"/>
      <c r="AN65" s="256"/>
      <c r="AO65" s="256"/>
    </row>
    <row r="66" spans="2:41" ht="18" hidden="1">
      <c r="B66" s="292"/>
      <c r="O66" s="299"/>
      <c r="P66" s="299"/>
      <c r="Q66" s="299"/>
      <c r="R66" s="299"/>
      <c r="S66" s="299"/>
      <c r="T66" s="299"/>
      <c r="U66" s="299"/>
      <c r="V66" s="299"/>
      <c r="W66" s="299"/>
      <c r="X66" s="299"/>
      <c r="Y66" s="299"/>
      <c r="AH66" s="370"/>
    </row>
    <row r="67" spans="2:41" ht="18">
      <c r="B67" s="292"/>
      <c r="O67" s="299"/>
      <c r="P67" s="299"/>
      <c r="Q67" s="299"/>
      <c r="R67" s="299"/>
      <c r="S67" s="299"/>
      <c r="T67" s="299"/>
      <c r="U67" s="299"/>
      <c r="V67" s="299"/>
      <c r="W67" s="299"/>
      <c r="X67" s="299"/>
      <c r="Y67" s="299"/>
      <c r="AC67" s="372"/>
      <c r="AD67" s="372"/>
      <c r="AH67" s="370"/>
    </row>
    <row r="68" spans="2:41" ht="18">
      <c r="B68" s="292"/>
      <c r="O68" s="299"/>
      <c r="P68" s="299"/>
      <c r="Q68" s="299"/>
      <c r="R68" s="299"/>
      <c r="S68" s="299"/>
      <c r="T68" s="299"/>
      <c r="U68" s="299"/>
      <c r="V68" s="299"/>
      <c r="W68" s="299"/>
      <c r="X68" s="299"/>
      <c r="Y68" s="299"/>
      <c r="AH68" s="370"/>
    </row>
    <row r="69" spans="2:41" ht="18">
      <c r="B69" s="292"/>
      <c r="O69" s="299"/>
      <c r="P69" s="299"/>
      <c r="Q69" s="299"/>
      <c r="R69" s="299"/>
      <c r="S69" s="299"/>
      <c r="T69" s="299"/>
      <c r="U69" s="299"/>
      <c r="V69" s="299"/>
      <c r="W69" s="299"/>
      <c r="X69" s="299"/>
      <c r="Y69" s="299"/>
      <c r="AH69" s="370"/>
    </row>
    <row r="70" spans="2:41" ht="18">
      <c r="B70" s="292"/>
      <c r="O70" s="299"/>
      <c r="P70" s="299"/>
      <c r="Q70" s="299"/>
      <c r="R70" s="299"/>
      <c r="S70" s="299"/>
      <c r="T70" s="299"/>
      <c r="U70" s="299"/>
      <c r="V70" s="299"/>
      <c r="W70" s="299"/>
      <c r="X70" s="299"/>
      <c r="Y70" s="299"/>
      <c r="AH70" s="370"/>
    </row>
    <row r="71" spans="2:41" ht="18">
      <c r="B71" s="292"/>
      <c r="O71" s="299"/>
      <c r="P71" s="299"/>
      <c r="Q71" s="299"/>
      <c r="R71" s="299"/>
      <c r="S71" s="299"/>
      <c r="T71" s="299"/>
      <c r="U71" s="299"/>
      <c r="V71" s="299"/>
      <c r="W71" s="299"/>
      <c r="X71" s="299"/>
      <c r="Y71" s="299"/>
      <c r="AH71" s="370"/>
    </row>
    <row r="72" spans="2:41" ht="18">
      <c r="B72" s="292"/>
      <c r="O72" s="299"/>
      <c r="P72" s="299"/>
      <c r="Q72" s="299"/>
      <c r="R72" s="299"/>
      <c r="S72" s="299"/>
      <c r="T72" s="299"/>
      <c r="U72" s="299"/>
      <c r="V72" s="299"/>
      <c r="W72" s="299"/>
      <c r="X72" s="299"/>
      <c r="Y72" s="299"/>
      <c r="AH72" s="370"/>
    </row>
    <row r="73" spans="2:41" ht="18">
      <c r="B73" s="292"/>
      <c r="O73" s="299"/>
      <c r="P73" s="299"/>
      <c r="Q73" s="299"/>
      <c r="R73" s="299"/>
      <c r="S73" s="299"/>
      <c r="T73" s="299"/>
      <c r="U73" s="299"/>
      <c r="V73" s="299"/>
      <c r="W73" s="299"/>
      <c r="X73" s="299"/>
      <c r="Y73" s="299"/>
      <c r="AH73" s="370"/>
    </row>
    <row r="74" spans="2:41" ht="18">
      <c r="B74" s="292"/>
      <c r="O74" s="299"/>
      <c r="P74" s="299"/>
      <c r="Q74" s="299"/>
      <c r="R74" s="299"/>
      <c r="S74" s="299"/>
      <c r="T74" s="299"/>
      <c r="U74" s="299"/>
      <c r="V74" s="299"/>
      <c r="W74" s="299"/>
      <c r="X74" s="299"/>
      <c r="Y74" s="299"/>
      <c r="AH74" s="370"/>
    </row>
    <row r="75" spans="2:41" ht="18">
      <c r="B75" s="292"/>
      <c r="O75" s="299"/>
      <c r="P75" s="299"/>
      <c r="Q75" s="299"/>
      <c r="R75" s="299"/>
      <c r="S75" s="299"/>
      <c r="T75" s="299"/>
      <c r="U75" s="299"/>
      <c r="V75" s="299"/>
      <c r="W75" s="299"/>
      <c r="X75" s="299"/>
      <c r="Y75" s="299"/>
      <c r="AH75" s="370"/>
    </row>
    <row r="76" spans="2:41" ht="18">
      <c r="B76" s="292"/>
      <c r="O76" s="299"/>
      <c r="P76" s="299"/>
      <c r="Q76" s="299"/>
      <c r="R76" s="299"/>
      <c r="S76" s="299"/>
      <c r="T76" s="299"/>
      <c r="U76" s="299"/>
      <c r="V76" s="299"/>
      <c r="W76" s="299"/>
      <c r="X76" s="299"/>
      <c r="Y76" s="299"/>
      <c r="AH76" s="370"/>
    </row>
    <row r="77" spans="2:41" ht="18">
      <c r="B77" s="292"/>
      <c r="O77" s="299"/>
      <c r="P77" s="299"/>
      <c r="Q77" s="299"/>
      <c r="R77" s="299"/>
      <c r="S77" s="299"/>
      <c r="T77" s="299"/>
      <c r="U77" s="299"/>
      <c r="V77" s="299"/>
      <c r="W77" s="299"/>
      <c r="X77" s="299"/>
      <c r="Y77" s="299"/>
      <c r="AH77" s="370"/>
    </row>
    <row r="78" spans="2:41" ht="18">
      <c r="B78" s="292"/>
      <c r="O78" s="299"/>
      <c r="P78" s="299"/>
      <c r="Q78" s="299"/>
      <c r="R78" s="299"/>
      <c r="S78" s="299"/>
      <c r="T78" s="299"/>
      <c r="U78" s="299"/>
      <c r="V78" s="299"/>
      <c r="W78" s="299"/>
      <c r="X78" s="299"/>
      <c r="Y78" s="299"/>
      <c r="AH78" s="370"/>
    </row>
    <row r="79" spans="2:41" ht="18">
      <c r="B79" s="292"/>
      <c r="O79" s="299"/>
      <c r="P79" s="299"/>
      <c r="Q79" s="299"/>
      <c r="R79" s="299"/>
      <c r="S79" s="299"/>
      <c r="T79" s="299"/>
      <c r="U79" s="299"/>
      <c r="V79" s="299"/>
      <c r="W79" s="299"/>
      <c r="X79" s="299"/>
      <c r="Y79" s="299"/>
      <c r="AH79" s="370"/>
    </row>
    <row r="80" spans="2:41" ht="18">
      <c r="B80" s="292"/>
      <c r="O80" s="299"/>
      <c r="P80" s="299"/>
      <c r="Q80" s="299"/>
      <c r="R80" s="299"/>
      <c r="S80" s="299"/>
      <c r="T80" s="299"/>
      <c r="U80" s="299"/>
      <c r="V80" s="299"/>
      <c r="W80" s="299"/>
      <c r="X80" s="299"/>
      <c r="Y80" s="299"/>
      <c r="AH80" s="370"/>
    </row>
    <row r="81" spans="2:34" ht="18">
      <c r="B81" s="292"/>
      <c r="O81" s="299"/>
      <c r="P81" s="299"/>
      <c r="Q81" s="299"/>
      <c r="R81" s="299"/>
      <c r="S81" s="299"/>
      <c r="T81" s="299"/>
      <c r="U81" s="299"/>
      <c r="V81" s="299"/>
      <c r="W81" s="299"/>
      <c r="X81" s="299"/>
      <c r="Y81" s="299"/>
      <c r="AH81" s="370"/>
    </row>
    <row r="82" spans="2:34" ht="18">
      <c r="B82" s="292"/>
      <c r="O82" s="299"/>
      <c r="P82" s="299"/>
      <c r="Q82" s="299"/>
      <c r="R82" s="299"/>
      <c r="S82" s="299"/>
      <c r="T82" s="299"/>
      <c r="U82" s="299"/>
      <c r="V82" s="299"/>
      <c r="W82" s="299"/>
      <c r="X82" s="299"/>
      <c r="Y82" s="299"/>
      <c r="AH82" s="370"/>
    </row>
    <row r="83" spans="2:34" ht="18">
      <c r="B83" s="292"/>
      <c r="O83" s="299"/>
      <c r="P83" s="299"/>
      <c r="Q83" s="299"/>
      <c r="R83" s="299"/>
      <c r="S83" s="299"/>
      <c r="T83" s="299"/>
      <c r="U83" s="299"/>
      <c r="V83" s="299"/>
      <c r="W83" s="299"/>
      <c r="X83" s="299"/>
      <c r="Y83" s="299"/>
      <c r="AH83" s="370"/>
    </row>
    <row r="84" spans="2:34" ht="18">
      <c r="B84" s="292"/>
      <c r="O84" s="299"/>
      <c r="P84" s="299"/>
      <c r="Q84" s="299"/>
      <c r="R84" s="299"/>
      <c r="S84" s="299"/>
      <c r="T84" s="299"/>
      <c r="U84" s="299"/>
      <c r="V84" s="299"/>
      <c r="W84" s="299"/>
      <c r="X84" s="299"/>
      <c r="Y84" s="299"/>
      <c r="AH84" s="370"/>
    </row>
    <row r="85" spans="2:34" ht="18">
      <c r="B85" s="292"/>
      <c r="O85" s="299"/>
      <c r="P85" s="299"/>
      <c r="Q85" s="299"/>
      <c r="R85" s="299"/>
      <c r="S85" s="299"/>
      <c r="T85" s="299"/>
      <c r="U85" s="299"/>
      <c r="V85" s="299"/>
      <c r="W85" s="299"/>
      <c r="X85" s="299"/>
      <c r="Y85" s="299"/>
      <c r="AH85" s="370"/>
    </row>
    <row r="86" spans="2:34" ht="18">
      <c r="B86" s="292"/>
      <c r="O86" s="299"/>
      <c r="P86" s="299"/>
      <c r="Q86" s="299"/>
      <c r="R86" s="299"/>
      <c r="S86" s="299"/>
      <c r="T86" s="299"/>
      <c r="U86" s="299"/>
      <c r="V86" s="299"/>
      <c r="W86" s="299"/>
      <c r="X86" s="299"/>
      <c r="Y86" s="299"/>
      <c r="AH86" s="370"/>
    </row>
    <row r="87" spans="2:34" ht="18">
      <c r="B87" s="292"/>
      <c r="O87" s="299"/>
      <c r="P87" s="299"/>
      <c r="Q87" s="299"/>
      <c r="R87" s="299"/>
      <c r="S87" s="299"/>
      <c r="T87" s="299"/>
      <c r="U87" s="299"/>
      <c r="V87" s="299"/>
      <c r="W87" s="299"/>
      <c r="X87" s="299"/>
      <c r="Y87" s="299"/>
      <c r="AH87" s="370"/>
    </row>
    <row r="88" spans="2:34" ht="18">
      <c r="B88" s="292"/>
      <c r="O88" s="299"/>
      <c r="P88" s="299"/>
      <c r="Q88" s="299"/>
      <c r="R88" s="299"/>
      <c r="S88" s="299"/>
      <c r="T88" s="299"/>
      <c r="U88" s="299"/>
      <c r="V88" s="299"/>
      <c r="W88" s="299"/>
      <c r="X88" s="299"/>
      <c r="Y88" s="299"/>
      <c r="AH88" s="370"/>
    </row>
    <row r="89" spans="2:34" ht="18">
      <c r="B89" s="292"/>
      <c r="O89" s="299"/>
      <c r="P89" s="299"/>
      <c r="Q89" s="299"/>
      <c r="R89" s="299"/>
      <c r="S89" s="299"/>
      <c r="T89" s="299"/>
      <c r="U89" s="299"/>
      <c r="V89" s="299"/>
      <c r="W89" s="299"/>
      <c r="X89" s="299"/>
      <c r="Y89" s="299"/>
      <c r="AH89" s="370"/>
    </row>
    <row r="90" spans="2:34" ht="18">
      <c r="B90" s="292"/>
      <c r="O90" s="299"/>
      <c r="P90" s="299"/>
      <c r="Q90" s="299"/>
      <c r="R90" s="299"/>
      <c r="S90" s="299"/>
      <c r="T90" s="299"/>
      <c r="U90" s="299"/>
      <c r="V90" s="299"/>
      <c r="W90" s="299"/>
      <c r="X90" s="299"/>
      <c r="Y90" s="299"/>
      <c r="AH90" s="370"/>
    </row>
    <row r="91" spans="2:34" ht="18">
      <c r="B91" s="292"/>
      <c r="O91" s="299"/>
      <c r="P91" s="299"/>
      <c r="Q91" s="299"/>
      <c r="R91" s="299"/>
      <c r="S91" s="299"/>
      <c r="T91" s="299"/>
      <c r="U91" s="299"/>
      <c r="V91" s="299"/>
      <c r="W91" s="299"/>
      <c r="X91" s="299"/>
      <c r="Y91" s="299"/>
      <c r="AH91" s="370"/>
    </row>
    <row r="92" spans="2:34" ht="18">
      <c r="B92" s="292"/>
      <c r="O92" s="299"/>
      <c r="P92" s="299"/>
      <c r="Q92" s="299"/>
      <c r="R92" s="299"/>
      <c r="S92" s="299"/>
      <c r="T92" s="299"/>
      <c r="U92" s="299"/>
      <c r="V92" s="299"/>
      <c r="W92" s="299"/>
      <c r="X92" s="299"/>
      <c r="Y92" s="299"/>
      <c r="AH92" s="370"/>
    </row>
    <row r="93" spans="2:34" ht="18">
      <c r="B93" s="292"/>
      <c r="O93" s="299"/>
      <c r="P93" s="299"/>
      <c r="Q93" s="299"/>
      <c r="R93" s="299"/>
      <c r="S93" s="299"/>
      <c r="T93" s="299"/>
      <c r="U93" s="299"/>
      <c r="V93" s="299"/>
      <c r="W93" s="299"/>
      <c r="X93" s="299"/>
      <c r="Y93" s="299"/>
      <c r="AH93" s="370"/>
    </row>
    <row r="94" spans="2:34" ht="18">
      <c r="B94" s="292"/>
      <c r="O94" s="299"/>
      <c r="P94" s="299"/>
      <c r="Q94" s="299"/>
      <c r="R94" s="299"/>
      <c r="S94" s="299"/>
      <c r="T94" s="299"/>
      <c r="U94" s="299"/>
      <c r="V94" s="299"/>
      <c r="W94" s="299"/>
      <c r="X94" s="299"/>
      <c r="Y94" s="299"/>
      <c r="AH94" s="370"/>
    </row>
    <row r="95" spans="2:34" ht="18">
      <c r="B95" s="292"/>
      <c r="O95" s="299"/>
      <c r="P95" s="299"/>
      <c r="Q95" s="299"/>
      <c r="R95" s="299"/>
      <c r="S95" s="299"/>
      <c r="T95" s="299"/>
      <c r="U95" s="299"/>
      <c r="V95" s="299"/>
      <c r="W95" s="299"/>
      <c r="X95" s="299"/>
      <c r="Y95" s="299"/>
      <c r="AH95" s="370"/>
    </row>
    <row r="96" spans="2:34" ht="18">
      <c r="B96" s="292"/>
      <c r="O96" s="299"/>
      <c r="P96" s="299"/>
      <c r="Q96" s="299"/>
      <c r="R96" s="299"/>
      <c r="S96" s="299"/>
      <c r="T96" s="299"/>
      <c r="U96" s="299"/>
      <c r="V96" s="299"/>
      <c r="W96" s="299"/>
      <c r="X96" s="299"/>
      <c r="Y96" s="299"/>
      <c r="AH96" s="370"/>
    </row>
    <row r="97" spans="2:34" ht="18">
      <c r="B97" s="292"/>
      <c r="O97" s="299"/>
      <c r="P97" s="299"/>
      <c r="Q97" s="299"/>
      <c r="R97" s="299"/>
      <c r="S97" s="299"/>
      <c r="T97" s="299"/>
      <c r="U97" s="299"/>
      <c r="V97" s="299"/>
      <c r="W97" s="299"/>
      <c r="X97" s="299"/>
      <c r="Y97" s="299"/>
      <c r="AH97" s="370"/>
    </row>
    <row r="98" spans="2:34" ht="18">
      <c r="B98" s="292"/>
      <c r="O98" s="299"/>
      <c r="P98" s="299"/>
      <c r="Q98" s="299"/>
      <c r="R98" s="299"/>
      <c r="S98" s="299"/>
      <c r="T98" s="299"/>
      <c r="U98" s="299"/>
      <c r="V98" s="299"/>
      <c r="W98" s="299"/>
      <c r="X98" s="299"/>
      <c r="Y98" s="299"/>
      <c r="AH98" s="370"/>
    </row>
    <row r="99" spans="2:34" ht="18">
      <c r="B99" s="292"/>
      <c r="O99" s="299"/>
      <c r="P99" s="299"/>
      <c r="Q99" s="299"/>
      <c r="R99" s="299"/>
      <c r="S99" s="299"/>
      <c r="T99" s="299"/>
      <c r="U99" s="299"/>
      <c r="V99" s="299"/>
      <c r="W99" s="299"/>
      <c r="X99" s="299"/>
      <c r="Y99" s="299"/>
      <c r="AH99" s="370"/>
    </row>
    <row r="100" spans="2:34" ht="18">
      <c r="B100" s="292"/>
      <c r="AH100" s="370"/>
    </row>
    <row r="101" spans="2:34" ht="18">
      <c r="B101" s="292"/>
      <c r="AH101" s="370"/>
    </row>
    <row r="102" spans="2:34" ht="18">
      <c r="B102" s="292"/>
      <c r="AH102" s="370"/>
    </row>
    <row r="103" spans="2:34" ht="18">
      <c r="B103" s="292"/>
      <c r="AH103" s="370"/>
    </row>
    <row r="104" spans="2:34" ht="18">
      <c r="B104" s="292"/>
      <c r="AH104" s="370"/>
    </row>
    <row r="105" spans="2:34" ht="18">
      <c r="B105" s="292"/>
      <c r="AH105" s="370"/>
    </row>
    <row r="106" spans="2:34" ht="18">
      <c r="B106" s="292"/>
      <c r="AH106" s="370"/>
    </row>
    <row r="107" spans="2:34" ht="18">
      <c r="B107" s="292"/>
      <c r="AH107" s="370"/>
    </row>
    <row r="108" spans="2:34" ht="18">
      <c r="B108" s="292"/>
      <c r="AH108" s="370"/>
    </row>
    <row r="109" spans="2:34" ht="18">
      <c r="B109" s="292"/>
      <c r="AH109" s="370"/>
    </row>
    <row r="110" spans="2:34" ht="18">
      <c r="B110" s="292"/>
      <c r="AH110" s="370"/>
    </row>
    <row r="111" spans="2:34" ht="18">
      <c r="B111" s="292"/>
      <c r="AH111" s="370"/>
    </row>
    <row r="112" spans="2:34" ht="18">
      <c r="B112" s="292"/>
      <c r="AH112" s="370"/>
    </row>
    <row r="113" spans="2:34" ht="18">
      <c r="B113" s="292"/>
      <c r="AH113" s="370"/>
    </row>
    <row r="114" spans="2:34" ht="18">
      <c r="B114" s="292"/>
      <c r="AH114" s="370"/>
    </row>
    <row r="115" spans="2:34" ht="18">
      <c r="B115" s="292"/>
      <c r="AH115" s="370"/>
    </row>
    <row r="116" spans="2:34" ht="18">
      <c r="B116" s="292"/>
      <c r="AH116" s="370"/>
    </row>
    <row r="117" spans="2:34" ht="18">
      <c r="B117" s="292"/>
      <c r="AH117" s="370"/>
    </row>
    <row r="118" spans="2:34" ht="18">
      <c r="B118" s="292"/>
      <c r="AH118" s="370"/>
    </row>
    <row r="119" spans="2:34" ht="18">
      <c r="B119" s="292"/>
      <c r="AH119" s="370"/>
    </row>
    <row r="120" spans="2:34" ht="18">
      <c r="B120" s="292"/>
      <c r="AH120" s="370"/>
    </row>
    <row r="121" spans="2:34" ht="18">
      <c r="B121" s="292"/>
      <c r="AH121" s="370"/>
    </row>
    <row r="122" spans="2:34" ht="18">
      <c r="B122" s="292"/>
      <c r="AH122" s="370"/>
    </row>
    <row r="123" spans="2:34" ht="18">
      <c r="B123" s="292"/>
      <c r="AH123" s="370"/>
    </row>
    <row r="124" spans="2:34" ht="18">
      <c r="B124" s="292"/>
      <c r="AH124" s="370"/>
    </row>
    <row r="125" spans="2:34" ht="18">
      <c r="B125" s="292"/>
      <c r="AH125" s="370"/>
    </row>
    <row r="126" spans="2:34" ht="18">
      <c r="B126" s="292"/>
      <c r="AH126" s="370"/>
    </row>
    <row r="127" spans="2:34" ht="18">
      <c r="B127" s="292"/>
      <c r="AH127" s="370"/>
    </row>
    <row r="128" spans="2:34" ht="18">
      <c r="B128" s="292"/>
      <c r="AH128" s="370"/>
    </row>
    <row r="129" spans="2:34" ht="18">
      <c r="B129" s="292"/>
      <c r="AH129" s="370"/>
    </row>
    <row r="130" spans="2:34" ht="18">
      <c r="B130" s="292"/>
      <c r="AH130" s="370"/>
    </row>
    <row r="131" spans="2:34" ht="18">
      <c r="B131" s="292"/>
      <c r="AH131" s="370"/>
    </row>
    <row r="132" spans="2:34" ht="18">
      <c r="B132" s="292"/>
      <c r="AH132" s="370"/>
    </row>
    <row r="133" spans="2:34" ht="18">
      <c r="B133" s="292"/>
      <c r="AH133" s="370"/>
    </row>
    <row r="134" spans="2:34" ht="18">
      <c r="B134" s="292"/>
      <c r="AH134" s="370"/>
    </row>
    <row r="135" spans="2:34" ht="18">
      <c r="B135" s="292"/>
      <c r="AH135" s="370"/>
    </row>
    <row r="136" spans="2:34" ht="18">
      <c r="B136" s="292"/>
      <c r="AH136" s="370"/>
    </row>
    <row r="137" spans="2:34" ht="18">
      <c r="B137" s="292"/>
      <c r="AH137" s="370"/>
    </row>
    <row r="138" spans="2:34" ht="18">
      <c r="B138" s="292"/>
      <c r="AH138" s="370"/>
    </row>
    <row r="139" spans="2:34" ht="18">
      <c r="B139" s="292"/>
      <c r="AH139" s="370"/>
    </row>
    <row r="140" spans="2:34" ht="18">
      <c r="B140" s="292"/>
      <c r="AH140" s="370"/>
    </row>
    <row r="141" spans="2:34" ht="18">
      <c r="B141" s="292"/>
      <c r="AH141" s="370"/>
    </row>
    <row r="142" spans="2:34" ht="18">
      <c r="B142" s="292"/>
      <c r="AH142" s="370"/>
    </row>
    <row r="143" spans="2:34" ht="18">
      <c r="B143" s="292"/>
      <c r="AH143" s="370"/>
    </row>
    <row r="144" spans="2:34" ht="18">
      <c r="B144" s="292"/>
      <c r="AH144" s="370"/>
    </row>
    <row r="145" spans="2:34" ht="18">
      <c r="B145" s="292"/>
      <c r="AH145" s="370"/>
    </row>
    <row r="146" spans="2:34" ht="18">
      <c r="B146" s="292"/>
      <c r="AH146" s="370"/>
    </row>
    <row r="147" spans="2:34" ht="18">
      <c r="B147" s="292"/>
      <c r="AH147" s="370"/>
    </row>
    <row r="148" spans="2:34" ht="18">
      <c r="B148" s="292"/>
      <c r="AH148" s="370"/>
    </row>
    <row r="149" spans="2:34" ht="18">
      <c r="B149" s="292"/>
      <c r="AH149" s="370"/>
    </row>
    <row r="150" spans="2:34" ht="18">
      <c r="B150" s="292"/>
      <c r="AH150" s="370"/>
    </row>
    <row r="151" spans="2:34" ht="18">
      <c r="B151" s="292"/>
      <c r="AH151" s="370"/>
    </row>
    <row r="152" spans="2:34" ht="18">
      <c r="B152" s="292"/>
      <c r="AH152" s="370"/>
    </row>
    <row r="153" spans="2:34" ht="18">
      <c r="B153" s="292"/>
      <c r="AH153" s="370"/>
    </row>
    <row r="154" spans="2:34" ht="18">
      <c r="B154" s="292"/>
      <c r="AH154" s="370"/>
    </row>
    <row r="155" spans="2:34" ht="18">
      <c r="B155" s="292"/>
      <c r="AH155" s="370"/>
    </row>
    <row r="156" spans="2:34" ht="18">
      <c r="B156" s="292"/>
      <c r="AH156" s="370"/>
    </row>
    <row r="157" spans="2:34" ht="18">
      <c r="B157" s="292"/>
      <c r="AH157" s="370"/>
    </row>
    <row r="158" spans="2:34" ht="18">
      <c r="B158" s="292"/>
      <c r="AH158" s="370"/>
    </row>
    <row r="159" spans="2:34" ht="18">
      <c r="B159" s="292"/>
      <c r="AH159" s="370"/>
    </row>
    <row r="160" spans="2:34" ht="18">
      <c r="B160" s="292"/>
      <c r="AH160" s="370"/>
    </row>
    <row r="161" spans="2:34" ht="18">
      <c r="B161" s="292"/>
      <c r="AH161" s="370"/>
    </row>
    <row r="162" spans="2:34" ht="18">
      <c r="B162" s="292"/>
      <c r="AH162" s="370"/>
    </row>
    <row r="163" spans="2:34" ht="18">
      <c r="B163" s="292"/>
      <c r="AH163" s="370"/>
    </row>
    <row r="164" spans="2:34" ht="18">
      <c r="B164" s="292"/>
      <c r="AH164" s="370"/>
    </row>
    <row r="165" spans="2:34" ht="18">
      <c r="B165" s="292"/>
      <c r="AH165" s="370"/>
    </row>
    <row r="166" spans="2:34" ht="18">
      <c r="B166" s="292"/>
      <c r="AH166" s="370"/>
    </row>
    <row r="167" spans="2:34" ht="18">
      <c r="B167" s="292"/>
      <c r="AH167" s="370"/>
    </row>
    <row r="168" spans="2:34" ht="18">
      <c r="B168" s="292"/>
      <c r="AH168" s="370"/>
    </row>
    <row r="169" spans="2:34" ht="18">
      <c r="B169" s="292"/>
      <c r="AH169" s="370"/>
    </row>
    <row r="170" spans="2:34" ht="18">
      <c r="B170" s="292"/>
      <c r="AH170" s="370"/>
    </row>
    <row r="171" spans="2:34" ht="18">
      <c r="B171" s="292"/>
      <c r="AH171" s="370"/>
    </row>
    <row r="172" spans="2:34" ht="18">
      <c r="B172" s="292"/>
      <c r="AH172" s="370"/>
    </row>
    <row r="173" spans="2:34" ht="18">
      <c r="B173" s="292"/>
      <c r="AH173" s="370"/>
    </row>
    <row r="174" spans="2:34" ht="18">
      <c r="B174" s="292"/>
      <c r="AH174" s="370"/>
    </row>
    <row r="175" spans="2:34" ht="18">
      <c r="B175" s="292"/>
      <c r="AH175" s="370"/>
    </row>
    <row r="176" spans="2:34" ht="18">
      <c r="B176" s="292"/>
      <c r="AH176" s="370"/>
    </row>
    <row r="177" spans="2:34" ht="18">
      <c r="B177" s="292"/>
      <c r="AH177" s="370"/>
    </row>
    <row r="178" spans="2:34" ht="18">
      <c r="B178" s="292"/>
      <c r="AH178" s="370"/>
    </row>
    <row r="179" spans="2:34" ht="18">
      <c r="B179" s="292"/>
      <c r="AH179" s="370"/>
    </row>
    <row r="180" spans="2:34" ht="18">
      <c r="B180" s="292"/>
      <c r="AH180" s="370"/>
    </row>
    <row r="181" spans="2:34" ht="18">
      <c r="B181" s="292"/>
      <c r="AH181" s="370"/>
    </row>
    <row r="182" spans="2:34" ht="18">
      <c r="B182" s="292"/>
      <c r="AH182" s="370"/>
    </row>
    <row r="183" spans="2:34" ht="18">
      <c r="B183" s="292"/>
      <c r="AH183" s="370"/>
    </row>
    <row r="184" spans="2:34" ht="18">
      <c r="B184" s="292"/>
      <c r="AH184" s="370"/>
    </row>
    <row r="185" spans="2:34" ht="18">
      <c r="B185" s="292"/>
      <c r="AH185" s="370"/>
    </row>
    <row r="186" spans="2:34" ht="18">
      <c r="B186" s="292"/>
      <c r="AH186" s="370"/>
    </row>
    <row r="187" spans="2:34" ht="18">
      <c r="B187" s="292"/>
      <c r="AH187" s="370"/>
    </row>
    <row r="188" spans="2:34" ht="18">
      <c r="B188" s="292"/>
      <c r="AH188" s="370"/>
    </row>
    <row r="189" spans="2:34" ht="18">
      <c r="B189" s="292"/>
      <c r="AH189" s="370"/>
    </row>
    <row r="190" spans="2:34" ht="18">
      <c r="B190" s="292"/>
      <c r="AH190" s="370"/>
    </row>
    <row r="191" spans="2:34" ht="18">
      <c r="B191" s="292"/>
      <c r="AH191" s="370"/>
    </row>
    <row r="192" spans="2:34" ht="18">
      <c r="B192" s="292"/>
      <c r="AH192" s="370"/>
    </row>
    <row r="193" spans="2:34" ht="18">
      <c r="B193" s="292"/>
      <c r="AH193" s="370"/>
    </row>
    <row r="194" spans="2:34" ht="18">
      <c r="B194" s="292"/>
      <c r="AH194" s="370"/>
    </row>
    <row r="195" spans="2:34" ht="18">
      <c r="B195" s="292"/>
      <c r="AH195" s="370"/>
    </row>
    <row r="196" spans="2:34" ht="18">
      <c r="B196" s="292"/>
      <c r="AH196" s="370"/>
    </row>
    <row r="197" spans="2:34" ht="18">
      <c r="B197" s="292"/>
      <c r="AH197" s="370"/>
    </row>
    <row r="198" spans="2:34" ht="18">
      <c r="B198" s="292"/>
      <c r="AH198" s="370"/>
    </row>
    <row r="199" spans="2:34" ht="18">
      <c r="B199" s="292"/>
      <c r="AH199" s="370"/>
    </row>
    <row r="200" spans="2:34" ht="18">
      <c r="B200" s="292"/>
      <c r="AH200" s="370"/>
    </row>
    <row r="201" spans="2:34" ht="18">
      <c r="B201" s="292"/>
      <c r="AH201" s="370"/>
    </row>
    <row r="202" spans="2:34" ht="18">
      <c r="B202" s="292"/>
      <c r="AH202" s="370"/>
    </row>
    <row r="203" spans="2:34" ht="18">
      <c r="B203" s="292"/>
      <c r="AH203" s="370"/>
    </row>
    <row r="204" spans="2:34" ht="18">
      <c r="B204" s="292"/>
      <c r="AH204" s="370"/>
    </row>
    <row r="205" spans="2:34" ht="18">
      <c r="B205" s="292"/>
      <c r="AH205" s="370"/>
    </row>
    <row r="206" spans="2:34" ht="18">
      <c r="B206" s="292"/>
      <c r="AH206" s="370"/>
    </row>
    <row r="207" spans="2:34" ht="18">
      <c r="B207" s="292"/>
      <c r="AH207" s="370"/>
    </row>
    <row r="208" spans="2:34" ht="18">
      <c r="B208" s="292"/>
      <c r="AH208" s="370"/>
    </row>
    <row r="209" spans="2:34" ht="18">
      <c r="B209" s="292"/>
      <c r="AH209" s="370"/>
    </row>
    <row r="210" spans="2:34" ht="18">
      <c r="B210" s="292"/>
      <c r="AH210" s="370"/>
    </row>
    <row r="211" spans="2:34" ht="18">
      <c r="B211" s="292"/>
      <c r="AH211" s="370"/>
    </row>
    <row r="212" spans="2:34" ht="18">
      <c r="B212" s="292"/>
      <c r="AH212" s="370"/>
    </row>
    <row r="213" spans="2:34" ht="18">
      <c r="B213" s="292"/>
      <c r="AH213" s="370"/>
    </row>
    <row r="214" spans="2:34" ht="18">
      <c r="B214" s="292"/>
      <c r="AH214" s="370"/>
    </row>
    <row r="215" spans="2:34" ht="18">
      <c r="B215" s="292"/>
      <c r="AH215" s="370"/>
    </row>
    <row r="216" spans="2:34" ht="18">
      <c r="B216" s="292"/>
      <c r="AH216" s="370"/>
    </row>
    <row r="217" spans="2:34" ht="18">
      <c r="B217" s="292"/>
      <c r="AH217" s="370"/>
    </row>
    <row r="218" spans="2:34" ht="18">
      <c r="B218" s="292"/>
      <c r="AH218" s="370"/>
    </row>
    <row r="219" spans="2:34" ht="18">
      <c r="B219" s="292"/>
      <c r="AH219" s="370"/>
    </row>
    <row r="220" spans="2:34" ht="18">
      <c r="B220" s="292"/>
      <c r="AH220" s="370"/>
    </row>
    <row r="221" spans="2:34" ht="18">
      <c r="B221" s="292"/>
      <c r="AH221" s="370"/>
    </row>
    <row r="222" spans="2:34" ht="18">
      <c r="B222" s="292"/>
      <c r="AH222" s="370"/>
    </row>
    <row r="223" spans="2:34" ht="18">
      <c r="B223" s="292"/>
      <c r="AH223" s="370"/>
    </row>
    <row r="224" spans="2:34" ht="18">
      <c r="B224" s="292"/>
      <c r="AH224" s="370"/>
    </row>
    <row r="225" spans="2:34" ht="18">
      <c r="B225" s="292"/>
      <c r="AH225" s="370"/>
    </row>
    <row r="226" spans="2:34" ht="18">
      <c r="B226" s="292"/>
      <c r="AH226" s="370"/>
    </row>
    <row r="227" spans="2:34" ht="18">
      <c r="B227" s="292"/>
      <c r="AH227" s="370"/>
    </row>
    <row r="228" spans="2:34" ht="18">
      <c r="B228" s="292"/>
      <c r="AH228" s="370"/>
    </row>
    <row r="229" spans="2:34" ht="18">
      <c r="B229" s="292"/>
      <c r="AH229" s="370"/>
    </row>
    <row r="230" spans="2:34" ht="18">
      <c r="B230" s="292"/>
      <c r="AH230" s="370"/>
    </row>
    <row r="231" spans="2:34" ht="18">
      <c r="B231" s="292"/>
      <c r="AH231" s="370"/>
    </row>
    <row r="232" spans="2:34" ht="18">
      <c r="B232" s="292"/>
      <c r="AH232" s="370"/>
    </row>
    <row r="233" spans="2:34" ht="18">
      <c r="B233" s="292"/>
      <c r="AH233" s="370"/>
    </row>
    <row r="234" spans="2:34" ht="18">
      <c r="B234" s="292"/>
      <c r="AH234" s="370"/>
    </row>
    <row r="235" spans="2:34" ht="18">
      <c r="B235" s="292"/>
      <c r="AH235" s="370"/>
    </row>
    <row r="236" spans="2:34" ht="18">
      <c r="B236" s="292"/>
      <c r="AH236" s="370"/>
    </row>
    <row r="237" spans="2:34" ht="18">
      <c r="B237" s="292"/>
      <c r="AH237" s="370"/>
    </row>
    <row r="238" spans="2:34" ht="18">
      <c r="B238" s="292"/>
      <c r="AH238" s="370"/>
    </row>
    <row r="239" spans="2:34" ht="18">
      <c r="B239" s="292"/>
      <c r="AH239" s="370"/>
    </row>
    <row r="240" spans="2:34" ht="18">
      <c r="B240" s="292"/>
      <c r="AH240" s="370"/>
    </row>
    <row r="241" spans="2:34" ht="18">
      <c r="B241" s="292"/>
      <c r="AH241" s="370"/>
    </row>
    <row r="242" spans="2:34" ht="18">
      <c r="B242" s="292"/>
      <c r="AH242" s="370"/>
    </row>
    <row r="243" spans="2:34" ht="18">
      <c r="B243" s="292"/>
      <c r="AH243" s="370"/>
    </row>
    <row r="244" spans="2:34" ht="18">
      <c r="B244" s="292"/>
      <c r="AH244" s="370"/>
    </row>
    <row r="245" spans="2:34" ht="18">
      <c r="B245" s="292"/>
      <c r="AH245" s="370"/>
    </row>
    <row r="246" spans="2:34" ht="18">
      <c r="B246" s="292"/>
      <c r="AH246" s="370"/>
    </row>
    <row r="247" spans="2:34" ht="18">
      <c r="B247" s="292"/>
      <c r="AH247" s="370"/>
    </row>
    <row r="248" spans="2:34" ht="18">
      <c r="B248" s="292"/>
      <c r="AH248" s="370"/>
    </row>
    <row r="249" spans="2:34" ht="18">
      <c r="B249" s="292"/>
      <c r="AH249" s="370"/>
    </row>
    <row r="250" spans="2:34" ht="18">
      <c r="B250" s="292"/>
      <c r="AH250" s="370"/>
    </row>
    <row r="251" spans="2:34" ht="18">
      <c r="B251" s="292"/>
      <c r="AH251" s="370"/>
    </row>
    <row r="252" spans="2:34" ht="18">
      <c r="B252" s="292"/>
      <c r="AH252" s="370"/>
    </row>
    <row r="253" spans="2:34" ht="18">
      <c r="B253" s="292"/>
      <c r="AH253" s="370"/>
    </row>
    <row r="254" spans="2:34" ht="18">
      <c r="B254" s="292"/>
      <c r="AH254" s="370"/>
    </row>
    <row r="255" spans="2:34" ht="18">
      <c r="B255" s="292"/>
      <c r="AH255" s="370"/>
    </row>
    <row r="256" spans="2:34" ht="18">
      <c r="B256" s="292"/>
      <c r="AH256" s="370"/>
    </row>
    <row r="257" spans="2:34" ht="18">
      <c r="B257" s="292"/>
      <c r="AH257" s="370"/>
    </row>
    <row r="258" spans="2:34" ht="18">
      <c r="B258" s="292"/>
      <c r="AH258" s="370"/>
    </row>
    <row r="259" spans="2:34" ht="18">
      <c r="B259" s="292"/>
      <c r="AH259" s="370"/>
    </row>
    <row r="260" spans="2:34" ht="18">
      <c r="B260" s="292"/>
      <c r="AH260" s="370"/>
    </row>
    <row r="261" spans="2:34" ht="18">
      <c r="B261" s="292"/>
      <c r="AH261" s="370"/>
    </row>
    <row r="262" spans="2:34" ht="18">
      <c r="B262" s="292"/>
      <c r="AH262" s="370"/>
    </row>
    <row r="263" spans="2:34" ht="18">
      <c r="B263" s="292"/>
      <c r="AH263" s="370"/>
    </row>
    <row r="264" spans="2:34" ht="18">
      <c r="B264" s="292"/>
      <c r="AH264" s="370"/>
    </row>
    <row r="265" spans="2:34" ht="18">
      <c r="B265" s="292"/>
      <c r="AH265" s="370"/>
    </row>
    <row r="266" spans="2:34" ht="18">
      <c r="B266" s="292"/>
      <c r="AH266" s="370"/>
    </row>
    <row r="267" spans="2:34" ht="18">
      <c r="B267" s="292"/>
      <c r="AH267" s="370"/>
    </row>
    <row r="268" spans="2:34" ht="18">
      <c r="B268" s="292"/>
      <c r="AH268" s="370"/>
    </row>
    <row r="269" spans="2:34" ht="18">
      <c r="B269" s="292"/>
      <c r="AH269" s="370"/>
    </row>
    <row r="270" spans="2:34" ht="18">
      <c r="B270" s="292"/>
      <c r="AH270" s="370"/>
    </row>
    <row r="271" spans="2:34" ht="18">
      <c r="B271" s="292"/>
      <c r="AH271" s="370"/>
    </row>
    <row r="272" spans="2:34" ht="18">
      <c r="B272" s="292"/>
      <c r="AH272" s="370"/>
    </row>
    <row r="273" spans="2:34" ht="18">
      <c r="B273" s="292"/>
      <c r="AH273" s="370"/>
    </row>
    <row r="274" spans="2:34" ht="18">
      <c r="B274" s="292"/>
      <c r="AH274" s="370"/>
    </row>
    <row r="275" spans="2:34" ht="18">
      <c r="B275" s="292"/>
      <c r="AH275" s="370"/>
    </row>
    <row r="276" spans="2:34" ht="18">
      <c r="B276" s="292"/>
      <c r="AH276" s="370"/>
    </row>
    <row r="277" spans="2:34" ht="18">
      <c r="B277" s="292"/>
      <c r="AH277" s="370"/>
    </row>
    <row r="278" spans="2:34" ht="18">
      <c r="B278" s="292"/>
      <c r="AH278" s="370"/>
    </row>
    <row r="279" spans="2:34" ht="18">
      <c r="B279" s="292"/>
      <c r="AH279" s="370"/>
    </row>
    <row r="280" spans="2:34" ht="18">
      <c r="B280" s="292"/>
      <c r="AH280" s="370"/>
    </row>
    <row r="281" spans="2:34" ht="18">
      <c r="B281" s="292"/>
      <c r="AH281" s="370"/>
    </row>
    <row r="282" spans="2:34" ht="18">
      <c r="B282" s="292"/>
      <c r="AH282" s="370"/>
    </row>
    <row r="283" spans="2:34" ht="18">
      <c r="B283" s="292"/>
      <c r="AH283" s="370"/>
    </row>
    <row r="284" spans="2:34" ht="18">
      <c r="B284" s="292"/>
      <c r="AH284" s="370"/>
    </row>
    <row r="285" spans="2:34" ht="18">
      <c r="B285" s="292"/>
      <c r="AH285" s="370"/>
    </row>
    <row r="286" spans="2:34" ht="18">
      <c r="B286" s="292"/>
      <c r="AH286" s="370"/>
    </row>
    <row r="287" spans="2:34" ht="18">
      <c r="B287" s="292"/>
      <c r="AH287" s="370"/>
    </row>
    <row r="288" spans="2:34" ht="18">
      <c r="B288" s="292"/>
      <c r="AH288" s="370"/>
    </row>
    <row r="289" spans="2:34" ht="18">
      <c r="B289" s="292"/>
      <c r="AH289" s="370"/>
    </row>
    <row r="290" spans="2:34" ht="18">
      <c r="B290" s="292"/>
      <c r="AH290" s="370"/>
    </row>
    <row r="291" spans="2:34" ht="18">
      <c r="B291" s="292"/>
      <c r="AH291" s="370"/>
    </row>
    <row r="292" spans="2:34" ht="18">
      <c r="B292" s="292"/>
      <c r="AH292" s="370"/>
    </row>
    <row r="293" spans="2:34" ht="18">
      <c r="B293" s="292"/>
      <c r="AH293" s="370"/>
    </row>
    <row r="294" spans="2:34" ht="18">
      <c r="B294" s="292"/>
      <c r="AH294" s="370"/>
    </row>
    <row r="295" spans="2:34" ht="18">
      <c r="B295" s="292"/>
      <c r="AH295" s="370"/>
    </row>
    <row r="296" spans="2:34" ht="18">
      <c r="B296" s="292"/>
      <c r="AH296" s="370"/>
    </row>
    <row r="297" spans="2:34" ht="18">
      <c r="B297" s="292"/>
      <c r="AH297" s="370"/>
    </row>
    <row r="298" spans="2:34" ht="18">
      <c r="B298" s="292"/>
      <c r="AH298" s="370"/>
    </row>
    <row r="299" spans="2:34" ht="18">
      <c r="B299" s="292"/>
      <c r="AH299" s="370"/>
    </row>
    <row r="300" spans="2:34" ht="18">
      <c r="B300" s="292"/>
      <c r="AH300" s="370"/>
    </row>
    <row r="301" spans="2:34" ht="18">
      <c r="B301" s="292"/>
      <c r="AH301" s="370"/>
    </row>
    <row r="302" spans="2:34" ht="18">
      <c r="B302" s="292"/>
      <c r="AH302" s="370"/>
    </row>
    <row r="303" spans="2:34" ht="18">
      <c r="B303" s="292"/>
      <c r="AH303" s="370"/>
    </row>
    <row r="304" spans="2:34" ht="18">
      <c r="B304" s="292"/>
      <c r="AH304" s="370"/>
    </row>
    <row r="305" spans="2:34" ht="18">
      <c r="B305" s="292"/>
      <c r="AH305" s="370"/>
    </row>
    <row r="306" spans="2:34" ht="18">
      <c r="B306" s="292"/>
      <c r="AH306" s="370"/>
    </row>
    <row r="307" spans="2:34" ht="18">
      <c r="B307" s="292"/>
      <c r="AH307" s="370"/>
    </row>
    <row r="308" spans="2:34" ht="18">
      <c r="B308" s="292"/>
      <c r="AH308" s="370"/>
    </row>
    <row r="309" spans="2:34" ht="18">
      <c r="B309" s="292"/>
      <c r="AH309" s="370"/>
    </row>
    <row r="310" spans="2:34" ht="18">
      <c r="B310" s="292"/>
      <c r="AH310" s="370"/>
    </row>
    <row r="311" spans="2:34" ht="18">
      <c r="B311" s="292"/>
      <c r="AH311" s="370"/>
    </row>
    <row r="312" spans="2:34" ht="18">
      <c r="B312" s="292"/>
      <c r="AH312" s="370"/>
    </row>
    <row r="313" spans="2:34" ht="18">
      <c r="B313" s="292"/>
      <c r="AH313" s="370"/>
    </row>
    <row r="314" spans="2:34" ht="18">
      <c r="B314" s="292"/>
      <c r="AH314" s="370"/>
    </row>
    <row r="315" spans="2:34" ht="18">
      <c r="B315" s="292"/>
      <c r="AH315" s="370"/>
    </row>
    <row r="316" spans="2:34" ht="18">
      <c r="B316" s="292"/>
      <c r="AH316" s="370"/>
    </row>
    <row r="317" spans="2:34" ht="18">
      <c r="B317" s="292"/>
      <c r="AH317" s="370"/>
    </row>
    <row r="318" spans="2:34" ht="18">
      <c r="B318" s="292"/>
      <c r="AH318" s="370"/>
    </row>
    <row r="319" spans="2:34" ht="18">
      <c r="B319" s="292"/>
      <c r="AH319" s="370"/>
    </row>
    <row r="320" spans="2:34" ht="18">
      <c r="B320" s="292"/>
      <c r="AH320" s="370"/>
    </row>
    <row r="321" spans="2:34" ht="18">
      <c r="B321" s="292"/>
      <c r="AH321" s="370"/>
    </row>
    <row r="322" spans="2:34" ht="18">
      <c r="B322" s="292"/>
      <c r="AH322" s="370"/>
    </row>
    <row r="323" spans="2:34" ht="18">
      <c r="B323" s="292"/>
      <c r="AH323" s="370"/>
    </row>
    <row r="324" spans="2:34" ht="18">
      <c r="B324" s="292"/>
      <c r="AH324" s="370"/>
    </row>
    <row r="325" spans="2:34" ht="18">
      <c r="B325" s="292"/>
      <c r="AH325" s="370"/>
    </row>
    <row r="326" spans="2:34" ht="18">
      <c r="B326" s="292"/>
      <c r="AH326" s="370"/>
    </row>
    <row r="327" spans="2:34" ht="18">
      <c r="B327" s="292"/>
      <c r="AH327" s="370"/>
    </row>
    <row r="328" spans="2:34" ht="18">
      <c r="B328" s="292"/>
      <c r="AH328" s="370"/>
    </row>
    <row r="329" spans="2:34" ht="18">
      <c r="B329" s="292"/>
      <c r="AH329" s="370"/>
    </row>
    <row r="330" spans="2:34" ht="18">
      <c r="B330" s="292"/>
      <c r="AH330" s="370"/>
    </row>
    <row r="331" spans="2:34" ht="18">
      <c r="B331" s="292"/>
      <c r="AH331" s="370"/>
    </row>
    <row r="332" spans="2:34" ht="18">
      <c r="B332" s="292"/>
      <c r="AH332" s="370"/>
    </row>
    <row r="333" spans="2:34" ht="18">
      <c r="B333" s="292"/>
      <c r="AH333" s="370"/>
    </row>
    <row r="334" spans="2:34" ht="18">
      <c r="B334" s="292"/>
      <c r="AH334" s="370"/>
    </row>
    <row r="335" spans="2:34" ht="18">
      <c r="B335" s="292"/>
      <c r="AH335" s="370"/>
    </row>
    <row r="336" spans="2:34" ht="18">
      <c r="B336" s="292"/>
      <c r="AH336" s="370"/>
    </row>
    <row r="337" spans="34:34">
      <c r="AH337" s="370"/>
    </row>
    <row r="338" spans="34:34">
      <c r="AH338" s="370"/>
    </row>
    <row r="339" spans="34:34">
      <c r="AH339" s="370"/>
    </row>
    <row r="340" spans="34:34">
      <c r="AH340" s="370"/>
    </row>
    <row r="341" spans="34:34">
      <c r="AH341" s="370"/>
    </row>
    <row r="342" spans="34:34">
      <c r="AH342" s="370"/>
    </row>
    <row r="343" spans="34:34">
      <c r="AH343" s="370"/>
    </row>
    <row r="344" spans="34:34">
      <c r="AH344" s="370"/>
    </row>
    <row r="345" spans="34:34">
      <c r="AH345" s="370"/>
    </row>
    <row r="346" spans="34:34">
      <c r="AH346" s="370"/>
    </row>
    <row r="347" spans="34:34">
      <c r="AH347" s="370"/>
    </row>
    <row r="348" spans="34:34">
      <c r="AH348" s="370"/>
    </row>
    <row r="349" spans="34:34">
      <c r="AH349" s="370"/>
    </row>
    <row r="350" spans="34:34">
      <c r="AH350" s="370"/>
    </row>
    <row r="351" spans="34:34">
      <c r="AH351" s="370"/>
    </row>
    <row r="352" spans="34:34">
      <c r="AH352" s="370"/>
    </row>
    <row r="353" spans="34:34">
      <c r="AH353" s="370"/>
    </row>
    <row r="354" spans="34:34">
      <c r="AH354" s="370"/>
    </row>
    <row r="355" spans="34:34">
      <c r="AH355" s="370"/>
    </row>
    <row r="356" spans="34:34">
      <c r="AH356" s="370"/>
    </row>
    <row r="357" spans="34:34">
      <c r="AH357" s="370"/>
    </row>
    <row r="358" spans="34:34">
      <c r="AH358" s="370"/>
    </row>
    <row r="359" spans="34:34">
      <c r="AH359" s="370"/>
    </row>
    <row r="360" spans="34:34">
      <c r="AH360" s="370"/>
    </row>
    <row r="361" spans="34:34">
      <c r="AH361" s="370"/>
    </row>
    <row r="362" spans="34:34">
      <c r="AH362" s="370"/>
    </row>
    <row r="363" spans="34:34">
      <c r="AH363" s="370"/>
    </row>
    <row r="364" spans="34:34">
      <c r="AH364" s="370"/>
    </row>
    <row r="365" spans="34:34">
      <c r="AH365" s="370"/>
    </row>
    <row r="366" spans="34:34">
      <c r="AH366" s="370"/>
    </row>
    <row r="367" spans="34:34">
      <c r="AH367" s="370"/>
    </row>
    <row r="368" spans="34:34">
      <c r="AH368" s="370"/>
    </row>
    <row r="369" spans="34:34">
      <c r="AH369" s="370"/>
    </row>
    <row r="370" spans="34:34">
      <c r="AH370" s="370"/>
    </row>
    <row r="371" spans="34:34">
      <c r="AH371" s="370"/>
    </row>
    <row r="372" spans="34:34">
      <c r="AH372" s="370"/>
    </row>
    <row r="373" spans="34:34">
      <c r="AH373" s="370"/>
    </row>
    <row r="374" spans="34:34">
      <c r="AH374" s="370"/>
    </row>
    <row r="375" spans="34:34">
      <c r="AH375" s="370"/>
    </row>
    <row r="376" spans="34:34">
      <c r="AH376" s="370"/>
    </row>
    <row r="377" spans="34:34">
      <c r="AH377" s="370"/>
    </row>
    <row r="378" spans="34:34">
      <c r="AH378" s="370"/>
    </row>
    <row r="379" spans="34:34">
      <c r="AH379" s="370"/>
    </row>
    <row r="380" spans="34:34">
      <c r="AH380" s="370"/>
    </row>
    <row r="381" spans="34:34">
      <c r="AH381" s="370"/>
    </row>
    <row r="382" spans="34:34">
      <c r="AH382" s="370"/>
    </row>
    <row r="383" spans="34:34">
      <c r="AH383" s="370"/>
    </row>
    <row r="384" spans="34:34">
      <c r="AH384" s="370"/>
    </row>
    <row r="385" spans="34:34">
      <c r="AH385" s="370"/>
    </row>
    <row r="386" spans="34:34">
      <c r="AH386" s="370"/>
    </row>
    <row r="387" spans="34:34">
      <c r="AH387" s="370"/>
    </row>
    <row r="388" spans="34:34">
      <c r="AH388" s="370"/>
    </row>
    <row r="389" spans="34:34">
      <c r="AH389" s="370"/>
    </row>
    <row r="390" spans="34:34">
      <c r="AH390" s="370"/>
    </row>
    <row r="391" spans="34:34">
      <c r="AH391" s="370"/>
    </row>
    <row r="392" spans="34:34">
      <c r="AH392" s="370"/>
    </row>
    <row r="393" spans="34:34">
      <c r="AH393" s="370"/>
    </row>
    <row r="394" spans="34:34">
      <c r="AH394" s="370"/>
    </row>
    <row r="395" spans="34:34">
      <c r="AH395" s="370"/>
    </row>
    <row r="396" spans="34:34">
      <c r="AH396" s="370"/>
    </row>
    <row r="397" spans="34:34">
      <c r="AH397" s="370"/>
    </row>
    <row r="398" spans="34:34">
      <c r="AH398" s="370"/>
    </row>
    <row r="399" spans="34:34">
      <c r="AH399" s="370"/>
    </row>
    <row r="400" spans="34:34">
      <c r="AH400" s="370"/>
    </row>
    <row r="401" spans="34:34">
      <c r="AH401" s="370"/>
    </row>
    <row r="402" spans="34:34">
      <c r="AH402" s="370"/>
    </row>
    <row r="403" spans="34:34">
      <c r="AH403" s="370"/>
    </row>
    <row r="404" spans="34:34">
      <c r="AH404" s="370"/>
    </row>
    <row r="405" spans="34:34">
      <c r="AH405" s="370"/>
    </row>
    <row r="406" spans="34:34">
      <c r="AH406" s="370"/>
    </row>
    <row r="407" spans="34:34">
      <c r="AH407" s="370"/>
    </row>
    <row r="408" spans="34:34">
      <c r="AH408" s="370"/>
    </row>
    <row r="409" spans="34:34">
      <c r="AH409" s="370"/>
    </row>
    <row r="410" spans="34:34">
      <c r="AH410" s="370"/>
    </row>
    <row r="411" spans="34:34">
      <c r="AH411" s="370"/>
    </row>
    <row r="412" spans="34:34">
      <c r="AH412" s="370"/>
    </row>
    <row r="413" spans="34:34">
      <c r="AH413" s="370"/>
    </row>
    <row r="414" spans="34:34">
      <c r="AH414" s="370"/>
    </row>
    <row r="415" spans="34:34">
      <c r="AH415" s="370"/>
    </row>
    <row r="416" spans="34:34">
      <c r="AH416" s="370"/>
    </row>
    <row r="417" spans="34:34">
      <c r="AH417" s="370"/>
    </row>
    <row r="418" spans="34:34">
      <c r="AH418" s="370"/>
    </row>
    <row r="419" spans="34:34">
      <c r="AH419" s="370"/>
    </row>
    <row r="420" spans="34:34">
      <c r="AH420" s="370"/>
    </row>
    <row r="421" spans="34:34">
      <c r="AH421" s="370"/>
    </row>
    <row r="422" spans="34:34">
      <c r="AH422" s="370"/>
    </row>
    <row r="423" spans="34:34">
      <c r="AH423" s="370"/>
    </row>
    <row r="424" spans="34:34">
      <c r="AH424" s="370"/>
    </row>
    <row r="425" spans="34:34">
      <c r="AH425" s="370"/>
    </row>
    <row r="426" spans="34:34">
      <c r="AH426" s="370"/>
    </row>
    <row r="427" spans="34:34">
      <c r="AH427" s="370"/>
    </row>
    <row r="428" spans="34:34">
      <c r="AH428" s="370"/>
    </row>
    <row r="429" spans="34:34">
      <c r="AH429" s="370"/>
    </row>
    <row r="430" spans="34:34">
      <c r="AH430" s="370"/>
    </row>
    <row r="431" spans="34:34">
      <c r="AH431" s="370"/>
    </row>
    <row r="432" spans="34:34">
      <c r="AH432" s="370"/>
    </row>
    <row r="433" spans="34:34">
      <c r="AH433" s="370"/>
    </row>
    <row r="434" spans="34:34">
      <c r="AH434" s="370"/>
    </row>
    <row r="435" spans="34:34">
      <c r="AH435" s="370"/>
    </row>
    <row r="436" spans="34:34">
      <c r="AH436" s="370"/>
    </row>
    <row r="437" spans="34:34">
      <c r="AH437" s="370"/>
    </row>
    <row r="438" spans="34:34">
      <c r="AH438" s="370"/>
    </row>
    <row r="439" spans="34:34">
      <c r="AH439" s="370"/>
    </row>
    <row r="440" spans="34:34">
      <c r="AH440" s="370"/>
    </row>
    <row r="441" spans="34:34">
      <c r="AH441" s="370"/>
    </row>
    <row r="442" spans="34:34">
      <c r="AH442" s="370"/>
    </row>
    <row r="443" spans="34:34">
      <c r="AH443" s="370"/>
    </row>
    <row r="444" spans="34:34">
      <c r="AH444" s="370"/>
    </row>
    <row r="445" spans="34:34">
      <c r="AH445" s="370"/>
    </row>
    <row r="446" spans="34:34">
      <c r="AH446" s="370"/>
    </row>
    <row r="447" spans="34:34">
      <c r="AH447" s="370"/>
    </row>
    <row r="448" spans="34:34">
      <c r="AH448" s="370"/>
    </row>
    <row r="449" spans="34:34">
      <c r="AH449" s="370"/>
    </row>
    <row r="450" spans="34:34">
      <c r="AH450" s="370"/>
    </row>
    <row r="451" spans="34:34">
      <c r="AH451" s="370"/>
    </row>
    <row r="452" spans="34:34">
      <c r="AH452" s="370"/>
    </row>
    <row r="453" spans="34:34">
      <c r="AH453" s="370"/>
    </row>
    <row r="454" spans="34:34">
      <c r="AH454" s="370"/>
    </row>
    <row r="455" spans="34:34">
      <c r="AH455" s="370"/>
    </row>
    <row r="456" spans="34:34">
      <c r="AH456" s="370"/>
    </row>
    <row r="457" spans="34:34">
      <c r="AH457" s="370"/>
    </row>
    <row r="458" spans="34:34">
      <c r="AH458" s="370"/>
    </row>
    <row r="459" spans="34:34">
      <c r="AH459" s="370"/>
    </row>
    <row r="460" spans="34:34">
      <c r="AH460" s="370"/>
    </row>
    <row r="461" spans="34:34">
      <c r="AH461" s="370"/>
    </row>
    <row r="462" spans="34:34">
      <c r="AH462" s="370"/>
    </row>
    <row r="463" spans="34:34">
      <c r="AH463" s="370"/>
    </row>
    <row r="464" spans="34:34">
      <c r="AH464" s="370"/>
    </row>
    <row r="465" spans="34:34">
      <c r="AH465" s="370"/>
    </row>
    <row r="466" spans="34:34">
      <c r="AH466" s="370"/>
    </row>
    <row r="467" spans="34:34">
      <c r="AH467" s="370"/>
    </row>
    <row r="468" spans="34:34">
      <c r="AH468" s="370"/>
    </row>
    <row r="469" spans="34:34">
      <c r="AH469" s="370"/>
    </row>
    <row r="470" spans="34:34">
      <c r="AH470" s="370"/>
    </row>
    <row r="471" spans="34:34">
      <c r="AH471" s="370"/>
    </row>
    <row r="472" spans="34:34">
      <c r="AH472" s="370"/>
    </row>
    <row r="473" spans="34:34">
      <c r="AH473" s="370"/>
    </row>
    <row r="474" spans="34:34">
      <c r="AH474" s="370"/>
    </row>
    <row r="475" spans="34:34">
      <c r="AH475" s="370"/>
    </row>
    <row r="476" spans="34:34">
      <c r="AH476" s="370"/>
    </row>
    <row r="477" spans="34:34">
      <c r="AH477" s="370"/>
    </row>
    <row r="478" spans="34:34">
      <c r="AH478" s="370"/>
    </row>
    <row r="479" spans="34:34">
      <c r="AH479" s="370"/>
    </row>
    <row r="480" spans="34:34">
      <c r="AH480" s="370"/>
    </row>
    <row r="481" spans="34:34">
      <c r="AH481" s="370"/>
    </row>
    <row r="482" spans="34:34">
      <c r="AH482" s="370"/>
    </row>
    <row r="483" spans="34:34">
      <c r="AH483" s="370"/>
    </row>
    <row r="484" spans="34:34">
      <c r="AH484" s="370"/>
    </row>
    <row r="485" spans="34:34">
      <c r="AH485" s="370"/>
    </row>
    <row r="486" spans="34:34">
      <c r="AH486" s="370"/>
    </row>
    <row r="487" spans="34:34">
      <c r="AH487" s="370"/>
    </row>
    <row r="488" spans="34:34">
      <c r="AH488" s="370"/>
    </row>
    <row r="489" spans="34:34">
      <c r="AH489" s="370"/>
    </row>
    <row r="490" spans="34:34">
      <c r="AH490" s="370"/>
    </row>
    <row r="491" spans="34:34">
      <c r="AH491" s="370"/>
    </row>
    <row r="492" spans="34:34">
      <c r="AH492" s="370"/>
    </row>
    <row r="493" spans="34:34">
      <c r="AH493" s="370"/>
    </row>
    <row r="494" spans="34:34">
      <c r="AH494" s="370"/>
    </row>
    <row r="495" spans="34:34">
      <c r="AH495" s="370"/>
    </row>
    <row r="496" spans="34:34">
      <c r="AH496" s="370"/>
    </row>
    <row r="497" spans="34:34">
      <c r="AH497" s="370"/>
    </row>
    <row r="498" spans="34:34">
      <c r="AH498" s="370"/>
    </row>
    <row r="499" spans="34:34">
      <c r="AH499" s="370"/>
    </row>
    <row r="500" spans="34:34">
      <c r="AH500" s="370"/>
    </row>
    <row r="501" spans="34:34">
      <c r="AH501" s="370"/>
    </row>
    <row r="502" spans="34:34">
      <c r="AH502" s="370"/>
    </row>
    <row r="503" spans="34:34">
      <c r="AH503" s="370"/>
    </row>
    <row r="504" spans="34:34">
      <c r="AH504" s="370"/>
    </row>
    <row r="505" spans="34:34">
      <c r="AH505" s="370"/>
    </row>
    <row r="506" spans="34:34">
      <c r="AH506" s="370"/>
    </row>
    <row r="507" spans="34:34">
      <c r="AH507" s="370"/>
    </row>
    <row r="508" spans="34:34">
      <c r="AH508" s="370"/>
    </row>
    <row r="509" spans="34:34">
      <c r="AH509" s="370"/>
    </row>
    <row r="510" spans="34:34">
      <c r="AH510" s="370"/>
    </row>
    <row r="511" spans="34:34">
      <c r="AH511" s="370"/>
    </row>
    <row r="512" spans="34:34">
      <c r="AH512" s="370"/>
    </row>
    <row r="513" spans="34:34">
      <c r="AH513" s="370"/>
    </row>
    <row r="514" spans="34:34">
      <c r="AH514" s="370"/>
    </row>
    <row r="515" spans="34:34">
      <c r="AH515" s="370"/>
    </row>
    <row r="516" spans="34:34">
      <c r="AH516" s="370"/>
    </row>
    <row r="517" spans="34:34">
      <c r="AH517" s="370"/>
    </row>
    <row r="518" spans="34:34">
      <c r="AH518" s="370"/>
    </row>
    <row r="519" spans="34:34">
      <c r="AH519" s="370"/>
    </row>
    <row r="520" spans="34:34">
      <c r="AH520" s="370"/>
    </row>
    <row r="521" spans="34:34">
      <c r="AH521" s="370"/>
    </row>
    <row r="522" spans="34:34">
      <c r="AH522" s="370"/>
    </row>
    <row r="523" spans="34:34">
      <c r="AH523" s="370"/>
    </row>
    <row r="524" spans="34:34">
      <c r="AH524" s="370"/>
    </row>
    <row r="525" spans="34:34">
      <c r="AH525" s="370"/>
    </row>
    <row r="526" spans="34:34">
      <c r="AH526" s="370"/>
    </row>
    <row r="527" spans="34:34">
      <c r="AH527" s="370"/>
    </row>
    <row r="528" spans="34:34">
      <c r="AH528" s="370"/>
    </row>
    <row r="529" spans="34:34">
      <c r="AH529" s="370"/>
    </row>
    <row r="530" spans="34:34">
      <c r="AH530" s="370"/>
    </row>
    <row r="531" spans="34:34">
      <c r="AH531" s="370"/>
    </row>
    <row r="532" spans="34:34">
      <c r="AH532" s="370"/>
    </row>
    <row r="533" spans="34:34">
      <c r="AH533" s="370"/>
    </row>
    <row r="534" spans="34:34">
      <c r="AH534" s="370"/>
    </row>
    <row r="535" spans="34:34">
      <c r="AH535" s="370"/>
    </row>
    <row r="536" spans="34:34">
      <c r="AH536" s="370"/>
    </row>
    <row r="537" spans="34:34">
      <c r="AH537" s="370"/>
    </row>
    <row r="538" spans="34:34">
      <c r="AH538" s="370"/>
    </row>
    <row r="539" spans="34:34">
      <c r="AH539" s="370"/>
    </row>
    <row r="540" spans="34:34">
      <c r="AH540" s="370"/>
    </row>
    <row r="541" spans="34:34">
      <c r="AH541" s="370"/>
    </row>
    <row r="542" spans="34:34">
      <c r="AH542" s="370"/>
    </row>
    <row r="543" spans="34:34">
      <c r="AH543" s="370"/>
    </row>
    <row r="544" spans="34:34">
      <c r="AH544" s="370"/>
    </row>
    <row r="545" spans="34:34">
      <c r="AH545" s="370"/>
    </row>
    <row r="546" spans="34:34">
      <c r="AH546" s="370"/>
    </row>
    <row r="547" spans="34:34">
      <c r="AH547" s="370"/>
    </row>
    <row r="548" spans="34:34">
      <c r="AH548" s="370"/>
    </row>
    <row r="549" spans="34:34">
      <c r="AH549" s="370"/>
    </row>
    <row r="550" spans="34:34">
      <c r="AH550" s="370"/>
    </row>
    <row r="551" spans="34:34">
      <c r="AH551" s="370"/>
    </row>
    <row r="552" spans="34:34">
      <c r="AH552" s="370"/>
    </row>
    <row r="553" spans="34:34">
      <c r="AH553" s="370"/>
    </row>
    <row r="554" spans="34:34">
      <c r="AH554" s="370"/>
    </row>
    <row r="555" spans="34:34">
      <c r="AH555" s="370"/>
    </row>
    <row r="556" spans="34:34">
      <c r="AH556" s="370"/>
    </row>
    <row r="557" spans="34:34">
      <c r="AH557" s="370"/>
    </row>
    <row r="558" spans="34:34">
      <c r="AH558" s="370"/>
    </row>
    <row r="559" spans="34:34">
      <c r="AH559" s="370"/>
    </row>
    <row r="560" spans="34:34">
      <c r="AH560" s="370"/>
    </row>
    <row r="561" spans="34:34">
      <c r="AH561" s="370"/>
    </row>
    <row r="562" spans="34:34">
      <c r="AH562" s="370"/>
    </row>
    <row r="563" spans="34:34">
      <c r="AH563" s="370"/>
    </row>
    <row r="564" spans="34:34">
      <c r="AH564" s="370"/>
    </row>
    <row r="565" spans="34:34">
      <c r="AH565" s="370"/>
    </row>
    <row r="566" spans="34:34">
      <c r="AH566" s="370"/>
    </row>
    <row r="567" spans="34:34">
      <c r="AH567" s="370"/>
    </row>
    <row r="568" spans="34:34">
      <c r="AH568" s="370"/>
    </row>
    <row r="569" spans="34:34">
      <c r="AH569" s="370"/>
    </row>
    <row r="570" spans="34:34">
      <c r="AH570" s="370"/>
    </row>
    <row r="571" spans="34:34">
      <c r="AH571" s="370"/>
    </row>
    <row r="572" spans="34:34">
      <c r="AH572" s="370"/>
    </row>
    <row r="573" spans="34:34">
      <c r="AH573" s="370"/>
    </row>
    <row r="574" spans="34:34">
      <c r="AH574" s="370"/>
    </row>
    <row r="575" spans="34:34">
      <c r="AH575" s="370"/>
    </row>
    <row r="576" spans="34:34">
      <c r="AH576" s="370"/>
    </row>
    <row r="577" spans="34:34">
      <c r="AH577" s="370"/>
    </row>
    <row r="578" spans="34:34">
      <c r="AH578" s="370"/>
    </row>
    <row r="579" spans="34:34">
      <c r="AH579" s="370"/>
    </row>
    <row r="580" spans="34:34">
      <c r="AH580" s="370"/>
    </row>
    <row r="581" spans="34:34">
      <c r="AH581" s="370"/>
    </row>
    <row r="582" spans="34:34">
      <c r="AH582" s="370"/>
    </row>
    <row r="583" spans="34:34">
      <c r="AH583" s="370"/>
    </row>
    <row r="584" spans="34:34">
      <c r="AH584" s="370"/>
    </row>
    <row r="585" spans="34:34">
      <c r="AH585" s="370"/>
    </row>
    <row r="586" spans="34:34">
      <c r="AH586" s="370"/>
    </row>
    <row r="587" spans="34:34">
      <c r="AH587" s="370"/>
    </row>
    <row r="588" spans="34:34">
      <c r="AH588" s="370"/>
    </row>
    <row r="589" spans="34:34">
      <c r="AH589" s="370"/>
    </row>
    <row r="590" spans="34:34">
      <c r="AH590" s="370"/>
    </row>
    <row r="591" spans="34:34">
      <c r="AH591" s="370"/>
    </row>
    <row r="592" spans="34:34">
      <c r="AH592" s="370"/>
    </row>
    <row r="593" spans="34:34">
      <c r="AH593" s="370"/>
    </row>
    <row r="594" spans="34:34">
      <c r="AH594" s="370"/>
    </row>
    <row r="595" spans="34:34">
      <c r="AH595" s="370"/>
    </row>
    <row r="596" spans="34:34">
      <c r="AH596" s="370"/>
    </row>
    <row r="597" spans="34:34">
      <c r="AH597" s="370"/>
    </row>
    <row r="598" spans="34:34">
      <c r="AH598" s="370"/>
    </row>
    <row r="599" spans="34:34">
      <c r="AH599" s="370"/>
    </row>
    <row r="600" spans="34:34">
      <c r="AH600" s="370"/>
    </row>
    <row r="601" spans="34:34">
      <c r="AH601" s="370"/>
    </row>
    <row r="602" spans="34:34">
      <c r="AH602" s="370"/>
    </row>
    <row r="603" spans="34:34">
      <c r="AH603" s="370"/>
    </row>
    <row r="604" spans="34:34">
      <c r="AH604" s="370"/>
    </row>
    <row r="605" spans="34:34">
      <c r="AH605" s="370"/>
    </row>
    <row r="606" spans="34:34">
      <c r="AH606" s="370"/>
    </row>
    <row r="607" spans="34:34">
      <c r="AH607" s="370"/>
    </row>
    <row r="608" spans="34:34">
      <c r="AH608" s="370"/>
    </row>
    <row r="609" spans="34:34">
      <c r="AH609" s="370"/>
    </row>
    <row r="610" spans="34:34">
      <c r="AH610" s="370"/>
    </row>
    <row r="611" spans="34:34">
      <c r="AH611" s="370"/>
    </row>
    <row r="612" spans="34:34">
      <c r="AH612" s="370"/>
    </row>
    <row r="613" spans="34:34">
      <c r="AH613" s="370"/>
    </row>
    <row r="614" spans="34:34">
      <c r="AH614" s="370"/>
    </row>
    <row r="615" spans="34:34">
      <c r="AH615" s="370"/>
    </row>
    <row r="616" spans="34:34">
      <c r="AH616" s="370"/>
    </row>
    <row r="617" spans="34:34">
      <c r="AH617" s="370"/>
    </row>
    <row r="618" spans="34:34">
      <c r="AH618" s="370"/>
    </row>
    <row r="619" spans="34:34">
      <c r="AH619" s="370"/>
    </row>
    <row r="620" spans="34:34">
      <c r="AH620" s="370"/>
    </row>
    <row r="621" spans="34:34">
      <c r="AH621" s="370"/>
    </row>
    <row r="622" spans="34:34">
      <c r="AH622" s="370"/>
    </row>
    <row r="623" spans="34:34">
      <c r="AH623" s="370"/>
    </row>
    <row r="624" spans="34:34">
      <c r="AH624" s="370"/>
    </row>
    <row r="625" spans="34:34">
      <c r="AH625" s="370"/>
    </row>
    <row r="626" spans="34:34">
      <c r="AH626" s="370"/>
    </row>
    <row r="627" spans="34:34">
      <c r="AH627" s="370"/>
    </row>
    <row r="628" spans="34:34">
      <c r="AH628" s="370"/>
    </row>
    <row r="629" spans="34:34">
      <c r="AH629" s="370"/>
    </row>
    <row r="630" spans="34:34">
      <c r="AH630" s="370"/>
    </row>
    <row r="631" spans="34:34">
      <c r="AH631" s="370"/>
    </row>
    <row r="632" spans="34:34">
      <c r="AH632" s="370"/>
    </row>
    <row r="633" spans="34:34">
      <c r="AH633" s="370"/>
    </row>
    <row r="634" spans="34:34">
      <c r="AH634" s="370"/>
    </row>
    <row r="635" spans="34:34">
      <c r="AH635" s="370"/>
    </row>
    <row r="636" spans="34:34">
      <c r="AH636" s="370"/>
    </row>
    <row r="637" spans="34:34">
      <c r="AH637" s="370"/>
    </row>
    <row r="638" spans="34:34">
      <c r="AH638" s="370"/>
    </row>
    <row r="639" spans="34:34">
      <c r="AH639" s="370"/>
    </row>
    <row r="640" spans="34:34">
      <c r="AH640" s="370"/>
    </row>
    <row r="641" spans="34:34">
      <c r="AH641" s="370"/>
    </row>
    <row r="642" spans="34:34">
      <c r="AH642" s="370"/>
    </row>
    <row r="643" spans="34:34">
      <c r="AH643" s="370"/>
    </row>
    <row r="644" spans="34:34">
      <c r="AH644" s="370"/>
    </row>
    <row r="645" spans="34:34">
      <c r="AH645" s="370"/>
    </row>
    <row r="646" spans="34:34">
      <c r="AH646" s="370"/>
    </row>
    <row r="647" spans="34:34">
      <c r="AH647" s="370"/>
    </row>
    <row r="648" spans="34:34">
      <c r="AH648" s="370"/>
    </row>
    <row r="649" spans="34:34">
      <c r="AH649" s="370"/>
    </row>
    <row r="650" spans="34:34">
      <c r="AH650" s="370"/>
    </row>
    <row r="651" spans="34:34">
      <c r="AH651" s="370"/>
    </row>
    <row r="652" spans="34:34">
      <c r="AH652" s="370"/>
    </row>
    <row r="653" spans="34:34">
      <c r="AH653" s="370"/>
    </row>
    <row r="654" spans="34:34">
      <c r="AH654" s="370"/>
    </row>
    <row r="655" spans="34:34">
      <c r="AH655" s="370"/>
    </row>
    <row r="656" spans="34:34">
      <c r="AH656" s="370"/>
    </row>
    <row r="657" spans="34:34">
      <c r="AH657" s="370"/>
    </row>
    <row r="658" spans="34:34">
      <c r="AH658" s="370"/>
    </row>
    <row r="659" spans="34:34">
      <c r="AH659" s="370"/>
    </row>
    <row r="660" spans="34:34">
      <c r="AH660" s="370"/>
    </row>
    <row r="661" spans="34:34">
      <c r="AH661" s="370"/>
    </row>
    <row r="662" spans="34:34">
      <c r="AH662" s="370"/>
    </row>
    <row r="663" spans="34:34">
      <c r="AH663" s="370"/>
    </row>
    <row r="664" spans="34:34">
      <c r="AH664" s="370"/>
    </row>
    <row r="665" spans="34:34">
      <c r="AH665" s="370"/>
    </row>
    <row r="666" spans="34:34">
      <c r="AH666" s="370"/>
    </row>
    <row r="667" spans="34:34">
      <c r="AH667" s="370"/>
    </row>
    <row r="668" spans="34:34">
      <c r="AH668" s="370"/>
    </row>
    <row r="669" spans="34:34">
      <c r="AH669" s="370"/>
    </row>
    <row r="670" spans="34:34">
      <c r="AH670" s="370"/>
    </row>
    <row r="671" spans="34:34">
      <c r="AH671" s="370"/>
    </row>
    <row r="672" spans="34:34">
      <c r="AH672" s="370"/>
    </row>
    <row r="673" spans="34:34">
      <c r="AH673" s="370"/>
    </row>
    <row r="674" spans="34:34">
      <c r="AH674" s="370"/>
    </row>
    <row r="675" spans="34:34">
      <c r="AH675" s="370"/>
    </row>
    <row r="676" spans="34:34">
      <c r="AH676" s="370"/>
    </row>
    <row r="677" spans="34:34">
      <c r="AH677" s="370"/>
    </row>
    <row r="678" spans="34:34">
      <c r="AH678" s="370"/>
    </row>
    <row r="679" spans="34:34">
      <c r="AH679" s="370"/>
    </row>
    <row r="680" spans="34:34">
      <c r="AH680" s="370"/>
    </row>
    <row r="681" spans="34:34">
      <c r="AH681" s="370"/>
    </row>
    <row r="682" spans="34:34">
      <c r="AH682" s="370"/>
    </row>
    <row r="683" spans="34:34">
      <c r="AH683" s="370"/>
    </row>
    <row r="684" spans="34:34">
      <c r="AH684" s="370"/>
    </row>
    <row r="685" spans="34:34">
      <c r="AH685" s="370"/>
    </row>
    <row r="686" spans="34:34">
      <c r="AH686" s="370"/>
    </row>
    <row r="687" spans="34:34">
      <c r="AH687" s="370"/>
    </row>
    <row r="688" spans="34:34">
      <c r="AH688" s="370"/>
    </row>
    <row r="689" spans="34:34">
      <c r="AH689" s="370"/>
    </row>
    <row r="690" spans="34:34">
      <c r="AH690" s="370"/>
    </row>
    <row r="691" spans="34:34">
      <c r="AH691" s="370"/>
    </row>
    <row r="692" spans="34:34">
      <c r="AH692" s="370"/>
    </row>
    <row r="693" spans="34:34">
      <c r="AH693" s="370"/>
    </row>
    <row r="694" spans="34:34">
      <c r="AH694" s="370"/>
    </row>
    <row r="695" spans="34:34">
      <c r="AH695" s="370"/>
    </row>
    <row r="696" spans="34:34">
      <c r="AH696" s="370"/>
    </row>
    <row r="697" spans="34:34">
      <c r="AH697" s="370"/>
    </row>
    <row r="698" spans="34:34">
      <c r="AH698" s="370"/>
    </row>
    <row r="699" spans="34:34">
      <c r="AH699" s="370"/>
    </row>
    <row r="700" spans="34:34">
      <c r="AH700" s="370"/>
    </row>
    <row r="701" spans="34:34">
      <c r="AH701" s="370"/>
    </row>
    <row r="702" spans="34:34">
      <c r="AH702" s="370"/>
    </row>
    <row r="703" spans="34:34">
      <c r="AH703" s="370"/>
    </row>
    <row r="704" spans="34:34">
      <c r="AH704" s="370"/>
    </row>
    <row r="705" spans="34:34">
      <c r="AH705" s="370"/>
    </row>
    <row r="706" spans="34:34">
      <c r="AH706" s="370"/>
    </row>
    <row r="707" spans="34:34">
      <c r="AH707" s="370"/>
    </row>
    <row r="708" spans="34:34">
      <c r="AH708" s="370"/>
    </row>
    <row r="709" spans="34:34">
      <c r="AH709" s="370"/>
    </row>
    <row r="710" spans="34:34">
      <c r="AH710" s="370"/>
    </row>
    <row r="711" spans="34:34">
      <c r="AH711" s="370"/>
    </row>
    <row r="712" spans="34:34">
      <c r="AH712" s="370"/>
    </row>
    <row r="713" spans="34:34">
      <c r="AH713" s="370"/>
    </row>
    <row r="714" spans="34:34">
      <c r="AH714" s="370"/>
    </row>
    <row r="715" spans="34:34">
      <c r="AH715" s="370"/>
    </row>
    <row r="716" spans="34:34">
      <c r="AH716" s="370"/>
    </row>
    <row r="717" spans="34:34">
      <c r="AH717" s="370"/>
    </row>
    <row r="718" spans="34:34">
      <c r="AH718" s="370"/>
    </row>
    <row r="719" spans="34:34">
      <c r="AH719" s="370"/>
    </row>
    <row r="720" spans="34:34">
      <c r="AH720" s="370"/>
    </row>
    <row r="721" spans="34:34">
      <c r="AH721" s="370"/>
    </row>
    <row r="722" spans="34:34">
      <c r="AH722" s="370"/>
    </row>
    <row r="723" spans="34:34">
      <c r="AH723" s="370"/>
    </row>
    <row r="724" spans="34:34">
      <c r="AH724" s="370"/>
    </row>
    <row r="725" spans="34:34">
      <c r="AH725" s="370"/>
    </row>
    <row r="726" spans="34:34">
      <c r="AH726" s="370"/>
    </row>
    <row r="727" spans="34:34">
      <c r="AH727" s="370"/>
    </row>
    <row r="728" spans="34:34">
      <c r="AH728" s="370"/>
    </row>
    <row r="729" spans="34:34">
      <c r="AH729" s="370"/>
    </row>
    <row r="730" spans="34:34">
      <c r="AH730" s="370"/>
    </row>
    <row r="731" spans="34:34">
      <c r="AH731" s="370"/>
    </row>
    <row r="732" spans="34:34">
      <c r="AH732" s="370"/>
    </row>
    <row r="733" spans="34:34">
      <c r="AH733" s="370"/>
    </row>
    <row r="734" spans="34:34">
      <c r="AH734" s="370"/>
    </row>
    <row r="735" spans="34:34">
      <c r="AH735" s="370"/>
    </row>
    <row r="736" spans="34:34">
      <c r="AH736" s="370"/>
    </row>
    <row r="737" spans="34:34">
      <c r="AH737" s="370"/>
    </row>
    <row r="738" spans="34:34">
      <c r="AH738" s="370"/>
    </row>
    <row r="739" spans="34:34">
      <c r="AH739" s="370"/>
    </row>
    <row r="740" spans="34:34">
      <c r="AH740" s="370"/>
    </row>
    <row r="741" spans="34:34">
      <c r="AH741" s="370"/>
    </row>
    <row r="742" spans="34:34">
      <c r="AH742" s="370"/>
    </row>
    <row r="743" spans="34:34">
      <c r="AH743" s="370"/>
    </row>
    <row r="744" spans="34:34">
      <c r="AH744" s="370"/>
    </row>
    <row r="745" spans="34:34">
      <c r="AH745" s="370"/>
    </row>
    <row r="746" spans="34:34">
      <c r="AH746" s="370"/>
    </row>
    <row r="747" spans="34:34">
      <c r="AH747" s="370"/>
    </row>
    <row r="748" spans="34:34">
      <c r="AH748" s="370"/>
    </row>
    <row r="749" spans="34:34">
      <c r="AH749" s="370"/>
    </row>
    <row r="750" spans="34:34">
      <c r="AH750" s="370"/>
    </row>
    <row r="751" spans="34:34">
      <c r="AH751" s="370"/>
    </row>
    <row r="752" spans="34:34">
      <c r="AH752" s="370"/>
    </row>
    <row r="753" spans="34:34">
      <c r="AH753" s="370"/>
    </row>
    <row r="754" spans="34:34">
      <c r="AH754" s="370"/>
    </row>
    <row r="755" spans="34:34">
      <c r="AH755" s="370"/>
    </row>
    <row r="756" spans="34:34">
      <c r="AH756" s="370"/>
    </row>
    <row r="757" spans="34:34">
      <c r="AH757" s="370"/>
    </row>
    <row r="758" spans="34:34">
      <c r="AH758" s="370"/>
    </row>
    <row r="759" spans="34:34">
      <c r="AH759" s="370"/>
    </row>
    <row r="760" spans="34:34">
      <c r="AH760" s="370"/>
    </row>
    <row r="761" spans="34:34">
      <c r="AH761" s="370"/>
    </row>
    <row r="762" spans="34:34">
      <c r="AH762" s="370"/>
    </row>
    <row r="763" spans="34:34">
      <c r="AH763" s="370"/>
    </row>
    <row r="764" spans="34:34">
      <c r="AH764" s="370"/>
    </row>
    <row r="765" spans="34:34">
      <c r="AH765" s="370"/>
    </row>
    <row r="766" spans="34:34">
      <c r="AH766" s="370"/>
    </row>
    <row r="767" spans="34:34">
      <c r="AH767" s="370"/>
    </row>
    <row r="768" spans="34:34">
      <c r="AH768" s="370"/>
    </row>
    <row r="769" spans="34:34">
      <c r="AH769" s="370"/>
    </row>
    <row r="770" spans="34:34">
      <c r="AH770" s="370"/>
    </row>
    <row r="771" spans="34:34">
      <c r="AH771" s="370"/>
    </row>
    <row r="772" spans="34:34">
      <c r="AH772" s="370"/>
    </row>
    <row r="773" spans="34:34">
      <c r="AH773" s="370"/>
    </row>
    <row r="774" spans="34:34">
      <c r="AH774" s="370"/>
    </row>
    <row r="775" spans="34:34">
      <c r="AH775" s="370"/>
    </row>
    <row r="776" spans="34:34">
      <c r="AH776" s="370"/>
    </row>
    <row r="777" spans="34:34">
      <c r="AH777" s="370"/>
    </row>
    <row r="778" spans="34:34">
      <c r="AH778" s="370"/>
    </row>
    <row r="779" spans="34:34">
      <c r="AH779" s="370"/>
    </row>
    <row r="780" spans="34:34">
      <c r="AH780" s="370"/>
    </row>
    <row r="781" spans="34:34">
      <c r="AH781" s="370"/>
    </row>
    <row r="782" spans="34:34">
      <c r="AH782" s="370"/>
    </row>
    <row r="783" spans="34:34">
      <c r="AH783" s="370"/>
    </row>
    <row r="784" spans="34:34">
      <c r="AH784" s="370"/>
    </row>
    <row r="785" spans="34:34">
      <c r="AH785" s="370"/>
    </row>
    <row r="786" spans="34:34">
      <c r="AH786" s="370"/>
    </row>
    <row r="787" spans="34:34">
      <c r="AH787" s="370"/>
    </row>
    <row r="788" spans="34:34">
      <c r="AH788" s="370"/>
    </row>
    <row r="789" spans="34:34">
      <c r="AH789" s="370"/>
    </row>
    <row r="790" spans="34:34">
      <c r="AH790" s="370"/>
    </row>
    <row r="791" spans="34:34">
      <c r="AH791" s="370"/>
    </row>
    <row r="792" spans="34:34">
      <c r="AH792" s="370"/>
    </row>
    <row r="793" spans="34:34">
      <c r="AH793" s="370"/>
    </row>
    <row r="794" spans="34:34">
      <c r="AH794" s="370"/>
    </row>
    <row r="795" spans="34:34">
      <c r="AH795" s="370"/>
    </row>
    <row r="796" spans="34:34">
      <c r="AH796" s="370"/>
    </row>
    <row r="797" spans="34:34">
      <c r="AH797" s="370"/>
    </row>
    <row r="798" spans="34:34">
      <c r="AH798" s="370"/>
    </row>
    <row r="799" spans="34:34">
      <c r="AH799" s="370"/>
    </row>
    <row r="800" spans="34:34">
      <c r="AH800" s="370"/>
    </row>
    <row r="801" spans="34:34">
      <c r="AH801" s="370"/>
    </row>
    <row r="802" spans="34:34">
      <c r="AH802" s="370"/>
    </row>
    <row r="803" spans="34:34">
      <c r="AH803" s="370"/>
    </row>
    <row r="804" spans="34:34">
      <c r="AH804" s="370"/>
    </row>
    <row r="805" spans="34:34">
      <c r="AH805" s="370"/>
    </row>
    <row r="806" spans="34:34">
      <c r="AH806" s="370"/>
    </row>
    <row r="807" spans="34:34">
      <c r="AH807" s="370"/>
    </row>
    <row r="808" spans="34:34">
      <c r="AH808" s="370"/>
    </row>
    <row r="809" spans="34:34">
      <c r="AH809" s="370"/>
    </row>
    <row r="810" spans="34:34">
      <c r="AH810" s="370"/>
    </row>
    <row r="811" spans="34:34">
      <c r="AH811" s="370"/>
    </row>
    <row r="812" spans="34:34">
      <c r="AH812" s="370"/>
    </row>
    <row r="813" spans="34:34">
      <c r="AH813" s="370"/>
    </row>
    <row r="814" spans="34:34">
      <c r="AH814" s="370"/>
    </row>
    <row r="815" spans="34:34">
      <c r="AH815" s="370"/>
    </row>
    <row r="816" spans="34:34">
      <c r="AH816" s="370"/>
    </row>
    <row r="817" spans="34:34">
      <c r="AH817" s="370"/>
    </row>
    <row r="818" spans="34:34">
      <c r="AH818" s="370"/>
    </row>
    <row r="819" spans="34:34">
      <c r="AH819" s="370"/>
    </row>
    <row r="820" spans="34:34">
      <c r="AH820" s="370"/>
    </row>
    <row r="821" spans="34:34">
      <c r="AH821" s="370"/>
    </row>
    <row r="822" spans="34:34">
      <c r="AH822" s="370"/>
    </row>
    <row r="823" spans="34:34">
      <c r="AH823" s="370"/>
    </row>
    <row r="824" spans="34:34">
      <c r="AH824" s="370"/>
    </row>
    <row r="825" spans="34:34">
      <c r="AH825" s="370"/>
    </row>
    <row r="826" spans="34:34">
      <c r="AH826" s="370"/>
    </row>
    <row r="827" spans="34:34">
      <c r="AH827" s="370"/>
    </row>
    <row r="828" spans="34:34">
      <c r="AH828" s="370"/>
    </row>
    <row r="829" spans="34:34">
      <c r="AH829" s="370"/>
    </row>
    <row r="830" spans="34:34">
      <c r="AH830" s="370"/>
    </row>
    <row r="831" spans="34:34">
      <c r="AH831" s="370"/>
    </row>
    <row r="832" spans="34:34">
      <c r="AH832" s="370"/>
    </row>
    <row r="833" spans="34:34">
      <c r="AH833" s="370"/>
    </row>
    <row r="834" spans="34:34">
      <c r="AH834" s="370"/>
    </row>
    <row r="835" spans="34:34">
      <c r="AH835" s="370"/>
    </row>
    <row r="836" spans="34:34">
      <c r="AH836" s="370"/>
    </row>
    <row r="837" spans="34:34">
      <c r="AH837" s="370"/>
    </row>
    <row r="838" spans="34:34">
      <c r="AH838" s="370"/>
    </row>
    <row r="839" spans="34:34">
      <c r="AH839" s="370"/>
    </row>
    <row r="840" spans="34:34">
      <c r="AH840" s="370"/>
    </row>
    <row r="841" spans="34:34">
      <c r="AH841" s="370"/>
    </row>
    <row r="842" spans="34:34">
      <c r="AH842" s="370"/>
    </row>
    <row r="843" spans="34:34">
      <c r="AH843" s="370"/>
    </row>
    <row r="844" spans="34:34">
      <c r="AH844" s="370"/>
    </row>
    <row r="845" spans="34:34">
      <c r="AH845" s="370"/>
    </row>
    <row r="846" spans="34:34">
      <c r="AH846" s="370"/>
    </row>
    <row r="847" spans="34:34">
      <c r="AH847" s="370"/>
    </row>
    <row r="848" spans="34:34">
      <c r="AH848" s="370"/>
    </row>
    <row r="849" spans="34:34">
      <c r="AH849" s="370"/>
    </row>
    <row r="850" spans="34:34">
      <c r="AH850" s="370"/>
    </row>
    <row r="851" spans="34:34">
      <c r="AH851" s="370"/>
    </row>
    <row r="852" spans="34:34">
      <c r="AH852" s="370"/>
    </row>
    <row r="853" spans="34:34">
      <c r="AH853" s="370"/>
    </row>
    <row r="854" spans="34:34">
      <c r="AH854" s="370"/>
    </row>
    <row r="855" spans="34:34">
      <c r="AH855" s="370"/>
    </row>
    <row r="856" spans="34:34">
      <c r="AH856" s="370"/>
    </row>
    <row r="857" spans="34:34">
      <c r="AH857" s="370"/>
    </row>
    <row r="858" spans="34:34">
      <c r="AH858" s="370"/>
    </row>
    <row r="859" spans="34:34">
      <c r="AH859" s="370"/>
    </row>
    <row r="860" spans="34:34">
      <c r="AH860" s="370"/>
    </row>
    <row r="861" spans="34:34">
      <c r="AH861" s="370"/>
    </row>
    <row r="862" spans="34:34">
      <c r="AH862" s="370"/>
    </row>
    <row r="863" spans="34:34">
      <c r="AH863" s="370"/>
    </row>
    <row r="864" spans="34:34">
      <c r="AH864" s="370"/>
    </row>
    <row r="865" spans="34:34">
      <c r="AH865" s="370"/>
    </row>
    <row r="866" spans="34:34">
      <c r="AH866" s="370"/>
    </row>
    <row r="867" spans="34:34">
      <c r="AH867" s="370"/>
    </row>
    <row r="868" spans="34:34">
      <c r="AH868" s="370"/>
    </row>
    <row r="869" spans="34:34">
      <c r="AH869" s="370"/>
    </row>
    <row r="870" spans="34:34">
      <c r="AH870" s="370"/>
    </row>
    <row r="871" spans="34:34">
      <c r="AH871" s="370"/>
    </row>
    <row r="872" spans="34:34">
      <c r="AH872" s="370"/>
    </row>
    <row r="873" spans="34:34">
      <c r="AH873" s="370"/>
    </row>
    <row r="874" spans="34:34">
      <c r="AH874" s="370"/>
    </row>
    <row r="875" spans="34:34">
      <c r="AH875" s="370"/>
    </row>
    <row r="876" spans="34:34">
      <c r="AH876" s="370"/>
    </row>
    <row r="877" spans="34:34">
      <c r="AH877" s="370"/>
    </row>
    <row r="878" spans="34:34">
      <c r="AH878" s="370"/>
    </row>
    <row r="879" spans="34:34">
      <c r="AH879" s="370"/>
    </row>
    <row r="880" spans="34:34">
      <c r="AH880" s="370"/>
    </row>
    <row r="881" spans="34:34">
      <c r="AH881" s="370"/>
    </row>
    <row r="882" spans="34:34">
      <c r="AH882" s="370"/>
    </row>
    <row r="883" spans="34:34">
      <c r="AH883" s="370"/>
    </row>
    <row r="884" spans="34:34">
      <c r="AH884" s="370"/>
    </row>
    <row r="885" spans="34:34">
      <c r="AH885" s="370"/>
    </row>
    <row r="886" spans="34:34">
      <c r="AH886" s="370"/>
    </row>
    <row r="887" spans="34:34">
      <c r="AH887" s="370"/>
    </row>
    <row r="888" spans="34:34">
      <c r="AH888" s="370"/>
    </row>
    <row r="889" spans="34:34">
      <c r="AH889" s="370"/>
    </row>
    <row r="890" spans="34:34">
      <c r="AH890" s="370"/>
    </row>
    <row r="891" spans="34:34">
      <c r="AH891" s="370"/>
    </row>
    <row r="892" spans="34:34">
      <c r="AH892" s="370"/>
    </row>
    <row r="893" spans="34:34">
      <c r="AH893" s="370"/>
    </row>
    <row r="894" spans="34:34">
      <c r="AH894" s="370"/>
    </row>
    <row r="895" spans="34:34">
      <c r="AH895" s="370"/>
    </row>
    <row r="896" spans="34:34">
      <c r="AH896" s="370"/>
    </row>
    <row r="897" spans="34:34">
      <c r="AH897" s="370"/>
    </row>
    <row r="898" spans="34:34">
      <c r="AH898" s="370"/>
    </row>
    <row r="899" spans="34:34">
      <c r="AH899" s="370"/>
    </row>
    <row r="900" spans="34:34">
      <c r="AH900" s="370"/>
    </row>
    <row r="901" spans="34:34">
      <c r="AH901" s="370"/>
    </row>
    <row r="902" spans="34:34">
      <c r="AH902" s="370"/>
    </row>
    <row r="903" spans="34:34">
      <c r="AH903" s="370"/>
    </row>
    <row r="904" spans="34:34">
      <c r="AH904" s="370"/>
    </row>
    <row r="905" spans="34:34">
      <c r="AH905" s="370"/>
    </row>
    <row r="906" spans="34:34">
      <c r="AH906" s="370"/>
    </row>
    <row r="907" spans="34:34">
      <c r="AH907" s="370"/>
    </row>
    <row r="908" spans="34:34">
      <c r="AH908" s="370"/>
    </row>
    <row r="909" spans="34:34">
      <c r="AH909" s="370"/>
    </row>
    <row r="910" spans="34:34">
      <c r="AH910" s="370"/>
    </row>
    <row r="911" spans="34:34">
      <c r="AH911" s="370"/>
    </row>
    <row r="912" spans="34:34">
      <c r="AH912" s="370"/>
    </row>
    <row r="913" spans="34:34">
      <c r="AH913" s="370"/>
    </row>
    <row r="914" spans="34:34">
      <c r="AH914" s="370"/>
    </row>
    <row r="915" spans="34:34">
      <c r="AH915" s="370"/>
    </row>
    <row r="916" spans="34:34">
      <c r="AH916" s="370"/>
    </row>
    <row r="917" spans="34:34">
      <c r="AH917" s="370"/>
    </row>
    <row r="918" spans="34:34">
      <c r="AH918" s="370"/>
    </row>
    <row r="919" spans="34:34">
      <c r="AH919" s="370"/>
    </row>
    <row r="920" spans="34:34">
      <c r="AH920" s="370"/>
    </row>
    <row r="921" spans="34:34">
      <c r="AH921" s="370"/>
    </row>
    <row r="922" spans="34:34">
      <c r="AH922" s="370"/>
    </row>
    <row r="923" spans="34:34">
      <c r="AH923" s="370"/>
    </row>
    <row r="924" spans="34:34">
      <c r="AH924" s="370"/>
    </row>
    <row r="925" spans="34:34">
      <c r="AH925" s="370"/>
    </row>
    <row r="926" spans="34:34">
      <c r="AH926" s="370"/>
    </row>
    <row r="927" spans="34:34">
      <c r="AH927" s="370"/>
    </row>
    <row r="928" spans="34:34">
      <c r="AH928" s="370"/>
    </row>
    <row r="929" spans="34:34">
      <c r="AH929" s="370"/>
    </row>
    <row r="930" spans="34:34">
      <c r="AH930" s="370"/>
    </row>
    <row r="931" spans="34:34">
      <c r="AH931" s="370"/>
    </row>
    <row r="932" spans="34:34">
      <c r="AH932" s="370"/>
    </row>
    <row r="933" spans="34:34">
      <c r="AH933" s="370"/>
    </row>
    <row r="934" spans="34:34">
      <c r="AH934" s="370"/>
    </row>
    <row r="935" spans="34:34">
      <c r="AH935" s="370"/>
    </row>
    <row r="936" spans="34:34">
      <c r="AH936" s="370"/>
    </row>
    <row r="937" spans="34:34">
      <c r="AH937" s="370"/>
    </row>
    <row r="938" spans="34:34">
      <c r="AH938" s="370"/>
    </row>
    <row r="939" spans="34:34">
      <c r="AH939" s="370"/>
    </row>
    <row r="940" spans="34:34">
      <c r="AH940" s="370"/>
    </row>
    <row r="941" spans="34:34">
      <c r="AH941" s="370"/>
    </row>
    <row r="942" spans="34:34">
      <c r="AH942" s="370"/>
    </row>
    <row r="943" spans="34:34">
      <c r="AH943" s="370"/>
    </row>
    <row r="944" spans="34:34">
      <c r="AH944" s="370"/>
    </row>
    <row r="945" spans="34:34">
      <c r="AH945" s="370"/>
    </row>
    <row r="946" spans="34:34">
      <c r="AH946" s="370"/>
    </row>
    <row r="947" spans="34:34">
      <c r="AH947" s="370"/>
    </row>
    <row r="948" spans="34:34">
      <c r="AH948" s="370"/>
    </row>
    <row r="949" spans="34:34">
      <c r="AH949" s="370"/>
    </row>
    <row r="950" spans="34:34">
      <c r="AH950" s="370"/>
    </row>
    <row r="951" spans="34:34">
      <c r="AH951" s="370"/>
    </row>
    <row r="952" spans="34:34">
      <c r="AH952" s="370"/>
    </row>
    <row r="953" spans="34:34">
      <c r="AH953" s="370"/>
    </row>
    <row r="954" spans="34:34">
      <c r="AH954" s="370"/>
    </row>
    <row r="955" spans="34:34">
      <c r="AH955" s="370"/>
    </row>
    <row r="956" spans="34:34">
      <c r="AH956" s="370"/>
    </row>
    <row r="957" spans="34:34">
      <c r="AH957" s="370"/>
    </row>
    <row r="958" spans="34:34">
      <c r="AH958" s="370"/>
    </row>
    <row r="959" spans="34:34">
      <c r="AH959" s="370"/>
    </row>
    <row r="960" spans="34:34">
      <c r="AH960" s="370"/>
    </row>
    <row r="961" spans="34:34">
      <c r="AH961" s="370"/>
    </row>
    <row r="962" spans="34:34">
      <c r="AH962" s="370"/>
    </row>
    <row r="963" spans="34:34">
      <c r="AH963" s="370"/>
    </row>
    <row r="964" spans="34:34">
      <c r="AH964" s="370"/>
    </row>
    <row r="965" spans="34:34">
      <c r="AH965" s="370"/>
    </row>
    <row r="966" spans="34:34">
      <c r="AH966" s="370"/>
    </row>
    <row r="967" spans="34:34">
      <c r="AH967" s="370"/>
    </row>
    <row r="968" spans="34:34">
      <c r="AH968" s="370"/>
    </row>
    <row r="969" spans="34:34">
      <c r="AH969" s="370"/>
    </row>
    <row r="970" spans="34:34">
      <c r="AH970" s="370"/>
    </row>
    <row r="971" spans="34:34">
      <c r="AH971" s="370"/>
    </row>
    <row r="972" spans="34:34">
      <c r="AH972" s="370"/>
    </row>
    <row r="973" spans="34:34">
      <c r="AH973" s="370"/>
    </row>
    <row r="974" spans="34:34">
      <c r="AH974" s="370"/>
    </row>
    <row r="975" spans="34:34">
      <c r="AH975" s="370"/>
    </row>
    <row r="976" spans="34:34">
      <c r="AH976" s="370"/>
    </row>
    <row r="977" spans="34:34">
      <c r="AH977" s="370"/>
    </row>
    <row r="978" spans="34:34">
      <c r="AH978" s="370"/>
    </row>
    <row r="979" spans="34:34">
      <c r="AH979" s="370"/>
    </row>
    <row r="980" spans="34:34">
      <c r="AH980" s="370"/>
    </row>
    <row r="981" spans="34:34">
      <c r="AH981" s="370"/>
    </row>
    <row r="982" spans="34:34">
      <c r="AH982" s="370"/>
    </row>
    <row r="983" spans="34:34">
      <c r="AH983" s="370"/>
    </row>
    <row r="984" spans="34:34">
      <c r="AH984" s="370"/>
    </row>
    <row r="985" spans="34:34">
      <c r="AH985" s="370"/>
    </row>
    <row r="986" spans="34:34">
      <c r="AH986" s="370"/>
    </row>
    <row r="987" spans="34:34">
      <c r="AH987" s="370"/>
    </row>
    <row r="988" spans="34:34">
      <c r="AH988" s="370"/>
    </row>
    <row r="989" spans="34:34">
      <c r="AH989" s="370"/>
    </row>
    <row r="990" spans="34:34">
      <c r="AH990" s="370"/>
    </row>
    <row r="991" spans="34:34">
      <c r="AH991" s="370"/>
    </row>
    <row r="992" spans="34:34">
      <c r="AH992" s="370"/>
    </row>
    <row r="993" spans="34:34">
      <c r="AH993" s="370"/>
    </row>
    <row r="994" spans="34:34">
      <c r="AH994" s="370"/>
    </row>
    <row r="995" spans="34:34">
      <c r="AH995" s="370"/>
    </row>
    <row r="996" spans="34:34">
      <c r="AH996" s="370"/>
    </row>
    <row r="997" spans="34:34">
      <c r="AH997" s="370"/>
    </row>
    <row r="998" spans="34:34">
      <c r="AH998" s="370"/>
    </row>
    <row r="999" spans="34:34">
      <c r="AH999" s="370"/>
    </row>
    <row r="1000" spans="34:34">
      <c r="AH1000" s="370"/>
    </row>
    <row r="1001" spans="34:34">
      <c r="AH1001" s="370"/>
    </row>
    <row r="1002" spans="34:34">
      <c r="AH1002" s="370"/>
    </row>
    <row r="1003" spans="34:34">
      <c r="AH1003" s="370"/>
    </row>
    <row r="1004" spans="34:34">
      <c r="AH1004" s="370"/>
    </row>
    <row r="1005" spans="34:34">
      <c r="AH1005" s="370"/>
    </row>
    <row r="1006" spans="34:34">
      <c r="AH1006" s="370"/>
    </row>
    <row r="1007" spans="34:34">
      <c r="AH1007" s="370"/>
    </row>
    <row r="1008" spans="34:34">
      <c r="AH1008" s="370"/>
    </row>
    <row r="1009" spans="34:34">
      <c r="AH1009" s="370"/>
    </row>
    <row r="1010" spans="34:34">
      <c r="AH1010" s="370"/>
    </row>
    <row r="1011" spans="34:34">
      <c r="AH1011" s="370"/>
    </row>
    <row r="1012" spans="34:34">
      <c r="AH1012" s="370"/>
    </row>
    <row r="1013" spans="34:34">
      <c r="AH1013" s="370"/>
    </row>
    <row r="1014" spans="34:34">
      <c r="AH1014" s="370"/>
    </row>
    <row r="1015" spans="34:34">
      <c r="AH1015" s="370"/>
    </row>
    <row r="1016" spans="34:34">
      <c r="AH1016" s="370"/>
    </row>
    <row r="1017" spans="34:34">
      <c r="AH1017" s="370"/>
    </row>
    <row r="1018" spans="34:34">
      <c r="AH1018" s="370"/>
    </row>
    <row r="1019" spans="34:34">
      <c r="AH1019" s="370"/>
    </row>
    <row r="1020" spans="34:34">
      <c r="AH1020" s="370"/>
    </row>
    <row r="1021" spans="34:34">
      <c r="AH1021" s="370"/>
    </row>
    <row r="1022" spans="34:34">
      <c r="AH1022" s="370"/>
    </row>
    <row r="1023" spans="34:34">
      <c r="AH1023" s="370"/>
    </row>
    <row r="1024" spans="34:34">
      <c r="AH1024" s="370"/>
    </row>
    <row r="1025" spans="34:34">
      <c r="AH1025" s="370"/>
    </row>
    <row r="1026" spans="34:34">
      <c r="AH1026" s="370"/>
    </row>
    <row r="1027" spans="34:34">
      <c r="AH1027" s="370"/>
    </row>
    <row r="1028" spans="34:34">
      <c r="AH1028" s="370"/>
    </row>
    <row r="1029" spans="34:34">
      <c r="AH1029" s="370"/>
    </row>
    <row r="1030" spans="34:34">
      <c r="AH1030" s="370"/>
    </row>
    <row r="1031" spans="34:34">
      <c r="AH1031" s="370"/>
    </row>
    <row r="1032" spans="34:34">
      <c r="AH1032" s="370"/>
    </row>
    <row r="1033" spans="34:34">
      <c r="AH1033" s="370"/>
    </row>
    <row r="1034" spans="34:34">
      <c r="AH1034" s="370"/>
    </row>
    <row r="1035" spans="34:34">
      <c r="AH1035" s="370"/>
    </row>
    <row r="1036" spans="34:34">
      <c r="AH1036" s="370"/>
    </row>
    <row r="1037" spans="34:34">
      <c r="AH1037" s="370"/>
    </row>
    <row r="1038" spans="34:34">
      <c r="AH1038" s="370"/>
    </row>
    <row r="1039" spans="34:34">
      <c r="AH1039" s="370"/>
    </row>
    <row r="1040" spans="34:34">
      <c r="AH1040" s="370"/>
    </row>
    <row r="1041" spans="34:34">
      <c r="AH1041" s="370"/>
    </row>
    <row r="1042" spans="34:34">
      <c r="AH1042" s="370"/>
    </row>
    <row r="1043" spans="34:34">
      <c r="AH1043" s="370"/>
    </row>
    <row r="1044" spans="34:34">
      <c r="AH1044" s="370"/>
    </row>
    <row r="1045" spans="34:34">
      <c r="AH1045" s="370"/>
    </row>
    <row r="1046" spans="34:34">
      <c r="AH1046" s="370"/>
    </row>
    <row r="1047" spans="34:34">
      <c r="AH1047" s="370"/>
    </row>
    <row r="1048" spans="34:34">
      <c r="AH1048" s="370"/>
    </row>
    <row r="1049" spans="34:34">
      <c r="AH1049" s="370"/>
    </row>
    <row r="1050" spans="34:34">
      <c r="AH1050" s="370"/>
    </row>
    <row r="1051" spans="34:34">
      <c r="AH1051" s="370"/>
    </row>
    <row r="1052" spans="34:34">
      <c r="AH1052" s="370"/>
    </row>
    <row r="1053" spans="34:34">
      <c r="AH1053" s="370"/>
    </row>
    <row r="1054" spans="34:34">
      <c r="AH1054" s="370"/>
    </row>
    <row r="1055" spans="34:34">
      <c r="AH1055" s="370"/>
    </row>
    <row r="1056" spans="34:34">
      <c r="AH1056" s="370"/>
    </row>
    <row r="1057" spans="34:34">
      <c r="AH1057" s="370"/>
    </row>
    <row r="1058" spans="34:34">
      <c r="AH1058" s="370"/>
    </row>
    <row r="1059" spans="34:34">
      <c r="AH1059" s="370"/>
    </row>
    <row r="1060" spans="34:34">
      <c r="AH1060" s="370"/>
    </row>
    <row r="1061" spans="34:34">
      <c r="AH1061" s="370"/>
    </row>
    <row r="1062" spans="34:34">
      <c r="AH1062" s="370"/>
    </row>
    <row r="1063" spans="34:34">
      <c r="AH1063" s="370"/>
    </row>
    <row r="1064" spans="34:34">
      <c r="AH1064" s="370"/>
    </row>
    <row r="1065" spans="34:34">
      <c r="AH1065" s="370"/>
    </row>
    <row r="1066" spans="34:34">
      <c r="AH1066" s="370"/>
    </row>
    <row r="1067" spans="34:34">
      <c r="AH1067" s="370"/>
    </row>
    <row r="1068" spans="34:34">
      <c r="AH1068" s="370"/>
    </row>
    <row r="1069" spans="34:34">
      <c r="AH1069" s="370"/>
    </row>
    <row r="1070" spans="34:34">
      <c r="AH1070" s="370"/>
    </row>
    <row r="1071" spans="34:34">
      <c r="AH1071" s="370"/>
    </row>
    <row r="1072" spans="34:34">
      <c r="AH1072" s="370"/>
    </row>
    <row r="1073" spans="34:34">
      <c r="AH1073" s="370"/>
    </row>
    <row r="1074" spans="34:34">
      <c r="AH1074" s="370"/>
    </row>
    <row r="1075" spans="34:34">
      <c r="AH1075" s="370"/>
    </row>
    <row r="1076" spans="34:34">
      <c r="AH1076" s="370"/>
    </row>
    <row r="1077" spans="34:34">
      <c r="AH1077" s="370"/>
    </row>
    <row r="1078" spans="34:34">
      <c r="AH1078" s="370"/>
    </row>
    <row r="1079" spans="34:34">
      <c r="AH1079" s="370"/>
    </row>
    <row r="1080" spans="34:34">
      <c r="AH1080" s="370"/>
    </row>
    <row r="1081" spans="34:34">
      <c r="AH1081" s="370"/>
    </row>
    <row r="1082" spans="34:34">
      <c r="AH1082" s="370"/>
    </row>
    <row r="1083" spans="34:34">
      <c r="AH1083" s="370"/>
    </row>
    <row r="1084" spans="34:34">
      <c r="AH1084" s="370"/>
    </row>
    <row r="1085" spans="34:34">
      <c r="AH1085" s="370"/>
    </row>
    <row r="1086" spans="34:34">
      <c r="AH1086" s="370"/>
    </row>
    <row r="1087" spans="34:34">
      <c r="AH1087" s="370"/>
    </row>
    <row r="1088" spans="34:34">
      <c r="AH1088" s="370"/>
    </row>
    <row r="1089" spans="34:34">
      <c r="AH1089" s="370"/>
    </row>
    <row r="1090" spans="34:34">
      <c r="AH1090" s="370"/>
    </row>
    <row r="1091" spans="34:34">
      <c r="AH1091" s="370"/>
    </row>
    <row r="1092" spans="34:34">
      <c r="AH1092" s="370"/>
    </row>
    <row r="1093" spans="34:34">
      <c r="AH1093" s="370"/>
    </row>
    <row r="1094" spans="34:34">
      <c r="AH1094" s="370"/>
    </row>
    <row r="1095" spans="34:34">
      <c r="AH1095" s="370"/>
    </row>
    <row r="1096" spans="34:34">
      <c r="AH1096" s="370"/>
    </row>
    <row r="1097" spans="34:34">
      <c r="AH1097" s="370"/>
    </row>
    <row r="1098" spans="34:34">
      <c r="AH1098" s="370"/>
    </row>
    <row r="1099" spans="34:34">
      <c r="AH1099" s="370"/>
    </row>
    <row r="1100" spans="34:34">
      <c r="AH1100" s="370"/>
    </row>
    <row r="1101" spans="34:34">
      <c r="AH1101" s="370"/>
    </row>
    <row r="1102" spans="34:34">
      <c r="AH1102" s="370"/>
    </row>
    <row r="1103" spans="34:34">
      <c r="AH1103" s="370"/>
    </row>
    <row r="1104" spans="34:34">
      <c r="AH1104" s="370"/>
    </row>
    <row r="1105" spans="34:34">
      <c r="AH1105" s="370"/>
    </row>
    <row r="1106" spans="34:34">
      <c r="AH1106" s="370"/>
    </row>
    <row r="1107" spans="34:34">
      <c r="AH1107" s="370"/>
    </row>
    <row r="1108" spans="34:34">
      <c r="AH1108" s="370"/>
    </row>
    <row r="1109" spans="34:34">
      <c r="AH1109" s="370"/>
    </row>
    <row r="1110" spans="34:34">
      <c r="AH1110" s="370"/>
    </row>
    <row r="1111" spans="34:34">
      <c r="AH1111" s="370"/>
    </row>
    <row r="1112" spans="34:34">
      <c r="AH1112" s="370"/>
    </row>
    <row r="1113" spans="34:34">
      <c r="AH1113" s="370"/>
    </row>
    <row r="1114" spans="34:34">
      <c r="AH1114" s="370"/>
    </row>
    <row r="1115" spans="34:34">
      <c r="AH1115" s="370"/>
    </row>
    <row r="1116" spans="34:34">
      <c r="AH1116" s="370"/>
    </row>
    <row r="1117" spans="34:34">
      <c r="AH1117" s="370"/>
    </row>
    <row r="1118" spans="34:34">
      <c r="AH1118" s="370"/>
    </row>
    <row r="1119" spans="34:34">
      <c r="AH1119" s="370"/>
    </row>
    <row r="1120" spans="34:34">
      <c r="AH1120" s="370"/>
    </row>
    <row r="1121" spans="34:34">
      <c r="AH1121" s="370"/>
    </row>
    <row r="1122" spans="34:34">
      <c r="AH1122" s="370"/>
    </row>
    <row r="1123" spans="34:34">
      <c r="AH1123" s="370"/>
    </row>
    <row r="1124" spans="34:34">
      <c r="AH1124" s="370"/>
    </row>
    <row r="1125" spans="34:34">
      <c r="AH1125" s="370"/>
    </row>
    <row r="1126" spans="34:34">
      <c r="AH1126" s="370"/>
    </row>
    <row r="1127" spans="34:34">
      <c r="AH1127" s="370"/>
    </row>
    <row r="1128" spans="34:34">
      <c r="AH1128" s="370"/>
    </row>
    <row r="1129" spans="34:34">
      <c r="AH1129" s="370"/>
    </row>
    <row r="1130" spans="34:34">
      <c r="AH1130" s="370"/>
    </row>
    <row r="1131" spans="34:34">
      <c r="AH1131" s="370"/>
    </row>
    <row r="1132" spans="34:34">
      <c r="AH1132" s="370"/>
    </row>
    <row r="1133" spans="34:34">
      <c r="AH1133" s="370"/>
    </row>
    <row r="1134" spans="34:34">
      <c r="AH1134" s="370"/>
    </row>
    <row r="1135" spans="34:34">
      <c r="AH1135" s="370"/>
    </row>
    <row r="1136" spans="34:34">
      <c r="AH1136" s="370"/>
    </row>
    <row r="1137" spans="34:34">
      <c r="AH1137" s="370"/>
    </row>
    <row r="1138" spans="34:34">
      <c r="AH1138" s="370"/>
    </row>
    <row r="1139" spans="34:34">
      <c r="AH1139" s="370"/>
    </row>
    <row r="1140" spans="34:34">
      <c r="AH1140" s="370"/>
    </row>
    <row r="1141" spans="34:34">
      <c r="AH1141" s="370"/>
    </row>
    <row r="1142" spans="34:34">
      <c r="AH1142" s="370"/>
    </row>
    <row r="1143" spans="34:34">
      <c r="AH1143" s="370"/>
    </row>
    <row r="1144" spans="34:34">
      <c r="AH1144" s="370"/>
    </row>
    <row r="1145" spans="34:34">
      <c r="AH1145" s="370"/>
    </row>
    <row r="1146" spans="34:34">
      <c r="AH1146" s="370"/>
    </row>
    <row r="1147" spans="34:34">
      <c r="AH1147" s="370"/>
    </row>
    <row r="1148" spans="34:34">
      <c r="AH1148" s="370"/>
    </row>
    <row r="1149" spans="34:34">
      <c r="AH1149" s="370"/>
    </row>
    <row r="1150" spans="34:34">
      <c r="AH1150" s="370"/>
    </row>
    <row r="1151" spans="34:34">
      <c r="AH1151" s="370"/>
    </row>
    <row r="1152" spans="34:34">
      <c r="AH1152" s="370"/>
    </row>
    <row r="1153" spans="34:34">
      <c r="AH1153" s="370"/>
    </row>
    <row r="1154" spans="34:34">
      <c r="AH1154" s="370"/>
    </row>
    <row r="1155" spans="34:34">
      <c r="AH1155" s="370"/>
    </row>
    <row r="1156" spans="34:34">
      <c r="AH1156" s="370"/>
    </row>
    <row r="1157" spans="34:34">
      <c r="AH1157" s="370"/>
    </row>
    <row r="1158" spans="34:34">
      <c r="AH1158" s="370"/>
    </row>
    <row r="1159" spans="34:34">
      <c r="AH1159" s="370"/>
    </row>
    <row r="1160" spans="34:34">
      <c r="AH1160" s="370"/>
    </row>
    <row r="1161" spans="34:34">
      <c r="AH1161" s="370"/>
    </row>
    <row r="1162" spans="34:34">
      <c r="AH1162" s="370"/>
    </row>
    <row r="1163" spans="34:34">
      <c r="AH1163" s="370"/>
    </row>
    <row r="1164" spans="34:34">
      <c r="AH1164" s="370"/>
    </row>
    <row r="1165" spans="34:34">
      <c r="AH1165" s="370"/>
    </row>
    <row r="1166" spans="34:34">
      <c r="AH1166" s="370"/>
    </row>
    <row r="1167" spans="34:34">
      <c r="AH1167" s="370"/>
    </row>
    <row r="1168" spans="34:34">
      <c r="AH1168" s="370"/>
    </row>
    <row r="1169" spans="34:34">
      <c r="AH1169" s="370"/>
    </row>
    <row r="1170" spans="34:34">
      <c r="AH1170" s="370"/>
    </row>
    <row r="1171" spans="34:34">
      <c r="AH1171" s="370"/>
    </row>
    <row r="1172" spans="34:34">
      <c r="AH1172" s="370"/>
    </row>
    <row r="1173" spans="34:34">
      <c r="AH1173" s="370"/>
    </row>
    <row r="1174" spans="34:34">
      <c r="AH1174" s="370"/>
    </row>
    <row r="1175" spans="34:34">
      <c r="AH1175" s="370"/>
    </row>
    <row r="1176" spans="34:34">
      <c r="AH1176" s="370"/>
    </row>
    <row r="1177" spans="34:34">
      <c r="AH1177" s="370"/>
    </row>
    <row r="1178" spans="34:34">
      <c r="AH1178" s="370"/>
    </row>
    <row r="1179" spans="34:34">
      <c r="AH1179" s="370"/>
    </row>
    <row r="1180" spans="34:34">
      <c r="AH1180" s="370"/>
    </row>
    <row r="1181" spans="34:34">
      <c r="AH1181" s="370"/>
    </row>
    <row r="1182" spans="34:34">
      <c r="AH1182" s="370"/>
    </row>
    <row r="1183" spans="34:34">
      <c r="AH1183" s="370"/>
    </row>
    <row r="1184" spans="34:34">
      <c r="AH1184" s="370"/>
    </row>
    <row r="1185" spans="34:34">
      <c r="AH1185" s="370"/>
    </row>
    <row r="1186" spans="34:34">
      <c r="AH1186" s="370"/>
    </row>
    <row r="1187" spans="34:34">
      <c r="AH1187" s="370"/>
    </row>
    <row r="1188" spans="34:34">
      <c r="AH1188" s="370"/>
    </row>
    <row r="1189" spans="34:34">
      <c r="AH1189" s="370"/>
    </row>
    <row r="1190" spans="34:34">
      <c r="AH1190" s="370"/>
    </row>
    <row r="1191" spans="34:34">
      <c r="AH1191" s="370"/>
    </row>
    <row r="1192" spans="34:34">
      <c r="AH1192" s="370"/>
    </row>
    <row r="1193" spans="34:34">
      <c r="AH1193" s="370"/>
    </row>
    <row r="1194" spans="34:34">
      <c r="AH1194" s="370"/>
    </row>
    <row r="1195" spans="34:34">
      <c r="AH1195" s="370"/>
    </row>
    <row r="1196" spans="34:34">
      <c r="AH1196" s="370"/>
    </row>
    <row r="1197" spans="34:34">
      <c r="AH1197" s="370"/>
    </row>
    <row r="1198" spans="34:34">
      <c r="AH1198" s="370"/>
    </row>
    <row r="1199" spans="34:34">
      <c r="AH1199" s="370"/>
    </row>
    <row r="1200" spans="34:34">
      <c r="AH1200" s="370"/>
    </row>
    <row r="1201" spans="34:34">
      <c r="AH1201" s="370"/>
    </row>
    <row r="1202" spans="34:34">
      <c r="AH1202" s="370"/>
    </row>
    <row r="1203" spans="34:34">
      <c r="AH1203" s="370"/>
    </row>
    <row r="1204" spans="34:34">
      <c r="AH1204" s="370"/>
    </row>
    <row r="1205" spans="34:34">
      <c r="AH1205" s="370"/>
    </row>
    <row r="1206" spans="34:34">
      <c r="AH1206" s="370"/>
    </row>
    <row r="1207" spans="34:34">
      <c r="AH1207" s="370"/>
    </row>
    <row r="1208" spans="34:34">
      <c r="AH1208" s="370"/>
    </row>
    <row r="1209" spans="34:34">
      <c r="AH1209" s="370"/>
    </row>
    <row r="1210" spans="34:34">
      <c r="AH1210" s="370"/>
    </row>
    <row r="1211" spans="34:34">
      <c r="AH1211" s="370"/>
    </row>
    <row r="1212" spans="34:34">
      <c r="AH1212" s="370"/>
    </row>
    <row r="1213" spans="34:34">
      <c r="AH1213" s="370"/>
    </row>
    <row r="1214" spans="34:34">
      <c r="AH1214" s="370"/>
    </row>
    <row r="1215" spans="34:34">
      <c r="AH1215" s="370"/>
    </row>
    <row r="1216" spans="34:34">
      <c r="AH1216" s="370"/>
    </row>
    <row r="1217" spans="34:34">
      <c r="AH1217" s="370"/>
    </row>
    <row r="1218" spans="34:34">
      <c r="AH1218" s="370"/>
    </row>
    <row r="1219" spans="34:34">
      <c r="AH1219" s="370"/>
    </row>
    <row r="1220" spans="34:34">
      <c r="AH1220" s="370"/>
    </row>
    <row r="1221" spans="34:34">
      <c r="AH1221" s="370"/>
    </row>
    <row r="1222" spans="34:34">
      <c r="AH1222" s="370"/>
    </row>
    <row r="1223" spans="34:34">
      <c r="AH1223" s="370"/>
    </row>
    <row r="1224" spans="34:34">
      <c r="AH1224" s="370"/>
    </row>
    <row r="1225" spans="34:34">
      <c r="AH1225" s="370"/>
    </row>
    <row r="1226" spans="34:34">
      <c r="AH1226" s="370"/>
    </row>
    <row r="1227" spans="34:34">
      <c r="AH1227" s="370"/>
    </row>
    <row r="1228" spans="34:34">
      <c r="AH1228" s="370"/>
    </row>
    <row r="1229" spans="34:34">
      <c r="AH1229" s="370"/>
    </row>
    <row r="1230" spans="34:34">
      <c r="AH1230" s="370"/>
    </row>
    <row r="1231" spans="34:34">
      <c r="AH1231" s="370"/>
    </row>
    <row r="1232" spans="34:34">
      <c r="AH1232" s="370"/>
    </row>
    <row r="1233" spans="34:34">
      <c r="AH1233" s="370"/>
    </row>
    <row r="1234" spans="34:34">
      <c r="AH1234" s="370"/>
    </row>
    <row r="1235" spans="34:34">
      <c r="AH1235" s="370"/>
    </row>
    <row r="1236" spans="34:34">
      <c r="AH1236" s="370"/>
    </row>
    <row r="1237" spans="34:34">
      <c r="AH1237" s="370"/>
    </row>
    <row r="1238" spans="34:34">
      <c r="AH1238" s="370"/>
    </row>
    <row r="1239" spans="34:34">
      <c r="AH1239" s="370"/>
    </row>
    <row r="1240" spans="34:34">
      <c r="AH1240" s="370"/>
    </row>
    <row r="1241" spans="34:34">
      <c r="AH1241" s="370"/>
    </row>
    <row r="1242" spans="34:34">
      <c r="AH1242" s="370"/>
    </row>
    <row r="1243" spans="34:34">
      <c r="AH1243" s="370"/>
    </row>
    <row r="1244" spans="34:34">
      <c r="AH1244" s="370"/>
    </row>
    <row r="1245" spans="34:34">
      <c r="AH1245" s="370"/>
    </row>
    <row r="1246" spans="34:34">
      <c r="AH1246" s="370"/>
    </row>
    <row r="1247" spans="34:34">
      <c r="AH1247" s="370"/>
    </row>
    <row r="1248" spans="34:34">
      <c r="AH1248" s="370"/>
    </row>
    <row r="1249" spans="34:34">
      <c r="AH1249" s="370"/>
    </row>
    <row r="1250" spans="34:34">
      <c r="AH1250" s="370"/>
    </row>
    <row r="1251" spans="34:34">
      <c r="AH1251" s="370"/>
    </row>
    <row r="1252" spans="34:34">
      <c r="AH1252" s="370"/>
    </row>
    <row r="1253" spans="34:34">
      <c r="AH1253" s="370"/>
    </row>
    <row r="1254" spans="34:34">
      <c r="AH1254" s="370"/>
    </row>
    <row r="1255" spans="34:34">
      <c r="AH1255" s="370"/>
    </row>
    <row r="1256" spans="34:34">
      <c r="AH1256" s="370"/>
    </row>
    <row r="1257" spans="34:34">
      <c r="AH1257" s="370"/>
    </row>
  </sheetData>
  <sheetProtection algorithmName="SHA-512" hashValue="HmUMBo42uqf7MVJAe6+mhjlnLbRjlhmjnrGPckgvbKnxij4uZX5NL+iLGuvlDPjlnq0uf51U0Mb9L0ruOSsDOA==" saltValue="yn62gSQAHFOAxOWQsM9IGw==" spinCount="100000" sheet="1" objects="1" scenarios="1"/>
  <autoFilter ref="A4:AH49" xr:uid="{4A1BB614-B641-4E2E-A0F0-79969A5F6B27}">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40">
    <mergeCell ref="AE4:AE6"/>
    <mergeCell ref="AC1:AH1"/>
    <mergeCell ref="A4:B4"/>
    <mergeCell ref="C4:C6"/>
    <mergeCell ref="D4:D6"/>
    <mergeCell ref="E4:E6"/>
    <mergeCell ref="F4:F6"/>
    <mergeCell ref="G4:G6"/>
    <mergeCell ref="H4:H6"/>
    <mergeCell ref="I4:I6"/>
    <mergeCell ref="J4:J6"/>
    <mergeCell ref="K4:K6"/>
    <mergeCell ref="L4:L6"/>
    <mergeCell ref="AF4:AF6"/>
    <mergeCell ref="AG4:AG6"/>
    <mergeCell ref="AH4:AH6"/>
    <mergeCell ref="A5:A6"/>
    <mergeCell ref="B5:B6"/>
    <mergeCell ref="O5:Q5"/>
    <mergeCell ref="R5:T5"/>
    <mergeCell ref="U5:W5"/>
    <mergeCell ref="X5:Z5"/>
    <mergeCell ref="AA4:AA6"/>
    <mergeCell ref="AB4:AB6"/>
    <mergeCell ref="AC4:AC6"/>
    <mergeCell ref="AD4:AD6"/>
    <mergeCell ref="M4:M6"/>
    <mergeCell ref="N4:N6"/>
    <mergeCell ref="O4:Z4"/>
    <mergeCell ref="C26:C29"/>
    <mergeCell ref="D26:D29"/>
    <mergeCell ref="D35:D39"/>
    <mergeCell ref="D40:D44"/>
    <mergeCell ref="D45:D48"/>
    <mergeCell ref="F45:F46"/>
    <mergeCell ref="G45:G46"/>
    <mergeCell ref="E47:E48"/>
    <mergeCell ref="F47:F48"/>
    <mergeCell ref="G47:G48"/>
    <mergeCell ref="E45:E4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D2A48BA-D66E-49BE-828E-CAA5D0E784A8}">
          <x14:formula1>
            <xm:f>'C:\Users\GRamosS\Desktop\[Plan Operativo Anual 2021 - Dirección Comunicación Estratégica (00000002).xlsx]Hoja1'!#REF!</xm:f>
          </x14:formula1>
          <xm:sqref>J40:J49 H35:H49 G47 G45 G49</xm:sqref>
        </x14:dataValidation>
        <x14:dataValidation type="list" allowBlank="1" showInputMessage="1" showErrorMessage="1" xr:uid="{CCF4A71D-DA12-4811-8C37-950AE2AFF981}">
          <x14:formula1>
            <xm:f>'D:\PLANIFICACION Y PRESUPUESTO 2020\[Plan Operativo 2020 - DCE- DESARROLLO DE MERCADO.xlsx]Hoja1'!#REF!</xm:f>
          </x14:formula1>
          <xm:sqref>A26:B49 AG18:AG25 G30:G34 H18:H34 L26:L34 K26:K31 M26:M49 L39:L49</xm:sqref>
        </x14:dataValidation>
        <x14:dataValidation type="list" allowBlank="1" showInputMessage="1" showErrorMessage="1" xr:uid="{17F23E47-F8FA-4021-B2EE-7CAE4B84A64A}">
          <x14:formula1>
            <xm:f>'P:\2-Gerencia de Planificacion y Presupuesto\3- GERENCIA PLANIFICACION Y PRESUPUESTOS\PLANES OPERATIVOS 2022-EDENORTE\4. DCE\[4.Plan Operativo Anual 2022 - Dirección Comunicación Estratégica.xlsx]Valores'!#REF!</xm:f>
          </x14:formula1>
          <xm:sqref>A50:A1257 G7:G18 G24:G25 H7:H17 K32:K49 L35:L38 AG7:AG17 AG35:AG49 J7:J34 K7:M25 M50:M1255 A7:B25 B50:B336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2114F-5D0E-45FF-AB91-50DB271BD350}">
  <sheetPr codeName="Hoja5">
    <pageSetUpPr fitToPage="1"/>
  </sheetPr>
  <dimension ref="A1:AM1249"/>
  <sheetViews>
    <sheetView showGridLines="0" topLeftCell="J8" zoomScale="48" zoomScaleNormal="48" zoomScaleSheetLayoutView="40" zoomScalePageLayoutView="30" workbookViewId="0">
      <selection activeCell="AB9" sqref="AB9"/>
    </sheetView>
  </sheetViews>
  <sheetFormatPr baseColWidth="10" defaultColWidth="11.42578125" defaultRowHeight="15.75"/>
  <cols>
    <col min="1" max="5" width="40.7109375" style="384" customWidth="1"/>
    <col min="6" max="6" width="45.42578125" style="384" customWidth="1"/>
    <col min="7" max="7" width="25.7109375" style="384" customWidth="1"/>
    <col min="8" max="8" width="39.140625" style="384" customWidth="1"/>
    <col min="9" max="9" width="30.7109375" style="384" customWidth="1"/>
    <col min="10" max="10" width="21.28515625" style="384" customWidth="1"/>
    <col min="11" max="11" width="26.85546875" style="384" customWidth="1"/>
    <col min="12" max="12" width="28.5703125" style="384" customWidth="1"/>
    <col min="13" max="13" width="20.7109375" style="384" customWidth="1"/>
    <col min="14" max="14" width="22.85546875" style="384" customWidth="1"/>
    <col min="15" max="26" width="14.7109375" style="384" customWidth="1"/>
    <col min="27" max="27" width="35" style="384" customWidth="1"/>
    <col min="28" max="28" width="40.42578125" style="384" customWidth="1"/>
    <col min="29" max="29" width="32.85546875" style="384" customWidth="1"/>
    <col min="30" max="30" width="33.28515625" style="384" customWidth="1"/>
    <col min="31" max="31" width="30.42578125" style="482" customWidth="1"/>
    <col min="32" max="32" width="46.140625" style="383" customWidth="1"/>
    <col min="33" max="39" width="11.42578125" style="383"/>
    <col min="40" max="40" width="5" style="384" customWidth="1"/>
    <col min="41" max="16384" width="11.42578125" style="384"/>
  </cols>
  <sheetData>
    <row r="1" spans="1:39" s="256" customFormat="1" ht="25.5" customHeight="1">
      <c r="N1" s="81"/>
      <c r="AE1" s="257"/>
      <c r="AF1" s="238"/>
      <c r="AG1" s="238"/>
      <c r="AH1" s="238"/>
      <c r="AI1" s="238"/>
      <c r="AJ1" s="238"/>
      <c r="AK1" s="238"/>
      <c r="AL1" s="238"/>
      <c r="AM1" s="238"/>
    </row>
    <row r="2" spans="1:39" s="256" customFormat="1" ht="28.5" customHeight="1">
      <c r="B2" s="373" t="s">
        <v>0</v>
      </c>
      <c r="N2" s="81" t="s">
        <v>516</v>
      </c>
      <c r="AE2" s="257"/>
      <c r="AF2" s="238"/>
      <c r="AG2" s="238"/>
      <c r="AH2" s="238"/>
      <c r="AI2" s="238"/>
      <c r="AJ2" s="238"/>
      <c r="AK2" s="238"/>
      <c r="AL2" s="238"/>
      <c r="AM2" s="238"/>
    </row>
    <row r="3" spans="1:39" s="256" customFormat="1" ht="27.75" customHeight="1" thickBot="1">
      <c r="B3" s="373" t="s">
        <v>830</v>
      </c>
      <c r="F3" s="260"/>
      <c r="G3" s="260"/>
      <c r="H3" s="260"/>
      <c r="I3" s="260"/>
      <c r="J3" s="260"/>
      <c r="K3" s="260"/>
      <c r="L3" s="260"/>
      <c r="M3" s="260"/>
      <c r="N3" s="82">
        <f ca="1">EOMONTH(TODAY(),-1)-30</f>
        <v>44590</v>
      </c>
      <c r="O3" s="260"/>
      <c r="P3" s="260"/>
      <c r="Q3" s="260"/>
      <c r="R3" s="260"/>
      <c r="S3" s="260"/>
      <c r="T3" s="260"/>
      <c r="U3" s="260"/>
      <c r="V3" s="260"/>
      <c r="W3" s="260"/>
      <c r="X3" s="260"/>
      <c r="Y3" s="260"/>
      <c r="Z3" s="260"/>
      <c r="AA3" s="1377"/>
      <c r="AB3" s="1377"/>
      <c r="AC3" s="1377"/>
      <c r="AD3" s="1377"/>
      <c r="AE3" s="1377"/>
      <c r="AF3" s="1377"/>
      <c r="AG3" s="238"/>
      <c r="AH3" s="238"/>
      <c r="AI3" s="238"/>
      <c r="AJ3" s="238"/>
      <c r="AK3" s="238"/>
      <c r="AL3" s="238"/>
      <c r="AM3" s="238"/>
    </row>
    <row r="4" spans="1:39" s="337" customFormat="1" ht="66" customHeight="1">
      <c r="A4" s="1463" t="s">
        <v>1</v>
      </c>
      <c r="B4" s="1463"/>
      <c r="C4" s="1466" t="s">
        <v>2</v>
      </c>
      <c r="D4" s="1466" t="s">
        <v>3</v>
      </c>
      <c r="E4" s="1466" t="s">
        <v>4</v>
      </c>
      <c r="F4" s="1468" t="s">
        <v>5</v>
      </c>
      <c r="G4" s="1470" t="s">
        <v>6</v>
      </c>
      <c r="H4" s="1471" t="s">
        <v>18</v>
      </c>
      <c r="I4" s="1474" t="s">
        <v>19</v>
      </c>
      <c r="J4" s="1462" t="s">
        <v>20</v>
      </c>
      <c r="K4" s="1462" t="s">
        <v>7</v>
      </c>
      <c r="L4" s="1462" t="s">
        <v>21</v>
      </c>
      <c r="M4" s="1462" t="s">
        <v>22</v>
      </c>
      <c r="N4" s="1462" t="s">
        <v>8</v>
      </c>
      <c r="O4" s="1465" t="s">
        <v>9</v>
      </c>
      <c r="P4" s="1465"/>
      <c r="Q4" s="1465"/>
      <c r="R4" s="1465"/>
      <c r="S4" s="1465"/>
      <c r="T4" s="1465"/>
      <c r="U4" s="1465"/>
      <c r="V4" s="1465"/>
      <c r="W4" s="1465"/>
      <c r="X4" s="1465"/>
      <c r="Y4" s="1465"/>
      <c r="Z4" s="1465"/>
      <c r="AA4" s="1460" t="s">
        <v>10</v>
      </c>
      <c r="AB4" s="1445" t="s">
        <v>605</v>
      </c>
      <c r="AC4" s="1445" t="s">
        <v>11</v>
      </c>
      <c r="AD4" s="1445" t="s">
        <v>12</v>
      </c>
      <c r="AE4" s="1446" t="s">
        <v>13</v>
      </c>
      <c r="AF4" s="1445" t="s">
        <v>14</v>
      </c>
      <c r="AG4" s="374"/>
      <c r="AH4" s="374"/>
      <c r="AI4" s="374"/>
      <c r="AJ4" s="374"/>
      <c r="AK4" s="374"/>
      <c r="AL4" s="374"/>
      <c r="AM4" s="374"/>
    </row>
    <row r="5" spans="1:39" s="337" customFormat="1" ht="33.75" customHeight="1">
      <c r="A5" s="1450" t="s">
        <v>15</v>
      </c>
      <c r="B5" s="1452" t="s">
        <v>16</v>
      </c>
      <c r="C5" s="1463"/>
      <c r="D5" s="1463"/>
      <c r="E5" s="1463"/>
      <c r="F5" s="1446"/>
      <c r="G5" s="1448"/>
      <c r="H5" s="1472"/>
      <c r="I5" s="1475"/>
      <c r="J5" s="1463"/>
      <c r="K5" s="1463"/>
      <c r="L5" s="1463"/>
      <c r="M5" s="1463"/>
      <c r="N5" s="1463"/>
      <c r="O5" s="1454" t="s">
        <v>831</v>
      </c>
      <c r="P5" s="1455"/>
      <c r="Q5" s="1456"/>
      <c r="R5" s="1454" t="s">
        <v>832</v>
      </c>
      <c r="S5" s="1455"/>
      <c r="T5" s="1457"/>
      <c r="U5" s="1454" t="s">
        <v>833</v>
      </c>
      <c r="V5" s="1455"/>
      <c r="W5" s="1456"/>
      <c r="X5" s="1458" t="s">
        <v>834</v>
      </c>
      <c r="Y5" s="1459"/>
      <c r="Z5" s="1457"/>
      <c r="AA5" s="1461"/>
      <c r="AB5" s="1446"/>
      <c r="AC5" s="1446"/>
      <c r="AD5" s="1446"/>
      <c r="AE5" s="1448"/>
      <c r="AF5" s="1446"/>
      <c r="AG5" s="374"/>
      <c r="AH5" s="374"/>
      <c r="AI5" s="374"/>
      <c r="AJ5" s="374"/>
      <c r="AK5" s="374"/>
      <c r="AL5" s="374"/>
      <c r="AM5" s="374"/>
    </row>
    <row r="6" spans="1:39" s="337" customFormat="1" ht="31.5" customHeight="1" thickBot="1">
      <c r="A6" s="1451"/>
      <c r="B6" s="1453"/>
      <c r="C6" s="1467"/>
      <c r="D6" s="1464"/>
      <c r="E6" s="1464"/>
      <c r="F6" s="1469"/>
      <c r="G6" s="1448"/>
      <c r="H6" s="1473"/>
      <c r="I6" s="1476"/>
      <c r="J6" s="1464"/>
      <c r="K6" s="1464"/>
      <c r="L6" s="1464"/>
      <c r="M6" s="1464"/>
      <c r="N6" s="1464"/>
      <c r="O6" s="242">
        <v>44562</v>
      </c>
      <c r="P6" s="242">
        <v>44593</v>
      </c>
      <c r="Q6" s="242">
        <v>44621</v>
      </c>
      <c r="R6" s="242">
        <v>44652</v>
      </c>
      <c r="S6" s="242">
        <v>44682</v>
      </c>
      <c r="T6" s="242">
        <v>44713</v>
      </c>
      <c r="U6" s="242">
        <v>44743</v>
      </c>
      <c r="V6" s="242">
        <v>44774</v>
      </c>
      <c r="W6" s="242">
        <v>44805</v>
      </c>
      <c r="X6" s="242">
        <v>44835</v>
      </c>
      <c r="Y6" s="242">
        <v>44866</v>
      </c>
      <c r="Z6" s="242">
        <v>44896</v>
      </c>
      <c r="AA6" s="1461"/>
      <c r="AB6" s="1447"/>
      <c r="AC6" s="1447"/>
      <c r="AD6" s="1447"/>
      <c r="AE6" s="1449"/>
      <c r="AF6" s="1447"/>
      <c r="AG6" s="374"/>
      <c r="AH6" s="375"/>
      <c r="AI6" s="374"/>
      <c r="AJ6" s="374"/>
      <c r="AK6" s="374"/>
      <c r="AL6" s="374"/>
      <c r="AM6" s="374"/>
    </row>
    <row r="7" spans="1:39" ht="101.25" customHeight="1" thickTop="1">
      <c r="A7" s="376" t="s">
        <v>229</v>
      </c>
      <c r="B7" s="377" t="s">
        <v>102</v>
      </c>
      <c r="C7" s="331"/>
      <c r="D7" s="1432" t="s">
        <v>835</v>
      </c>
      <c r="E7" s="186" t="s">
        <v>836</v>
      </c>
      <c r="F7" s="376" t="s">
        <v>837</v>
      </c>
      <c r="G7" s="75">
        <v>1</v>
      </c>
      <c r="H7" s="186" t="s">
        <v>88</v>
      </c>
      <c r="I7" s="376" t="s">
        <v>838</v>
      </c>
      <c r="J7" s="378" t="s">
        <v>29</v>
      </c>
      <c r="K7" s="378" t="s">
        <v>38</v>
      </c>
      <c r="L7" s="378" t="s">
        <v>39</v>
      </c>
      <c r="M7" s="378" t="s">
        <v>40</v>
      </c>
      <c r="N7" s="379">
        <f>+AVERAGE(O7:Z7)</f>
        <v>2.6000000000000005</v>
      </c>
      <c r="O7" s="380">
        <v>2.6</v>
      </c>
      <c r="P7" s="380">
        <v>2.6</v>
      </c>
      <c r="Q7" s="380">
        <v>2.6</v>
      </c>
      <c r="R7" s="380">
        <v>2.6</v>
      </c>
      <c r="S7" s="380">
        <v>2.6</v>
      </c>
      <c r="T7" s="380">
        <v>2.6</v>
      </c>
      <c r="U7" s="380">
        <v>2.6</v>
      </c>
      <c r="V7" s="380">
        <v>2.6</v>
      </c>
      <c r="W7" s="380">
        <v>2.6</v>
      </c>
      <c r="X7" s="380">
        <v>2.6</v>
      </c>
      <c r="Y7" s="380">
        <v>2.6</v>
      </c>
      <c r="Z7" s="380">
        <v>2.6</v>
      </c>
      <c r="AA7" s="72" t="s">
        <v>839</v>
      </c>
      <c r="AB7" s="186" t="s">
        <v>840</v>
      </c>
      <c r="AC7" s="186" t="s">
        <v>840</v>
      </c>
      <c r="AD7" s="186" t="s">
        <v>841</v>
      </c>
      <c r="AE7" s="186"/>
      <c r="AF7" s="382"/>
    </row>
    <row r="8" spans="1:39" ht="100.5" customHeight="1">
      <c r="A8" s="385" t="s">
        <v>229</v>
      </c>
      <c r="B8" s="377" t="s">
        <v>102</v>
      </c>
      <c r="C8" s="331"/>
      <c r="D8" s="1433"/>
      <c r="E8" s="186" t="s">
        <v>842</v>
      </c>
      <c r="F8" s="385" t="s">
        <v>843</v>
      </c>
      <c r="G8" s="75">
        <v>1</v>
      </c>
      <c r="H8" s="186" t="s">
        <v>88</v>
      </c>
      <c r="I8" s="385" t="s">
        <v>844</v>
      </c>
      <c r="J8" s="386" t="s">
        <v>37</v>
      </c>
      <c r="K8" s="378" t="s">
        <v>38</v>
      </c>
      <c r="L8" s="378" t="s">
        <v>39</v>
      </c>
      <c r="M8" s="378" t="s">
        <v>40</v>
      </c>
      <c r="N8" s="379">
        <f>+AVERAGE(O8:Z8)</f>
        <v>6.5</v>
      </c>
      <c r="O8" s="380">
        <v>6.5</v>
      </c>
      <c r="P8" s="380">
        <v>6.5</v>
      </c>
      <c r="Q8" s="380">
        <v>6.5</v>
      </c>
      <c r="R8" s="380">
        <v>6.5</v>
      </c>
      <c r="S8" s="380">
        <v>6.5</v>
      </c>
      <c r="T8" s="380">
        <v>6.5</v>
      </c>
      <c r="U8" s="380">
        <v>6.5</v>
      </c>
      <c r="V8" s="380">
        <v>6.5</v>
      </c>
      <c r="W8" s="380">
        <v>6.5</v>
      </c>
      <c r="X8" s="380">
        <v>6.5</v>
      </c>
      <c r="Y8" s="380">
        <v>6.5</v>
      </c>
      <c r="Z8" s="380">
        <v>6.5</v>
      </c>
      <c r="AA8" s="72" t="s">
        <v>839</v>
      </c>
      <c r="AB8" s="186" t="s">
        <v>840</v>
      </c>
      <c r="AC8" s="186" t="s">
        <v>840</v>
      </c>
      <c r="AD8" s="186" t="s">
        <v>841</v>
      </c>
      <c r="AE8" s="186"/>
      <c r="AF8" s="387"/>
    </row>
    <row r="9" spans="1:39" ht="109.5" customHeight="1">
      <c r="A9" s="385" t="s">
        <v>229</v>
      </c>
      <c r="B9" s="377" t="s">
        <v>102</v>
      </c>
      <c r="C9" s="331"/>
      <c r="D9" s="1434" t="s">
        <v>845</v>
      </c>
      <c r="E9" s="388" t="s">
        <v>846</v>
      </c>
      <c r="F9" s="385" t="s">
        <v>847</v>
      </c>
      <c r="G9" s="75">
        <v>1</v>
      </c>
      <c r="H9" s="186" t="s">
        <v>88</v>
      </c>
      <c r="I9" s="385" t="s">
        <v>844</v>
      </c>
      <c r="J9" s="186" t="s">
        <v>37</v>
      </c>
      <c r="K9" s="378" t="s">
        <v>38</v>
      </c>
      <c r="L9" s="378" t="s">
        <v>39</v>
      </c>
      <c r="M9" s="378" t="s">
        <v>40</v>
      </c>
      <c r="N9" s="379">
        <v>6</v>
      </c>
      <c r="O9" s="389">
        <v>6</v>
      </c>
      <c r="P9" s="389">
        <v>6</v>
      </c>
      <c r="Q9" s="389">
        <v>6</v>
      </c>
      <c r="R9" s="389">
        <v>6</v>
      </c>
      <c r="S9" s="389">
        <v>6</v>
      </c>
      <c r="T9" s="389">
        <v>6</v>
      </c>
      <c r="U9" s="389">
        <v>6</v>
      </c>
      <c r="V9" s="389">
        <v>6</v>
      </c>
      <c r="W9" s="389">
        <v>6</v>
      </c>
      <c r="X9" s="389">
        <v>6</v>
      </c>
      <c r="Y9" s="389">
        <v>6</v>
      </c>
      <c r="Z9" s="389">
        <v>6</v>
      </c>
      <c r="AA9" s="72" t="s">
        <v>839</v>
      </c>
      <c r="AB9" s="390" t="s">
        <v>840</v>
      </c>
      <c r="AC9" s="390" t="s">
        <v>840</v>
      </c>
      <c r="AD9" s="391" t="s">
        <v>841</v>
      </c>
      <c r="AE9" s="186"/>
      <c r="AF9" s="387"/>
    </row>
    <row r="10" spans="1:39" ht="103.5" customHeight="1">
      <c r="A10" s="385" t="s">
        <v>229</v>
      </c>
      <c r="B10" s="377" t="s">
        <v>102</v>
      </c>
      <c r="C10" s="331"/>
      <c r="D10" s="1435"/>
      <c r="E10" s="392" t="s">
        <v>848</v>
      </c>
      <c r="F10" s="385" t="s">
        <v>849</v>
      </c>
      <c r="G10" s="75">
        <v>1</v>
      </c>
      <c r="H10" s="186" t="s">
        <v>88</v>
      </c>
      <c r="I10" s="385" t="s">
        <v>844</v>
      </c>
      <c r="J10" s="186" t="s">
        <v>37</v>
      </c>
      <c r="K10" s="378" t="s">
        <v>38</v>
      </c>
      <c r="L10" s="378" t="s">
        <v>39</v>
      </c>
      <c r="M10" s="378" t="s">
        <v>40</v>
      </c>
      <c r="N10" s="379">
        <f>+AVERAGE(O10:Z10)</f>
        <v>8</v>
      </c>
      <c r="O10" s="389">
        <v>8</v>
      </c>
      <c r="P10" s="389">
        <v>8</v>
      </c>
      <c r="Q10" s="389">
        <v>8</v>
      </c>
      <c r="R10" s="389">
        <v>8</v>
      </c>
      <c r="S10" s="389">
        <v>8</v>
      </c>
      <c r="T10" s="389">
        <v>8</v>
      </c>
      <c r="U10" s="389">
        <v>8</v>
      </c>
      <c r="V10" s="389">
        <v>8</v>
      </c>
      <c r="W10" s="389">
        <v>8</v>
      </c>
      <c r="X10" s="389">
        <v>8</v>
      </c>
      <c r="Y10" s="389">
        <v>8</v>
      </c>
      <c r="Z10" s="389">
        <v>8</v>
      </c>
      <c r="AA10" s="72" t="s">
        <v>839</v>
      </c>
      <c r="AB10" s="186" t="s">
        <v>840</v>
      </c>
      <c r="AC10" s="186" t="s">
        <v>840</v>
      </c>
      <c r="AD10" s="186" t="s">
        <v>841</v>
      </c>
      <c r="AE10" s="186"/>
      <c r="AF10" s="387"/>
    </row>
    <row r="11" spans="1:39" ht="104.25" customHeight="1">
      <c r="A11" s="385" t="s">
        <v>229</v>
      </c>
      <c r="B11" s="377" t="s">
        <v>102</v>
      </c>
      <c r="C11" s="331"/>
      <c r="D11" s="1433"/>
      <c r="E11" s="392" t="s">
        <v>850</v>
      </c>
      <c r="F11" s="385" t="s">
        <v>851</v>
      </c>
      <c r="G11" s="75">
        <v>1</v>
      </c>
      <c r="H11" s="186" t="s">
        <v>88</v>
      </c>
      <c r="I11" s="385" t="s">
        <v>844</v>
      </c>
      <c r="J11" s="186" t="s">
        <v>37</v>
      </c>
      <c r="K11" s="378" t="s">
        <v>38</v>
      </c>
      <c r="L11" s="378" t="s">
        <v>39</v>
      </c>
      <c r="M11" s="378" t="s">
        <v>40</v>
      </c>
      <c r="N11" s="379">
        <f>+AVERAGE(O11:Z11)</f>
        <v>4.5</v>
      </c>
      <c r="O11" s="380">
        <v>4.5</v>
      </c>
      <c r="P11" s="380">
        <v>4.5</v>
      </c>
      <c r="Q11" s="380">
        <v>4.5</v>
      </c>
      <c r="R11" s="380">
        <v>4.5</v>
      </c>
      <c r="S11" s="380">
        <v>4.5</v>
      </c>
      <c r="T11" s="380">
        <v>4.5</v>
      </c>
      <c r="U11" s="380">
        <v>4.5</v>
      </c>
      <c r="V11" s="380">
        <v>4.5</v>
      </c>
      <c r="W11" s="380">
        <v>4.5</v>
      </c>
      <c r="X11" s="380">
        <v>4.5</v>
      </c>
      <c r="Y11" s="380">
        <v>4.5</v>
      </c>
      <c r="Z11" s="380">
        <v>4.5</v>
      </c>
      <c r="AA11" s="72" t="s">
        <v>839</v>
      </c>
      <c r="AB11" s="72" t="s">
        <v>840</v>
      </c>
      <c r="AC11" s="72" t="s">
        <v>840</v>
      </c>
      <c r="AD11" s="72" t="s">
        <v>841</v>
      </c>
      <c r="AE11" s="186"/>
      <c r="AF11" s="393"/>
      <c r="AG11" s="384"/>
      <c r="AH11" s="384"/>
      <c r="AI11" s="384"/>
      <c r="AJ11" s="384"/>
      <c r="AK11" s="384"/>
      <c r="AL11" s="384"/>
      <c r="AM11" s="384"/>
    </row>
    <row r="12" spans="1:39" ht="139.5">
      <c r="A12" s="385" t="s">
        <v>47</v>
      </c>
      <c r="B12" s="377" t="s">
        <v>128</v>
      </c>
      <c r="C12" s="331"/>
      <c r="D12" s="1436" t="s">
        <v>852</v>
      </c>
      <c r="E12" s="394" t="s">
        <v>853</v>
      </c>
      <c r="F12" s="385" t="s">
        <v>854</v>
      </c>
      <c r="G12" s="134">
        <v>1</v>
      </c>
      <c r="H12" s="186" t="s">
        <v>88</v>
      </c>
      <c r="I12" s="395" t="s">
        <v>855</v>
      </c>
      <c r="J12" s="186" t="s">
        <v>81</v>
      </c>
      <c r="K12" s="186" t="s">
        <v>30</v>
      </c>
      <c r="L12" s="378" t="s">
        <v>39</v>
      </c>
      <c r="M12" s="378" t="s">
        <v>40</v>
      </c>
      <c r="N12" s="396">
        <f>+AVERAGE(O12:Z12)</f>
        <v>0.84999999999999976</v>
      </c>
      <c r="O12" s="397">
        <v>0.85</v>
      </c>
      <c r="P12" s="397">
        <v>0.85</v>
      </c>
      <c r="Q12" s="397">
        <v>0.85</v>
      </c>
      <c r="R12" s="397">
        <v>0.85</v>
      </c>
      <c r="S12" s="397">
        <v>0.85</v>
      </c>
      <c r="T12" s="397">
        <v>0.85</v>
      </c>
      <c r="U12" s="397">
        <v>0.85</v>
      </c>
      <c r="V12" s="397">
        <v>0.85</v>
      </c>
      <c r="W12" s="397">
        <v>0.85</v>
      </c>
      <c r="X12" s="397">
        <v>0.85</v>
      </c>
      <c r="Y12" s="397">
        <v>0.85</v>
      </c>
      <c r="Z12" s="397">
        <v>0.85</v>
      </c>
      <c r="AA12" s="72" t="s">
        <v>839</v>
      </c>
      <c r="AB12" s="72" t="s">
        <v>840</v>
      </c>
      <c r="AC12" s="72" t="s">
        <v>840</v>
      </c>
      <c r="AD12" s="72" t="s">
        <v>841</v>
      </c>
      <c r="AE12" s="72" t="s">
        <v>121</v>
      </c>
      <c r="AF12" s="393"/>
      <c r="AG12" s="384"/>
      <c r="AH12" s="384"/>
      <c r="AI12" s="384"/>
      <c r="AJ12" s="384"/>
      <c r="AK12" s="384"/>
      <c r="AL12" s="384"/>
      <c r="AM12" s="384"/>
    </row>
    <row r="13" spans="1:39" ht="139.5">
      <c r="A13" s="72" t="s">
        <v>47</v>
      </c>
      <c r="B13" s="398" t="s">
        <v>128</v>
      </c>
      <c r="C13" s="399"/>
      <c r="D13" s="1437"/>
      <c r="E13" s="400" t="s">
        <v>856</v>
      </c>
      <c r="F13" s="385" t="s">
        <v>854</v>
      </c>
      <c r="G13" s="134">
        <v>1</v>
      </c>
      <c r="H13" s="186" t="s">
        <v>88</v>
      </c>
      <c r="I13" s="395" t="s">
        <v>855</v>
      </c>
      <c r="J13" s="186" t="s">
        <v>81</v>
      </c>
      <c r="K13" s="186" t="s">
        <v>30</v>
      </c>
      <c r="L13" s="378" t="s">
        <v>39</v>
      </c>
      <c r="M13" s="378" t="s">
        <v>40</v>
      </c>
      <c r="N13" s="396">
        <f>+AVERAGE(O13:Z13)</f>
        <v>0.90000000000000024</v>
      </c>
      <c r="O13" s="68">
        <v>0.9</v>
      </c>
      <c r="P13" s="68">
        <v>0.9</v>
      </c>
      <c r="Q13" s="68">
        <v>0.9</v>
      </c>
      <c r="R13" s="68">
        <v>0.9</v>
      </c>
      <c r="S13" s="68">
        <v>0.9</v>
      </c>
      <c r="T13" s="68">
        <v>0.9</v>
      </c>
      <c r="U13" s="68">
        <v>0.9</v>
      </c>
      <c r="V13" s="68">
        <v>0.9</v>
      </c>
      <c r="W13" s="68">
        <v>0.9</v>
      </c>
      <c r="X13" s="68">
        <v>0.9</v>
      </c>
      <c r="Y13" s="68">
        <v>0.9</v>
      </c>
      <c r="Z13" s="68">
        <v>0.9</v>
      </c>
      <c r="AA13" s="72" t="s">
        <v>839</v>
      </c>
      <c r="AB13" s="72" t="s">
        <v>840</v>
      </c>
      <c r="AC13" s="72" t="s">
        <v>840</v>
      </c>
      <c r="AD13" s="72" t="s">
        <v>841</v>
      </c>
      <c r="AE13" s="72" t="s">
        <v>121</v>
      </c>
      <c r="AF13" s="393"/>
      <c r="AG13" s="384"/>
      <c r="AH13" s="384"/>
      <c r="AI13" s="384"/>
      <c r="AJ13" s="384"/>
      <c r="AK13" s="384"/>
      <c r="AL13" s="384"/>
      <c r="AM13" s="384"/>
    </row>
    <row r="14" spans="1:39" ht="86.25" customHeight="1">
      <c r="A14" s="401" t="s">
        <v>42</v>
      </c>
      <c r="B14" s="402" t="s">
        <v>112</v>
      </c>
      <c r="C14" s="403"/>
      <c r="D14" s="404" t="s">
        <v>857</v>
      </c>
      <c r="E14" s="405"/>
      <c r="F14" s="406" t="s">
        <v>858</v>
      </c>
      <c r="G14" s="407">
        <v>2</v>
      </c>
      <c r="H14" s="349" t="s">
        <v>88</v>
      </c>
      <c r="I14" s="408" t="s">
        <v>859</v>
      </c>
      <c r="J14" s="349" t="s">
        <v>29</v>
      </c>
      <c r="K14" s="186" t="s">
        <v>30</v>
      </c>
      <c r="L14" s="378" t="s">
        <v>31</v>
      </c>
      <c r="M14" s="378" t="s">
        <v>40</v>
      </c>
      <c r="N14" s="409">
        <f>+SUM(O14:Z14)</f>
        <v>8</v>
      </c>
      <c r="O14" s="389">
        <v>0</v>
      </c>
      <c r="P14" s="389">
        <v>0</v>
      </c>
      <c r="Q14" s="389">
        <v>2</v>
      </c>
      <c r="R14" s="389">
        <v>0</v>
      </c>
      <c r="S14" s="389">
        <v>0</v>
      </c>
      <c r="T14" s="389">
        <v>2</v>
      </c>
      <c r="U14" s="389">
        <v>0</v>
      </c>
      <c r="V14" s="389">
        <v>0</v>
      </c>
      <c r="W14" s="389">
        <v>2</v>
      </c>
      <c r="X14" s="389">
        <v>0</v>
      </c>
      <c r="Y14" s="389">
        <v>0</v>
      </c>
      <c r="Z14" s="389">
        <v>2</v>
      </c>
      <c r="AA14" s="410" t="s">
        <v>860</v>
      </c>
      <c r="AB14" s="72" t="s">
        <v>861</v>
      </c>
      <c r="AC14" s="72" t="s">
        <v>861</v>
      </c>
      <c r="AD14" s="72" t="s">
        <v>862</v>
      </c>
      <c r="AE14" s="411"/>
      <c r="AF14" s="412"/>
      <c r="AG14" s="384"/>
      <c r="AH14" s="384"/>
      <c r="AI14" s="384"/>
      <c r="AJ14" s="384"/>
      <c r="AK14" s="384"/>
      <c r="AL14" s="384"/>
      <c r="AM14" s="384"/>
    </row>
    <row r="15" spans="1:39" ht="69.75">
      <c r="A15" s="413" t="s">
        <v>47</v>
      </c>
      <c r="B15" s="402" t="s">
        <v>126</v>
      </c>
      <c r="C15" s="403"/>
      <c r="D15" s="414" t="s">
        <v>863</v>
      </c>
      <c r="E15" s="405"/>
      <c r="F15" s="415" t="s">
        <v>864</v>
      </c>
      <c r="G15" s="407">
        <v>2</v>
      </c>
      <c r="H15" s="349" t="s">
        <v>64</v>
      </c>
      <c r="I15" s="408" t="s">
        <v>859</v>
      </c>
      <c r="J15" s="349" t="s">
        <v>29</v>
      </c>
      <c r="K15" s="186" t="s">
        <v>30</v>
      </c>
      <c r="L15" s="378" t="s">
        <v>39</v>
      </c>
      <c r="M15" s="378" t="s">
        <v>40</v>
      </c>
      <c r="N15" s="409">
        <f>+SUM(O15:Z15)</f>
        <v>3</v>
      </c>
      <c r="O15" s="389">
        <v>0</v>
      </c>
      <c r="P15" s="389">
        <v>0</v>
      </c>
      <c r="Q15" s="389">
        <v>0</v>
      </c>
      <c r="R15" s="389">
        <v>1</v>
      </c>
      <c r="S15" s="389">
        <v>0</v>
      </c>
      <c r="T15" s="389">
        <v>0</v>
      </c>
      <c r="U15" s="389">
        <v>0</v>
      </c>
      <c r="V15" s="389">
        <v>1</v>
      </c>
      <c r="W15" s="389">
        <v>0</v>
      </c>
      <c r="X15" s="389">
        <v>0</v>
      </c>
      <c r="Y15" s="389">
        <v>0</v>
      </c>
      <c r="Z15" s="389">
        <v>1</v>
      </c>
      <c r="AA15" s="410" t="s">
        <v>860</v>
      </c>
      <c r="AB15" s="72" t="s">
        <v>861</v>
      </c>
      <c r="AC15" s="72" t="s">
        <v>861</v>
      </c>
      <c r="AD15" s="72" t="s">
        <v>862</v>
      </c>
      <c r="AE15" s="411"/>
      <c r="AF15" s="416"/>
      <c r="AG15" s="384"/>
      <c r="AH15" s="384"/>
      <c r="AI15" s="384"/>
      <c r="AJ15" s="384"/>
      <c r="AK15" s="384"/>
      <c r="AL15" s="384"/>
      <c r="AM15" s="384"/>
    </row>
    <row r="16" spans="1:39" ht="116.25">
      <c r="A16" s="417" t="s">
        <v>42</v>
      </c>
      <c r="B16" s="402" t="s">
        <v>112</v>
      </c>
      <c r="C16" s="403"/>
      <c r="D16" s="414" t="s">
        <v>865</v>
      </c>
      <c r="E16" s="405"/>
      <c r="F16" s="415" t="s">
        <v>866</v>
      </c>
      <c r="G16" s="407">
        <v>2</v>
      </c>
      <c r="H16" s="349" t="s">
        <v>91</v>
      </c>
      <c r="I16" s="415" t="s">
        <v>859</v>
      </c>
      <c r="J16" s="349" t="s">
        <v>29</v>
      </c>
      <c r="K16" s="186" t="s">
        <v>30</v>
      </c>
      <c r="L16" s="418" t="s">
        <v>31</v>
      </c>
      <c r="M16" s="378" t="s">
        <v>40</v>
      </c>
      <c r="N16" s="409">
        <f>+SUM(O16:Z16)</f>
        <v>2</v>
      </c>
      <c r="O16" s="389">
        <v>0</v>
      </c>
      <c r="P16" s="389">
        <v>0</v>
      </c>
      <c r="Q16" s="389">
        <v>0</v>
      </c>
      <c r="R16" s="389">
        <v>0</v>
      </c>
      <c r="S16" s="389">
        <v>0</v>
      </c>
      <c r="T16" s="389">
        <v>1</v>
      </c>
      <c r="U16" s="389">
        <v>0</v>
      </c>
      <c r="V16" s="389">
        <v>0</v>
      </c>
      <c r="W16" s="389">
        <v>0</v>
      </c>
      <c r="X16" s="389">
        <v>0</v>
      </c>
      <c r="Y16" s="389">
        <v>0</v>
      </c>
      <c r="Z16" s="389">
        <v>1</v>
      </c>
      <c r="AA16" s="410" t="s">
        <v>860</v>
      </c>
      <c r="AB16" s="72" t="s">
        <v>861</v>
      </c>
      <c r="AC16" s="72" t="s">
        <v>861</v>
      </c>
      <c r="AD16" s="72" t="s">
        <v>862</v>
      </c>
      <c r="AE16" s="411"/>
      <c r="AF16" s="419"/>
      <c r="AG16" s="384"/>
      <c r="AH16" s="384"/>
      <c r="AI16" s="384"/>
      <c r="AJ16" s="384"/>
      <c r="AK16" s="384"/>
      <c r="AL16" s="384"/>
      <c r="AM16" s="384"/>
    </row>
    <row r="17" spans="1:39" ht="186" customHeight="1">
      <c r="A17" s="72" t="s">
        <v>42</v>
      </c>
      <c r="B17" s="420" t="s">
        <v>128</v>
      </c>
      <c r="C17" s="403"/>
      <c r="D17" s="414" t="s">
        <v>867</v>
      </c>
      <c r="E17" s="405"/>
      <c r="F17" s="415" t="s">
        <v>868</v>
      </c>
      <c r="G17" s="407">
        <v>2</v>
      </c>
      <c r="H17" s="349" t="s">
        <v>91</v>
      </c>
      <c r="I17" s="415" t="s">
        <v>869</v>
      </c>
      <c r="J17" s="349" t="s">
        <v>37</v>
      </c>
      <c r="K17" s="378" t="s">
        <v>38</v>
      </c>
      <c r="L17" s="418" t="s">
        <v>39</v>
      </c>
      <c r="M17" s="378" t="s">
        <v>40</v>
      </c>
      <c r="N17" s="409">
        <f t="shared" ref="N17:N28" si="0">+AVERAGE(O17:Z17)</f>
        <v>7</v>
      </c>
      <c r="O17" s="389">
        <v>7</v>
      </c>
      <c r="P17" s="389">
        <v>7</v>
      </c>
      <c r="Q17" s="389">
        <v>7</v>
      </c>
      <c r="R17" s="389">
        <v>7</v>
      </c>
      <c r="S17" s="389">
        <v>7</v>
      </c>
      <c r="T17" s="389">
        <v>7</v>
      </c>
      <c r="U17" s="389">
        <v>7</v>
      </c>
      <c r="V17" s="389">
        <v>7</v>
      </c>
      <c r="W17" s="389">
        <v>7</v>
      </c>
      <c r="X17" s="389">
        <v>7</v>
      </c>
      <c r="Y17" s="389">
        <v>7</v>
      </c>
      <c r="Z17" s="389">
        <v>7</v>
      </c>
      <c r="AA17" s="410" t="s">
        <v>860</v>
      </c>
      <c r="AB17" s="72" t="s">
        <v>861</v>
      </c>
      <c r="AC17" s="72" t="s">
        <v>861</v>
      </c>
      <c r="AD17" s="72" t="s">
        <v>862</v>
      </c>
      <c r="AE17" s="411"/>
      <c r="AF17" s="419"/>
      <c r="AG17" s="384"/>
      <c r="AH17" s="384"/>
      <c r="AI17" s="384"/>
      <c r="AJ17" s="384"/>
      <c r="AK17" s="384"/>
      <c r="AL17" s="384"/>
      <c r="AM17" s="384"/>
    </row>
    <row r="18" spans="1:39" ht="163.5" customHeight="1">
      <c r="A18" s="401" t="s">
        <v>26</v>
      </c>
      <c r="B18" s="402" t="s">
        <v>43</v>
      </c>
      <c r="C18" s="403"/>
      <c r="D18" s="414" t="s">
        <v>870</v>
      </c>
      <c r="E18" s="405"/>
      <c r="F18" s="415" t="s">
        <v>871</v>
      </c>
      <c r="G18" s="407">
        <v>2</v>
      </c>
      <c r="H18" s="349" t="s">
        <v>88</v>
      </c>
      <c r="I18" s="415" t="s">
        <v>872</v>
      </c>
      <c r="J18" s="349" t="s">
        <v>37</v>
      </c>
      <c r="K18" s="378" t="s">
        <v>38</v>
      </c>
      <c r="L18" s="418" t="s">
        <v>39</v>
      </c>
      <c r="M18" s="378" t="s">
        <v>40</v>
      </c>
      <c r="N18" s="409">
        <f t="shared" si="0"/>
        <v>2.1999999999999997</v>
      </c>
      <c r="O18" s="380">
        <v>2.2000000000000002</v>
      </c>
      <c r="P18" s="380">
        <v>2.2000000000000002</v>
      </c>
      <c r="Q18" s="380">
        <v>2.2000000000000002</v>
      </c>
      <c r="R18" s="380">
        <v>2.2000000000000002</v>
      </c>
      <c r="S18" s="380">
        <v>2.2000000000000002</v>
      </c>
      <c r="T18" s="380">
        <v>2.2000000000000002</v>
      </c>
      <c r="U18" s="380">
        <v>2.2000000000000002</v>
      </c>
      <c r="V18" s="380">
        <v>2.2000000000000002</v>
      </c>
      <c r="W18" s="380">
        <v>2.2000000000000002</v>
      </c>
      <c r="X18" s="380">
        <v>2.2000000000000002</v>
      </c>
      <c r="Y18" s="380">
        <v>2.2000000000000002</v>
      </c>
      <c r="Z18" s="380">
        <v>2.2000000000000002</v>
      </c>
      <c r="AA18" s="410" t="s">
        <v>839</v>
      </c>
      <c r="AB18" s="72" t="s">
        <v>861</v>
      </c>
      <c r="AC18" s="72" t="s">
        <v>861</v>
      </c>
      <c r="AD18" s="72" t="s">
        <v>862</v>
      </c>
      <c r="AE18" s="411"/>
      <c r="AF18" s="419"/>
      <c r="AG18" s="384"/>
      <c r="AH18" s="384"/>
      <c r="AI18" s="384"/>
      <c r="AJ18" s="384"/>
      <c r="AK18" s="384"/>
      <c r="AL18" s="384"/>
      <c r="AM18" s="384"/>
    </row>
    <row r="19" spans="1:39" ht="116.25">
      <c r="A19" s="413" t="s">
        <v>42</v>
      </c>
      <c r="B19" s="402" t="s">
        <v>114</v>
      </c>
      <c r="C19" s="403"/>
      <c r="D19" s="414" t="s">
        <v>873</v>
      </c>
      <c r="E19" s="405"/>
      <c r="F19" s="415" t="s">
        <v>874</v>
      </c>
      <c r="G19" s="407">
        <v>1</v>
      </c>
      <c r="H19" s="349" t="s">
        <v>91</v>
      </c>
      <c r="I19" s="415" t="s">
        <v>869</v>
      </c>
      <c r="J19" s="349" t="s">
        <v>37</v>
      </c>
      <c r="K19" s="378" t="s">
        <v>38</v>
      </c>
      <c r="L19" s="418" t="s">
        <v>39</v>
      </c>
      <c r="M19" s="378" t="s">
        <v>40</v>
      </c>
      <c r="N19" s="409">
        <f t="shared" si="0"/>
        <v>2</v>
      </c>
      <c r="O19" s="389">
        <v>2</v>
      </c>
      <c r="P19" s="389">
        <v>2</v>
      </c>
      <c r="Q19" s="389">
        <v>2</v>
      </c>
      <c r="R19" s="389">
        <v>2</v>
      </c>
      <c r="S19" s="389">
        <v>2</v>
      </c>
      <c r="T19" s="389">
        <v>2</v>
      </c>
      <c r="U19" s="389">
        <v>2</v>
      </c>
      <c r="V19" s="389">
        <v>2</v>
      </c>
      <c r="W19" s="389">
        <v>2</v>
      </c>
      <c r="X19" s="389">
        <v>2</v>
      </c>
      <c r="Y19" s="389">
        <v>2</v>
      </c>
      <c r="Z19" s="389">
        <v>2</v>
      </c>
      <c r="AA19" s="410" t="s">
        <v>875</v>
      </c>
      <c r="AB19" s="72" t="s">
        <v>861</v>
      </c>
      <c r="AC19" s="72" t="s">
        <v>861</v>
      </c>
      <c r="AD19" s="72" t="s">
        <v>862</v>
      </c>
      <c r="AE19" s="411"/>
      <c r="AF19" s="419"/>
      <c r="AG19" s="384"/>
      <c r="AH19" s="384"/>
      <c r="AI19" s="384"/>
      <c r="AJ19" s="384"/>
      <c r="AK19" s="384"/>
      <c r="AL19" s="384"/>
      <c r="AM19" s="384"/>
    </row>
    <row r="20" spans="1:39" ht="116.25">
      <c r="A20" s="413" t="s">
        <v>42</v>
      </c>
      <c r="B20" s="421" t="s">
        <v>116</v>
      </c>
      <c r="C20" s="399"/>
      <c r="D20" s="422" t="s">
        <v>876</v>
      </c>
      <c r="E20" s="331"/>
      <c r="F20" s="423" t="s">
        <v>877</v>
      </c>
      <c r="G20" s="134">
        <v>1</v>
      </c>
      <c r="H20" s="186" t="s">
        <v>91</v>
      </c>
      <c r="I20" s="411" t="s">
        <v>869</v>
      </c>
      <c r="J20" s="186" t="s">
        <v>37</v>
      </c>
      <c r="K20" s="378" t="s">
        <v>38</v>
      </c>
      <c r="L20" s="418" t="s">
        <v>39</v>
      </c>
      <c r="M20" s="378" t="s">
        <v>40</v>
      </c>
      <c r="N20" s="409">
        <f t="shared" si="0"/>
        <v>11</v>
      </c>
      <c r="O20" s="389">
        <v>11</v>
      </c>
      <c r="P20" s="389">
        <v>11</v>
      </c>
      <c r="Q20" s="389">
        <v>11</v>
      </c>
      <c r="R20" s="389">
        <v>11</v>
      </c>
      <c r="S20" s="389">
        <v>11</v>
      </c>
      <c r="T20" s="389">
        <v>11</v>
      </c>
      <c r="U20" s="389">
        <v>11</v>
      </c>
      <c r="V20" s="389">
        <v>11</v>
      </c>
      <c r="W20" s="389">
        <v>11</v>
      </c>
      <c r="X20" s="389">
        <v>11</v>
      </c>
      <c r="Y20" s="389">
        <v>11</v>
      </c>
      <c r="Z20" s="389">
        <v>11</v>
      </c>
      <c r="AA20" s="410" t="s">
        <v>875</v>
      </c>
      <c r="AB20" s="72" t="s">
        <v>861</v>
      </c>
      <c r="AC20" s="72" t="s">
        <v>861</v>
      </c>
      <c r="AD20" s="72" t="s">
        <v>862</v>
      </c>
      <c r="AE20" s="411"/>
      <c r="AF20" s="419"/>
      <c r="AG20" s="384"/>
      <c r="AH20" s="384"/>
      <c r="AI20" s="384"/>
      <c r="AJ20" s="384"/>
      <c r="AK20" s="384"/>
      <c r="AL20" s="384"/>
      <c r="AM20" s="384"/>
    </row>
    <row r="21" spans="1:39" ht="116.25">
      <c r="A21" s="413" t="s">
        <v>47</v>
      </c>
      <c r="B21" s="421" t="s">
        <v>126</v>
      </c>
      <c r="C21" s="399"/>
      <c r="D21" s="424" t="s">
        <v>878</v>
      </c>
      <c r="E21" s="331"/>
      <c r="F21" s="423" t="s">
        <v>879</v>
      </c>
      <c r="G21" s="134">
        <v>2</v>
      </c>
      <c r="H21" s="186" t="s">
        <v>91</v>
      </c>
      <c r="I21" s="411" t="s">
        <v>869</v>
      </c>
      <c r="J21" s="186" t="s">
        <v>37</v>
      </c>
      <c r="K21" s="378" t="s">
        <v>38</v>
      </c>
      <c r="L21" s="418" t="s">
        <v>39</v>
      </c>
      <c r="M21" s="378" t="s">
        <v>40</v>
      </c>
      <c r="N21" s="409">
        <f t="shared" si="0"/>
        <v>3.1999999999999997</v>
      </c>
      <c r="O21" s="380">
        <v>3.2</v>
      </c>
      <c r="P21" s="380">
        <v>3.2</v>
      </c>
      <c r="Q21" s="380">
        <v>3.2</v>
      </c>
      <c r="R21" s="380">
        <v>3.2</v>
      </c>
      <c r="S21" s="380">
        <v>3.2</v>
      </c>
      <c r="T21" s="380">
        <v>3.2</v>
      </c>
      <c r="U21" s="380">
        <v>3.2</v>
      </c>
      <c r="V21" s="380">
        <v>3.2</v>
      </c>
      <c r="W21" s="380">
        <v>3.2</v>
      </c>
      <c r="X21" s="380">
        <v>3.2</v>
      </c>
      <c r="Y21" s="380">
        <v>3.2</v>
      </c>
      <c r="Z21" s="380">
        <v>3.2</v>
      </c>
      <c r="AA21" s="410" t="s">
        <v>875</v>
      </c>
      <c r="AB21" s="72" t="s">
        <v>861</v>
      </c>
      <c r="AC21" s="72" t="s">
        <v>861</v>
      </c>
      <c r="AD21" s="72" t="s">
        <v>862</v>
      </c>
      <c r="AE21" s="411"/>
      <c r="AF21" s="419"/>
      <c r="AG21" s="384"/>
      <c r="AH21" s="384"/>
      <c r="AI21" s="384"/>
      <c r="AJ21" s="384"/>
      <c r="AK21" s="384"/>
      <c r="AL21" s="384"/>
      <c r="AM21" s="384"/>
    </row>
    <row r="22" spans="1:39" ht="69.75">
      <c r="A22" s="413" t="s">
        <v>47</v>
      </c>
      <c r="B22" s="421" t="s">
        <v>126</v>
      </c>
      <c r="C22" s="425"/>
      <c r="D22" s="426" t="s">
        <v>880</v>
      </c>
      <c r="E22" s="331"/>
      <c r="F22" s="423" t="s">
        <v>881</v>
      </c>
      <c r="G22" s="134">
        <v>1</v>
      </c>
      <c r="H22" s="186" t="s">
        <v>88</v>
      </c>
      <c r="I22" s="411" t="s">
        <v>869</v>
      </c>
      <c r="J22" s="186" t="s">
        <v>37</v>
      </c>
      <c r="K22" s="378" t="s">
        <v>38</v>
      </c>
      <c r="L22" s="418" t="s">
        <v>39</v>
      </c>
      <c r="M22" s="378" t="s">
        <v>40</v>
      </c>
      <c r="N22" s="409">
        <f t="shared" si="0"/>
        <v>3.1999999999999997</v>
      </c>
      <c r="O22" s="380">
        <v>3.2</v>
      </c>
      <c r="P22" s="380">
        <v>3.2</v>
      </c>
      <c r="Q22" s="380">
        <v>3.2</v>
      </c>
      <c r="R22" s="380">
        <v>3.2</v>
      </c>
      <c r="S22" s="380">
        <v>3.2</v>
      </c>
      <c r="T22" s="380">
        <v>3.2</v>
      </c>
      <c r="U22" s="380">
        <v>3.2</v>
      </c>
      <c r="V22" s="380">
        <v>3.2</v>
      </c>
      <c r="W22" s="380">
        <v>3.2</v>
      </c>
      <c r="X22" s="380">
        <v>3.2</v>
      </c>
      <c r="Y22" s="380">
        <v>3.2</v>
      </c>
      <c r="Z22" s="380">
        <v>3.2</v>
      </c>
      <c r="AA22" s="410" t="s">
        <v>875</v>
      </c>
      <c r="AB22" s="72" t="s">
        <v>861</v>
      </c>
      <c r="AC22" s="72" t="s">
        <v>861</v>
      </c>
      <c r="AD22" s="72" t="s">
        <v>862</v>
      </c>
      <c r="AE22" s="411"/>
      <c r="AF22" s="419"/>
      <c r="AG22" s="384"/>
      <c r="AH22" s="384"/>
      <c r="AI22" s="384"/>
      <c r="AJ22" s="384"/>
      <c r="AK22" s="384"/>
      <c r="AL22" s="384"/>
      <c r="AM22" s="384"/>
    </row>
    <row r="23" spans="1:39" ht="84" customHeight="1">
      <c r="A23" s="413" t="s">
        <v>47</v>
      </c>
      <c r="B23" s="421" t="s">
        <v>126</v>
      </c>
      <c r="C23" s="425"/>
      <c r="D23" s="426" t="s">
        <v>880</v>
      </c>
      <c r="E23" s="331"/>
      <c r="F23" s="423" t="s">
        <v>882</v>
      </c>
      <c r="G23" s="134">
        <v>2</v>
      </c>
      <c r="H23" s="186" t="s">
        <v>88</v>
      </c>
      <c r="I23" s="411" t="s">
        <v>869</v>
      </c>
      <c r="J23" s="186" t="s">
        <v>37</v>
      </c>
      <c r="K23" s="378" t="s">
        <v>38</v>
      </c>
      <c r="L23" s="418" t="s">
        <v>39</v>
      </c>
      <c r="M23" s="378" t="s">
        <v>40</v>
      </c>
      <c r="N23" s="409">
        <f t="shared" si="0"/>
        <v>2.5</v>
      </c>
      <c r="O23" s="380">
        <v>2.5</v>
      </c>
      <c r="P23" s="380">
        <v>2.5</v>
      </c>
      <c r="Q23" s="380">
        <v>2.5</v>
      </c>
      <c r="R23" s="380">
        <v>2.5</v>
      </c>
      <c r="S23" s="380">
        <v>2.5</v>
      </c>
      <c r="T23" s="380">
        <v>2.5</v>
      </c>
      <c r="U23" s="380">
        <v>2.5</v>
      </c>
      <c r="V23" s="380">
        <v>2.5</v>
      </c>
      <c r="W23" s="380">
        <v>2.5</v>
      </c>
      <c r="X23" s="380">
        <v>2.5</v>
      </c>
      <c r="Y23" s="380">
        <v>2.5</v>
      </c>
      <c r="Z23" s="380">
        <v>2.5</v>
      </c>
      <c r="AA23" s="410" t="s">
        <v>875</v>
      </c>
      <c r="AB23" s="72" t="s">
        <v>861</v>
      </c>
      <c r="AC23" s="72" t="s">
        <v>861</v>
      </c>
      <c r="AD23" s="72" t="s">
        <v>862</v>
      </c>
      <c r="AE23" s="411"/>
      <c r="AF23" s="419"/>
      <c r="AG23" s="384"/>
      <c r="AH23" s="384"/>
      <c r="AI23" s="384"/>
      <c r="AJ23" s="384"/>
      <c r="AK23" s="384"/>
      <c r="AL23" s="384"/>
      <c r="AM23" s="384"/>
    </row>
    <row r="24" spans="1:39" ht="77.25" customHeight="1">
      <c r="A24" s="413" t="s">
        <v>47</v>
      </c>
      <c r="B24" s="421" t="s">
        <v>126</v>
      </c>
      <c r="C24" s="425"/>
      <c r="D24" s="426" t="s">
        <v>880</v>
      </c>
      <c r="E24" s="331"/>
      <c r="F24" s="423" t="s">
        <v>883</v>
      </c>
      <c r="G24" s="134">
        <v>2</v>
      </c>
      <c r="H24" s="186" t="s">
        <v>88</v>
      </c>
      <c r="I24" s="411" t="s">
        <v>869</v>
      </c>
      <c r="J24" s="186" t="s">
        <v>37</v>
      </c>
      <c r="K24" s="378" t="s">
        <v>38</v>
      </c>
      <c r="L24" s="418" t="s">
        <v>39</v>
      </c>
      <c r="M24" s="378" t="s">
        <v>40</v>
      </c>
      <c r="N24" s="409">
        <f t="shared" si="0"/>
        <v>3</v>
      </c>
      <c r="O24" s="389">
        <v>3</v>
      </c>
      <c r="P24" s="389">
        <v>3</v>
      </c>
      <c r="Q24" s="389">
        <v>3</v>
      </c>
      <c r="R24" s="389">
        <v>3</v>
      </c>
      <c r="S24" s="389">
        <v>3</v>
      </c>
      <c r="T24" s="389">
        <v>3</v>
      </c>
      <c r="U24" s="389">
        <v>3</v>
      </c>
      <c r="V24" s="389">
        <v>3</v>
      </c>
      <c r="W24" s="389">
        <v>3</v>
      </c>
      <c r="X24" s="389">
        <v>3</v>
      </c>
      <c r="Y24" s="389">
        <v>3</v>
      </c>
      <c r="Z24" s="389">
        <v>3</v>
      </c>
      <c r="AA24" s="410" t="s">
        <v>875</v>
      </c>
      <c r="AB24" s="72" t="s">
        <v>861</v>
      </c>
      <c r="AC24" s="72" t="s">
        <v>861</v>
      </c>
      <c r="AD24" s="72" t="s">
        <v>862</v>
      </c>
      <c r="AE24" s="411"/>
      <c r="AF24" s="419"/>
      <c r="AG24" s="384"/>
      <c r="AH24" s="384"/>
      <c r="AI24" s="384"/>
      <c r="AJ24" s="384"/>
      <c r="AK24" s="384"/>
      <c r="AL24" s="384"/>
      <c r="AM24" s="384"/>
    </row>
    <row r="25" spans="1:39" ht="126" customHeight="1">
      <c r="A25" s="413" t="s">
        <v>47</v>
      </c>
      <c r="B25" s="421" t="s">
        <v>126</v>
      </c>
      <c r="C25" s="399"/>
      <c r="D25" s="422" t="s">
        <v>884</v>
      </c>
      <c r="E25" s="331"/>
      <c r="F25" s="423" t="s">
        <v>885</v>
      </c>
      <c r="G25" s="134">
        <v>2</v>
      </c>
      <c r="H25" s="186" t="s">
        <v>88</v>
      </c>
      <c r="I25" s="72" t="s">
        <v>886</v>
      </c>
      <c r="J25" s="186" t="s">
        <v>55</v>
      </c>
      <c r="K25" s="186" t="s">
        <v>30</v>
      </c>
      <c r="L25" s="418" t="s">
        <v>31</v>
      </c>
      <c r="M25" s="378" t="s">
        <v>40</v>
      </c>
      <c r="N25" s="409">
        <f t="shared" si="0"/>
        <v>50</v>
      </c>
      <c r="O25" s="389">
        <v>50</v>
      </c>
      <c r="P25" s="389">
        <v>50</v>
      </c>
      <c r="Q25" s="389">
        <v>50</v>
      </c>
      <c r="R25" s="389">
        <v>50</v>
      </c>
      <c r="S25" s="389">
        <v>50</v>
      </c>
      <c r="T25" s="389">
        <v>50</v>
      </c>
      <c r="U25" s="389">
        <v>50</v>
      </c>
      <c r="V25" s="389">
        <v>50</v>
      </c>
      <c r="W25" s="389">
        <v>50</v>
      </c>
      <c r="X25" s="389">
        <v>50</v>
      </c>
      <c r="Y25" s="389">
        <v>50</v>
      </c>
      <c r="Z25" s="389">
        <v>50</v>
      </c>
      <c r="AA25" s="410" t="s">
        <v>875</v>
      </c>
      <c r="AB25" s="72" t="s">
        <v>861</v>
      </c>
      <c r="AC25" s="72" t="s">
        <v>861</v>
      </c>
      <c r="AD25" s="72" t="s">
        <v>862</v>
      </c>
      <c r="AE25" s="186"/>
      <c r="AF25" s="393"/>
      <c r="AG25" s="384"/>
      <c r="AH25" s="384"/>
      <c r="AI25" s="384"/>
      <c r="AJ25" s="384"/>
      <c r="AK25" s="384"/>
      <c r="AL25" s="384"/>
      <c r="AM25" s="384"/>
    </row>
    <row r="26" spans="1:39" ht="92.25" customHeight="1">
      <c r="A26" s="417" t="s">
        <v>47</v>
      </c>
      <c r="B26" s="427" t="s">
        <v>126</v>
      </c>
      <c r="C26" s="399"/>
      <c r="D26" s="424" t="s">
        <v>887</v>
      </c>
      <c r="E26" s="399"/>
      <c r="F26" s="428" t="s">
        <v>888</v>
      </c>
      <c r="G26" s="142">
        <v>2</v>
      </c>
      <c r="H26" s="429" t="s">
        <v>88</v>
      </c>
      <c r="I26" s="327" t="s">
        <v>869</v>
      </c>
      <c r="J26" s="429" t="s">
        <v>37</v>
      </c>
      <c r="K26" s="430" t="s">
        <v>38</v>
      </c>
      <c r="L26" s="430" t="s">
        <v>39</v>
      </c>
      <c r="M26" s="430" t="s">
        <v>40</v>
      </c>
      <c r="N26" s="409">
        <f t="shared" si="0"/>
        <v>1.8000000000000005</v>
      </c>
      <c r="O26" s="380">
        <v>1.8</v>
      </c>
      <c r="P26" s="380">
        <v>1.8</v>
      </c>
      <c r="Q26" s="380">
        <v>1.8</v>
      </c>
      <c r="R26" s="380">
        <v>1.8</v>
      </c>
      <c r="S26" s="380">
        <v>1.8</v>
      </c>
      <c r="T26" s="380">
        <v>1.8</v>
      </c>
      <c r="U26" s="380">
        <v>1.8</v>
      </c>
      <c r="V26" s="380">
        <v>1.8</v>
      </c>
      <c r="W26" s="380">
        <v>1.8</v>
      </c>
      <c r="X26" s="380">
        <v>1.8</v>
      </c>
      <c r="Y26" s="380">
        <v>1.8</v>
      </c>
      <c r="Z26" s="380">
        <v>1.8</v>
      </c>
      <c r="AA26" s="410" t="s">
        <v>875</v>
      </c>
      <c r="AB26" s="72" t="s">
        <v>861</v>
      </c>
      <c r="AC26" s="72" t="s">
        <v>861</v>
      </c>
      <c r="AD26" s="72" t="s">
        <v>862</v>
      </c>
      <c r="AE26" s="186"/>
      <c r="AF26" s="393"/>
      <c r="AG26" s="384"/>
      <c r="AH26" s="384"/>
      <c r="AI26" s="384"/>
      <c r="AJ26" s="384"/>
      <c r="AK26" s="384"/>
      <c r="AL26" s="384"/>
      <c r="AM26" s="384"/>
    </row>
    <row r="27" spans="1:39" ht="116.25">
      <c r="A27" s="72" t="s">
        <v>47</v>
      </c>
      <c r="B27" s="431" t="s">
        <v>170</v>
      </c>
      <c r="C27" s="72"/>
      <c r="D27" s="376" t="s">
        <v>889</v>
      </c>
      <c r="E27" s="72"/>
      <c r="F27" s="376" t="s">
        <v>890</v>
      </c>
      <c r="G27" s="75">
        <v>2</v>
      </c>
      <c r="H27" s="72" t="s">
        <v>88</v>
      </c>
      <c r="I27" s="72" t="s">
        <v>869</v>
      </c>
      <c r="J27" s="72" t="s">
        <v>37</v>
      </c>
      <c r="K27" s="72" t="s">
        <v>38</v>
      </c>
      <c r="L27" s="72" t="s">
        <v>31</v>
      </c>
      <c r="M27" s="72" t="s">
        <v>40</v>
      </c>
      <c r="N27" s="409">
        <f t="shared" si="0"/>
        <v>1.8999999999999997</v>
      </c>
      <c r="O27" s="380">
        <v>1.9</v>
      </c>
      <c r="P27" s="380">
        <v>1.9</v>
      </c>
      <c r="Q27" s="380">
        <v>1.9</v>
      </c>
      <c r="R27" s="380">
        <v>1.9</v>
      </c>
      <c r="S27" s="380">
        <v>1.9</v>
      </c>
      <c r="T27" s="380">
        <v>1.9</v>
      </c>
      <c r="U27" s="380">
        <v>1.9</v>
      </c>
      <c r="V27" s="380">
        <v>1.9</v>
      </c>
      <c r="W27" s="380">
        <v>1.9</v>
      </c>
      <c r="X27" s="380">
        <v>1.9</v>
      </c>
      <c r="Y27" s="380">
        <v>1.9</v>
      </c>
      <c r="Z27" s="380">
        <v>1.9</v>
      </c>
      <c r="AA27" s="334" t="s">
        <v>875</v>
      </c>
      <c r="AB27" s="72" t="s">
        <v>861</v>
      </c>
      <c r="AC27" s="72" t="s">
        <v>861</v>
      </c>
      <c r="AD27" s="72" t="s">
        <v>862</v>
      </c>
      <c r="AE27" s="186"/>
      <c r="AF27" s="393"/>
      <c r="AG27" s="384"/>
      <c r="AH27" s="384"/>
      <c r="AI27" s="384"/>
      <c r="AJ27" s="384"/>
      <c r="AK27" s="384"/>
      <c r="AL27" s="384"/>
      <c r="AM27" s="384"/>
    </row>
    <row r="28" spans="1:39" ht="132" customHeight="1">
      <c r="A28" s="401" t="s">
        <v>42</v>
      </c>
      <c r="B28" s="432" t="s">
        <v>93</v>
      </c>
      <c r="C28" s="433"/>
      <c r="D28" s="434" t="s">
        <v>891</v>
      </c>
      <c r="E28" s="429"/>
      <c r="F28" s="429" t="s">
        <v>892</v>
      </c>
      <c r="G28" s="142">
        <v>3</v>
      </c>
      <c r="H28" s="429" t="s">
        <v>88</v>
      </c>
      <c r="I28" s="429" t="s">
        <v>893</v>
      </c>
      <c r="J28" s="429" t="s">
        <v>81</v>
      </c>
      <c r="K28" s="186" t="s">
        <v>30</v>
      </c>
      <c r="L28" s="429" t="s">
        <v>39</v>
      </c>
      <c r="M28" s="378" t="s">
        <v>40</v>
      </c>
      <c r="N28" s="396">
        <f t="shared" si="0"/>
        <v>0.98000000000000032</v>
      </c>
      <c r="O28" s="68">
        <v>0.98</v>
      </c>
      <c r="P28" s="68">
        <v>0.98</v>
      </c>
      <c r="Q28" s="68">
        <v>0.98</v>
      </c>
      <c r="R28" s="68">
        <v>0.98</v>
      </c>
      <c r="S28" s="68">
        <v>0.98</v>
      </c>
      <c r="T28" s="68">
        <v>0.98</v>
      </c>
      <c r="U28" s="68">
        <v>0.98</v>
      </c>
      <c r="V28" s="68">
        <v>0.98</v>
      </c>
      <c r="W28" s="68">
        <v>0.98</v>
      </c>
      <c r="X28" s="68">
        <v>0.98</v>
      </c>
      <c r="Y28" s="68">
        <v>0.98</v>
      </c>
      <c r="Z28" s="68">
        <v>0.98</v>
      </c>
      <c r="AA28" s="410" t="s">
        <v>894</v>
      </c>
      <c r="AB28" s="327" t="s">
        <v>895</v>
      </c>
      <c r="AC28" s="327" t="s">
        <v>895</v>
      </c>
      <c r="AD28" s="327" t="s">
        <v>896</v>
      </c>
      <c r="AE28" s="429"/>
      <c r="AF28" s="435"/>
      <c r="AG28" s="384"/>
      <c r="AH28" s="384"/>
      <c r="AI28" s="384"/>
      <c r="AJ28" s="384"/>
      <c r="AK28" s="384"/>
      <c r="AL28" s="384"/>
      <c r="AM28" s="384"/>
    </row>
    <row r="29" spans="1:39" ht="111.75" customHeight="1">
      <c r="A29" s="413" t="s">
        <v>47</v>
      </c>
      <c r="B29" s="421" t="s">
        <v>122</v>
      </c>
      <c r="C29" s="399"/>
      <c r="D29" s="162" t="s">
        <v>897</v>
      </c>
      <c r="E29" s="436"/>
      <c r="F29" s="386" t="s">
        <v>898</v>
      </c>
      <c r="G29" s="148">
        <v>2</v>
      </c>
      <c r="H29" s="386" t="s">
        <v>899</v>
      </c>
      <c r="I29" s="436" t="s">
        <v>900</v>
      </c>
      <c r="J29" s="386" t="s">
        <v>50</v>
      </c>
      <c r="K29" s="378" t="s">
        <v>38</v>
      </c>
      <c r="L29" s="386" t="s">
        <v>31</v>
      </c>
      <c r="M29" s="214" t="s">
        <v>40</v>
      </c>
      <c r="N29" s="409">
        <f>+SUM(O29:Z29)</f>
        <v>100</v>
      </c>
      <c r="O29" s="437">
        <v>0</v>
      </c>
      <c r="P29" s="437">
        <v>0</v>
      </c>
      <c r="Q29" s="437">
        <v>25</v>
      </c>
      <c r="R29" s="437">
        <v>0</v>
      </c>
      <c r="S29" s="437">
        <v>0</v>
      </c>
      <c r="T29" s="437">
        <v>25</v>
      </c>
      <c r="U29" s="437">
        <v>0</v>
      </c>
      <c r="V29" s="437">
        <v>0</v>
      </c>
      <c r="W29" s="437">
        <v>25</v>
      </c>
      <c r="X29" s="437">
        <v>0</v>
      </c>
      <c r="Y29" s="437">
        <v>0</v>
      </c>
      <c r="Z29" s="437">
        <v>25</v>
      </c>
      <c r="AA29" s="438" t="s">
        <v>901</v>
      </c>
      <c r="AB29" s="386" t="s">
        <v>895</v>
      </c>
      <c r="AC29" s="386" t="s">
        <v>895</v>
      </c>
      <c r="AD29" s="386" t="s">
        <v>896</v>
      </c>
      <c r="AE29" s="386"/>
      <c r="AF29" s="439"/>
      <c r="AG29" s="384"/>
      <c r="AH29" s="384"/>
      <c r="AI29" s="384"/>
      <c r="AJ29" s="384"/>
      <c r="AK29" s="384"/>
      <c r="AL29" s="384"/>
      <c r="AM29" s="384"/>
    </row>
    <row r="30" spans="1:39" ht="88.5" customHeight="1">
      <c r="A30" s="413" t="s">
        <v>47</v>
      </c>
      <c r="B30" s="421" t="s">
        <v>126</v>
      </c>
      <c r="C30" s="399"/>
      <c r="D30" s="438" t="s">
        <v>902</v>
      </c>
      <c r="E30" s="386"/>
      <c r="F30" s="386" t="s">
        <v>903</v>
      </c>
      <c r="G30" s="148">
        <v>2</v>
      </c>
      <c r="H30" s="386" t="s">
        <v>88</v>
      </c>
      <c r="I30" s="386" t="s">
        <v>904</v>
      </c>
      <c r="J30" s="386" t="s">
        <v>29</v>
      </c>
      <c r="K30" s="378" t="s">
        <v>38</v>
      </c>
      <c r="L30" s="386" t="s">
        <v>39</v>
      </c>
      <c r="M30" s="378" t="s">
        <v>40</v>
      </c>
      <c r="N30" s="409">
        <f>+SUM(O30:Z30)</f>
        <v>12</v>
      </c>
      <c r="O30" s="437">
        <v>1</v>
      </c>
      <c r="P30" s="437">
        <v>1</v>
      </c>
      <c r="Q30" s="437">
        <v>1</v>
      </c>
      <c r="R30" s="437">
        <v>1</v>
      </c>
      <c r="S30" s="437">
        <v>1</v>
      </c>
      <c r="T30" s="437">
        <v>1</v>
      </c>
      <c r="U30" s="437">
        <v>1</v>
      </c>
      <c r="V30" s="437">
        <v>1</v>
      </c>
      <c r="W30" s="437">
        <v>1</v>
      </c>
      <c r="X30" s="437">
        <v>1</v>
      </c>
      <c r="Y30" s="437">
        <v>1</v>
      </c>
      <c r="Z30" s="437">
        <v>1</v>
      </c>
      <c r="AA30" s="438" t="s">
        <v>905</v>
      </c>
      <c r="AB30" s="386" t="s">
        <v>895</v>
      </c>
      <c r="AC30" s="386" t="s">
        <v>895</v>
      </c>
      <c r="AD30" s="386" t="s">
        <v>896</v>
      </c>
      <c r="AE30" s="386"/>
      <c r="AF30" s="439"/>
      <c r="AG30" s="384"/>
      <c r="AH30" s="384"/>
      <c r="AI30" s="384"/>
      <c r="AJ30" s="384"/>
      <c r="AK30" s="384"/>
      <c r="AL30" s="384"/>
      <c r="AM30" s="384"/>
    </row>
    <row r="31" spans="1:39" ht="148.5" customHeight="1">
      <c r="A31" s="413" t="s">
        <v>47</v>
      </c>
      <c r="B31" s="421" t="s">
        <v>126</v>
      </c>
      <c r="C31" s="399"/>
      <c r="D31" s="438" t="s">
        <v>906</v>
      </c>
      <c r="E31" s="386"/>
      <c r="F31" s="386" t="s">
        <v>907</v>
      </c>
      <c r="G31" s="440">
        <v>1</v>
      </c>
      <c r="H31" s="386" t="s">
        <v>88</v>
      </c>
      <c r="I31" s="386" t="s">
        <v>908</v>
      </c>
      <c r="J31" s="386" t="s">
        <v>29</v>
      </c>
      <c r="K31" s="378" t="s">
        <v>38</v>
      </c>
      <c r="L31" s="386" t="s">
        <v>39</v>
      </c>
      <c r="M31" s="378" t="s">
        <v>40</v>
      </c>
      <c r="N31" s="409">
        <f>+SUM(O31:Z31)</f>
        <v>52</v>
      </c>
      <c r="O31" s="437">
        <v>4</v>
      </c>
      <c r="P31" s="437">
        <v>4</v>
      </c>
      <c r="Q31" s="437">
        <v>5</v>
      </c>
      <c r="R31" s="437">
        <v>4</v>
      </c>
      <c r="S31" s="437">
        <v>4</v>
      </c>
      <c r="T31" s="437">
        <v>5</v>
      </c>
      <c r="U31" s="437">
        <v>4</v>
      </c>
      <c r="V31" s="437">
        <v>5</v>
      </c>
      <c r="W31" s="437">
        <v>4</v>
      </c>
      <c r="X31" s="437">
        <v>4</v>
      </c>
      <c r="Y31" s="437">
        <v>5</v>
      </c>
      <c r="Z31" s="437">
        <v>4</v>
      </c>
      <c r="AA31" s="438" t="s">
        <v>909</v>
      </c>
      <c r="AB31" s="386" t="s">
        <v>895</v>
      </c>
      <c r="AC31" s="386" t="s">
        <v>895</v>
      </c>
      <c r="AD31" s="386" t="s">
        <v>896</v>
      </c>
      <c r="AE31" s="386"/>
      <c r="AF31" s="439"/>
      <c r="AG31" s="384"/>
      <c r="AH31" s="384"/>
      <c r="AI31" s="384"/>
      <c r="AJ31" s="384"/>
      <c r="AK31" s="384"/>
      <c r="AL31" s="384"/>
      <c r="AM31" s="384"/>
    </row>
    <row r="32" spans="1:39" ht="96" customHeight="1">
      <c r="A32" s="413" t="s">
        <v>47</v>
      </c>
      <c r="B32" s="421" t="s">
        <v>910</v>
      </c>
      <c r="C32" s="399"/>
      <c r="D32" s="1438" t="s">
        <v>911</v>
      </c>
      <c r="E32" s="386" t="s">
        <v>912</v>
      </c>
      <c r="F32" s="413" t="s">
        <v>913</v>
      </c>
      <c r="G32" s="441">
        <v>0.66666666666666596</v>
      </c>
      <c r="H32" s="438" t="s">
        <v>88</v>
      </c>
      <c r="I32" s="386" t="s">
        <v>713</v>
      </c>
      <c r="J32" s="148" t="s">
        <v>29</v>
      </c>
      <c r="K32" s="134" t="s">
        <v>30</v>
      </c>
      <c r="L32" s="148" t="s">
        <v>31</v>
      </c>
      <c r="M32" s="214" t="s">
        <v>40</v>
      </c>
      <c r="N32" s="442">
        <f>SUM(O32:Z32)</f>
        <v>250</v>
      </c>
      <c r="O32" s="437">
        <v>0</v>
      </c>
      <c r="P32" s="437">
        <v>25</v>
      </c>
      <c r="Q32" s="437">
        <v>25</v>
      </c>
      <c r="R32" s="437">
        <v>25</v>
      </c>
      <c r="S32" s="437">
        <v>25</v>
      </c>
      <c r="T32" s="437">
        <v>25</v>
      </c>
      <c r="U32" s="437">
        <v>25</v>
      </c>
      <c r="V32" s="437">
        <v>25</v>
      </c>
      <c r="W32" s="437">
        <v>25</v>
      </c>
      <c r="X32" s="437">
        <v>25</v>
      </c>
      <c r="Y32" s="437">
        <v>25</v>
      </c>
      <c r="Z32" s="437">
        <v>0</v>
      </c>
      <c r="AA32" s="438" t="s">
        <v>914</v>
      </c>
      <c r="AB32" s="386" t="s">
        <v>915</v>
      </c>
      <c r="AC32" s="386" t="s">
        <v>915</v>
      </c>
      <c r="AD32" s="386" t="s">
        <v>916</v>
      </c>
      <c r="AE32" s="386"/>
      <c r="AF32" s="439"/>
      <c r="AG32" s="384"/>
      <c r="AH32" s="384"/>
      <c r="AI32" s="384"/>
      <c r="AJ32" s="384"/>
      <c r="AK32" s="384"/>
      <c r="AL32" s="384"/>
      <c r="AM32" s="384"/>
    </row>
    <row r="33" spans="1:39" ht="126" customHeight="1">
      <c r="A33" s="413" t="s">
        <v>47</v>
      </c>
      <c r="B33" s="421" t="s">
        <v>126</v>
      </c>
      <c r="C33" s="421"/>
      <c r="D33" s="1439"/>
      <c r="E33" s="386" t="s">
        <v>917</v>
      </c>
      <c r="F33" s="413" t="s">
        <v>918</v>
      </c>
      <c r="G33" s="441">
        <v>0.66666666666666596</v>
      </c>
      <c r="H33" s="438" t="s">
        <v>88</v>
      </c>
      <c r="I33" s="386" t="s">
        <v>713</v>
      </c>
      <c r="J33" s="148" t="s">
        <v>29</v>
      </c>
      <c r="K33" s="134" t="s">
        <v>30</v>
      </c>
      <c r="L33" s="148" t="s">
        <v>31</v>
      </c>
      <c r="M33" s="214" t="s">
        <v>40</v>
      </c>
      <c r="N33" s="442">
        <f>SUM(O33:Z33)</f>
        <v>60</v>
      </c>
      <c r="O33" s="437">
        <v>5</v>
      </c>
      <c r="P33" s="437">
        <v>5</v>
      </c>
      <c r="Q33" s="437">
        <v>5</v>
      </c>
      <c r="R33" s="437">
        <v>5</v>
      </c>
      <c r="S33" s="437">
        <v>5</v>
      </c>
      <c r="T33" s="437">
        <v>5</v>
      </c>
      <c r="U33" s="437">
        <v>5</v>
      </c>
      <c r="V33" s="437">
        <v>5</v>
      </c>
      <c r="W33" s="437">
        <v>5</v>
      </c>
      <c r="X33" s="437">
        <v>5</v>
      </c>
      <c r="Y33" s="437">
        <v>5</v>
      </c>
      <c r="Z33" s="437">
        <v>5</v>
      </c>
      <c r="AA33" s="438" t="s">
        <v>914</v>
      </c>
      <c r="AB33" s="386" t="s">
        <v>915</v>
      </c>
      <c r="AC33" s="386" t="s">
        <v>915</v>
      </c>
      <c r="AD33" s="386" t="s">
        <v>916</v>
      </c>
      <c r="AE33" s="386"/>
      <c r="AF33" s="439"/>
      <c r="AG33" s="384"/>
      <c r="AH33" s="384"/>
      <c r="AI33" s="384"/>
      <c r="AJ33" s="384"/>
      <c r="AK33" s="384"/>
      <c r="AL33" s="384"/>
      <c r="AM33" s="384"/>
    </row>
    <row r="34" spans="1:39" ht="109.5" customHeight="1">
      <c r="A34" s="413" t="s">
        <v>47</v>
      </c>
      <c r="B34" s="421" t="s">
        <v>126</v>
      </c>
      <c r="C34" s="421"/>
      <c r="D34" s="1440"/>
      <c r="E34" s="386" t="s">
        <v>919</v>
      </c>
      <c r="F34" s="443" t="s">
        <v>920</v>
      </c>
      <c r="G34" s="441">
        <v>0.66666666666666596</v>
      </c>
      <c r="H34" s="438" t="s">
        <v>88</v>
      </c>
      <c r="I34" s="386" t="s">
        <v>713</v>
      </c>
      <c r="J34" s="148" t="s">
        <v>29</v>
      </c>
      <c r="K34" s="134" t="s">
        <v>30</v>
      </c>
      <c r="L34" s="148" t="s">
        <v>31</v>
      </c>
      <c r="M34" s="214" t="s">
        <v>40</v>
      </c>
      <c r="N34" s="442">
        <f>SUM(O34:Z34)</f>
        <v>100</v>
      </c>
      <c r="O34" s="437">
        <v>0</v>
      </c>
      <c r="P34" s="437">
        <v>10</v>
      </c>
      <c r="Q34" s="437">
        <v>10</v>
      </c>
      <c r="R34" s="437">
        <v>10</v>
      </c>
      <c r="S34" s="437">
        <v>10</v>
      </c>
      <c r="T34" s="437">
        <v>10</v>
      </c>
      <c r="U34" s="437">
        <v>10</v>
      </c>
      <c r="V34" s="437">
        <v>10</v>
      </c>
      <c r="W34" s="437">
        <v>10</v>
      </c>
      <c r="X34" s="437">
        <v>10</v>
      </c>
      <c r="Y34" s="437">
        <v>10</v>
      </c>
      <c r="Z34" s="437">
        <v>0</v>
      </c>
      <c r="AA34" s="438" t="s">
        <v>914</v>
      </c>
      <c r="AB34" s="386" t="s">
        <v>915</v>
      </c>
      <c r="AC34" s="386" t="s">
        <v>915</v>
      </c>
      <c r="AD34" s="386" t="s">
        <v>916</v>
      </c>
      <c r="AE34" s="386"/>
      <c r="AF34" s="439"/>
      <c r="AG34" s="384"/>
      <c r="AH34" s="384"/>
      <c r="AI34" s="384"/>
      <c r="AJ34" s="384"/>
      <c r="AK34" s="384"/>
      <c r="AL34" s="384"/>
      <c r="AM34" s="384"/>
    </row>
    <row r="35" spans="1:39" ht="196.5" customHeight="1">
      <c r="A35" s="413" t="s">
        <v>47</v>
      </c>
      <c r="B35" s="421" t="s">
        <v>910</v>
      </c>
      <c r="C35" s="421"/>
      <c r="D35" s="444" t="s">
        <v>921</v>
      </c>
      <c r="E35" s="436"/>
      <c r="F35" s="386" t="s">
        <v>922</v>
      </c>
      <c r="G35" s="214">
        <v>1</v>
      </c>
      <c r="H35" s="386" t="s">
        <v>49</v>
      </c>
      <c r="I35" s="386" t="s">
        <v>713</v>
      </c>
      <c r="J35" s="148" t="s">
        <v>29</v>
      </c>
      <c r="K35" s="134" t="s">
        <v>30</v>
      </c>
      <c r="L35" s="148" t="s">
        <v>31</v>
      </c>
      <c r="M35" s="214" t="s">
        <v>40</v>
      </c>
      <c r="N35" s="442">
        <f>SUM(O35:Z35)</f>
        <v>12</v>
      </c>
      <c r="O35" s="437">
        <v>1</v>
      </c>
      <c r="P35" s="437">
        <v>1</v>
      </c>
      <c r="Q35" s="437">
        <v>1</v>
      </c>
      <c r="R35" s="437">
        <v>1</v>
      </c>
      <c r="S35" s="437">
        <v>1</v>
      </c>
      <c r="T35" s="437">
        <v>1</v>
      </c>
      <c r="U35" s="437">
        <v>1</v>
      </c>
      <c r="V35" s="437">
        <v>1</v>
      </c>
      <c r="W35" s="437">
        <v>1</v>
      </c>
      <c r="X35" s="437">
        <v>1</v>
      </c>
      <c r="Y35" s="437">
        <v>1</v>
      </c>
      <c r="Z35" s="437">
        <v>1</v>
      </c>
      <c r="AA35" s="438" t="s">
        <v>923</v>
      </c>
      <c r="AB35" s="386" t="s">
        <v>915</v>
      </c>
      <c r="AC35" s="386" t="s">
        <v>915</v>
      </c>
      <c r="AD35" s="386" t="s">
        <v>916</v>
      </c>
      <c r="AE35" s="386"/>
      <c r="AF35" s="439"/>
      <c r="AG35" s="384"/>
      <c r="AH35" s="384"/>
      <c r="AI35" s="384"/>
      <c r="AJ35" s="384"/>
      <c r="AK35" s="384"/>
      <c r="AL35" s="384"/>
      <c r="AM35" s="384"/>
    </row>
    <row r="36" spans="1:39" ht="193.5" customHeight="1">
      <c r="A36" s="413" t="s">
        <v>47</v>
      </c>
      <c r="B36" s="421" t="s">
        <v>128</v>
      </c>
      <c r="C36" s="421"/>
      <c r="D36" s="421" t="s">
        <v>924</v>
      </c>
      <c r="E36" s="386"/>
      <c r="F36" s="386" t="s">
        <v>925</v>
      </c>
      <c r="G36" s="148">
        <v>2</v>
      </c>
      <c r="H36" s="386" t="s">
        <v>49</v>
      </c>
      <c r="I36" s="386" t="s">
        <v>926</v>
      </c>
      <c r="J36" s="148" t="s">
        <v>29</v>
      </c>
      <c r="K36" s="134" t="s">
        <v>30</v>
      </c>
      <c r="L36" s="148" t="s">
        <v>31</v>
      </c>
      <c r="M36" s="214" t="s">
        <v>40</v>
      </c>
      <c r="N36" s="442">
        <f>SUM(O36:Z36)</f>
        <v>4</v>
      </c>
      <c r="O36" s="437">
        <v>0</v>
      </c>
      <c r="P36" s="437">
        <v>0</v>
      </c>
      <c r="Q36" s="437">
        <v>1</v>
      </c>
      <c r="R36" s="437">
        <v>0</v>
      </c>
      <c r="S36" s="437">
        <v>0</v>
      </c>
      <c r="T36" s="437">
        <v>1</v>
      </c>
      <c r="U36" s="437">
        <v>0</v>
      </c>
      <c r="V36" s="437">
        <v>0</v>
      </c>
      <c r="W36" s="437">
        <v>1</v>
      </c>
      <c r="X36" s="437">
        <v>0</v>
      </c>
      <c r="Y36" s="437">
        <v>0</v>
      </c>
      <c r="Z36" s="437">
        <v>1</v>
      </c>
      <c r="AA36" s="438" t="s">
        <v>927</v>
      </c>
      <c r="AB36" s="386" t="s">
        <v>915</v>
      </c>
      <c r="AC36" s="386" t="s">
        <v>915</v>
      </c>
      <c r="AD36" s="386" t="s">
        <v>916</v>
      </c>
      <c r="AE36" s="386" t="s">
        <v>92</v>
      </c>
      <c r="AF36" s="439"/>
      <c r="AG36" s="384"/>
      <c r="AH36" s="384"/>
      <c r="AI36" s="384"/>
      <c r="AJ36" s="384"/>
      <c r="AK36" s="384"/>
      <c r="AL36" s="384"/>
      <c r="AM36" s="384"/>
    </row>
    <row r="37" spans="1:39" ht="116.25">
      <c r="A37" s="413" t="s">
        <v>47</v>
      </c>
      <c r="B37" s="421" t="s">
        <v>124</v>
      </c>
      <c r="C37" s="421"/>
      <c r="D37" s="444" t="s">
        <v>928</v>
      </c>
      <c r="E37" s="386"/>
      <c r="F37" s="386" t="s">
        <v>929</v>
      </c>
      <c r="G37" s="148">
        <v>3</v>
      </c>
      <c r="H37" s="386" t="s">
        <v>91</v>
      </c>
      <c r="I37" s="386" t="s">
        <v>930</v>
      </c>
      <c r="J37" s="148" t="s">
        <v>29</v>
      </c>
      <c r="K37" s="134" t="s">
        <v>30</v>
      </c>
      <c r="L37" s="148" t="s">
        <v>39</v>
      </c>
      <c r="M37" s="214" t="s">
        <v>40</v>
      </c>
      <c r="N37" s="442">
        <f>+AVERAGE(O37:Z37)</f>
        <v>2</v>
      </c>
      <c r="O37" s="437">
        <v>2</v>
      </c>
      <c r="P37" s="437">
        <v>2</v>
      </c>
      <c r="Q37" s="437">
        <v>2</v>
      </c>
      <c r="R37" s="437">
        <v>2</v>
      </c>
      <c r="S37" s="437">
        <v>2</v>
      </c>
      <c r="T37" s="437">
        <v>2</v>
      </c>
      <c r="U37" s="437">
        <v>2</v>
      </c>
      <c r="V37" s="437">
        <v>2</v>
      </c>
      <c r="W37" s="437">
        <v>2</v>
      </c>
      <c r="X37" s="437">
        <v>2</v>
      </c>
      <c r="Y37" s="437">
        <v>2</v>
      </c>
      <c r="Z37" s="437">
        <v>2</v>
      </c>
      <c r="AA37" s="438" t="s">
        <v>931</v>
      </c>
      <c r="AB37" s="386" t="s">
        <v>915</v>
      </c>
      <c r="AC37" s="386" t="s">
        <v>915</v>
      </c>
      <c r="AD37" s="386" t="s">
        <v>916</v>
      </c>
      <c r="AE37" s="386" t="s">
        <v>113</v>
      </c>
      <c r="AF37" s="439"/>
      <c r="AG37" s="384"/>
      <c r="AH37" s="384"/>
      <c r="AI37" s="384"/>
      <c r="AJ37" s="384"/>
      <c r="AK37" s="384"/>
      <c r="AL37" s="384"/>
      <c r="AM37" s="384"/>
    </row>
    <row r="38" spans="1:39" ht="139.5">
      <c r="A38" s="413" t="s">
        <v>47</v>
      </c>
      <c r="B38" s="421" t="s">
        <v>48</v>
      </c>
      <c r="C38" s="421"/>
      <c r="D38" s="445" t="s">
        <v>932</v>
      </c>
      <c r="E38" s="436"/>
      <c r="F38" s="386" t="s">
        <v>932</v>
      </c>
      <c r="G38" s="148">
        <v>2</v>
      </c>
      <c r="H38" s="386" t="s">
        <v>44</v>
      </c>
      <c r="I38" s="386" t="s">
        <v>933</v>
      </c>
      <c r="J38" s="386" t="s">
        <v>55</v>
      </c>
      <c r="K38" s="186" t="s">
        <v>30</v>
      </c>
      <c r="L38" s="386" t="s">
        <v>31</v>
      </c>
      <c r="M38" s="214" t="s">
        <v>40</v>
      </c>
      <c r="N38" s="409">
        <f>+SUM(O38:Z38)</f>
        <v>270</v>
      </c>
      <c r="O38" s="437">
        <v>10</v>
      </c>
      <c r="P38" s="437">
        <v>25</v>
      </c>
      <c r="Q38" s="437">
        <v>25</v>
      </c>
      <c r="R38" s="437">
        <v>25</v>
      </c>
      <c r="S38" s="437">
        <v>25</v>
      </c>
      <c r="T38" s="437">
        <v>25</v>
      </c>
      <c r="U38" s="437">
        <v>25</v>
      </c>
      <c r="V38" s="437">
        <v>25</v>
      </c>
      <c r="W38" s="437">
        <v>25</v>
      </c>
      <c r="X38" s="437">
        <v>25</v>
      </c>
      <c r="Y38" s="437">
        <v>25</v>
      </c>
      <c r="Z38" s="437">
        <v>10</v>
      </c>
      <c r="AA38" s="438" t="s">
        <v>934</v>
      </c>
      <c r="AB38" s="386" t="s">
        <v>139</v>
      </c>
      <c r="AC38" s="386" t="s">
        <v>139</v>
      </c>
      <c r="AD38" s="386" t="s">
        <v>935</v>
      </c>
      <c r="AE38" s="386"/>
      <c r="AF38" s="439"/>
      <c r="AG38" s="384"/>
      <c r="AH38" s="384"/>
      <c r="AI38" s="384"/>
      <c r="AJ38" s="384"/>
      <c r="AK38" s="384"/>
      <c r="AL38" s="384"/>
      <c r="AM38" s="384"/>
    </row>
    <row r="39" spans="1:39" ht="139.5">
      <c r="A39" s="413" t="s">
        <v>47</v>
      </c>
      <c r="B39" s="421" t="s">
        <v>48</v>
      </c>
      <c r="C39" s="421"/>
      <c r="D39" s="438" t="s">
        <v>936</v>
      </c>
      <c r="E39" s="386"/>
      <c r="F39" s="386" t="s">
        <v>937</v>
      </c>
      <c r="G39" s="148">
        <v>2</v>
      </c>
      <c r="H39" s="386" t="s">
        <v>44</v>
      </c>
      <c r="I39" s="386" t="s">
        <v>938</v>
      </c>
      <c r="J39" s="386" t="s">
        <v>55</v>
      </c>
      <c r="K39" s="186" t="s">
        <v>30</v>
      </c>
      <c r="L39" s="386" t="s">
        <v>31</v>
      </c>
      <c r="M39" s="378" t="s">
        <v>40</v>
      </c>
      <c r="N39" s="409">
        <f>+SUM(O39:Z39)</f>
        <v>120</v>
      </c>
      <c r="O39" s="437">
        <v>10</v>
      </c>
      <c r="P39" s="437">
        <v>10</v>
      </c>
      <c r="Q39" s="437">
        <v>10</v>
      </c>
      <c r="R39" s="437">
        <v>10</v>
      </c>
      <c r="S39" s="437">
        <v>10</v>
      </c>
      <c r="T39" s="437">
        <v>10</v>
      </c>
      <c r="U39" s="437">
        <v>10</v>
      </c>
      <c r="V39" s="437">
        <v>10</v>
      </c>
      <c r="W39" s="437">
        <v>10</v>
      </c>
      <c r="X39" s="437">
        <v>10</v>
      </c>
      <c r="Y39" s="437">
        <v>10</v>
      </c>
      <c r="Z39" s="437">
        <v>10</v>
      </c>
      <c r="AA39" s="438" t="s">
        <v>934</v>
      </c>
      <c r="AB39" s="386" t="s">
        <v>139</v>
      </c>
      <c r="AC39" s="386" t="s">
        <v>139</v>
      </c>
      <c r="AD39" s="386" t="s">
        <v>935</v>
      </c>
      <c r="AE39" s="386"/>
      <c r="AF39" s="439"/>
      <c r="AG39" s="384"/>
      <c r="AH39" s="384"/>
      <c r="AI39" s="384"/>
      <c r="AJ39" s="384"/>
      <c r="AK39" s="384"/>
      <c r="AL39" s="384"/>
      <c r="AM39" s="384"/>
    </row>
    <row r="40" spans="1:39" s="97" customFormat="1" ht="139.5">
      <c r="A40" s="413" t="s">
        <v>47</v>
      </c>
      <c r="B40" s="421" t="s">
        <v>48</v>
      </c>
      <c r="C40" s="421"/>
      <c r="D40" s="438" t="s">
        <v>939</v>
      </c>
      <c r="E40" s="386"/>
      <c r="F40" s="436" t="s">
        <v>940</v>
      </c>
      <c r="G40" s="148">
        <v>1</v>
      </c>
      <c r="H40" s="386" t="s">
        <v>44</v>
      </c>
      <c r="I40" s="386" t="s">
        <v>941</v>
      </c>
      <c r="J40" s="386" t="s">
        <v>29</v>
      </c>
      <c r="K40" s="186" t="s">
        <v>30</v>
      </c>
      <c r="L40" s="386" t="s">
        <v>31</v>
      </c>
      <c r="M40" s="378" t="s">
        <v>32</v>
      </c>
      <c r="N40" s="409">
        <f>+SUM(O40:Z40)</f>
        <v>20</v>
      </c>
      <c r="O40" s="437">
        <v>0</v>
      </c>
      <c r="P40" s="437">
        <v>0</v>
      </c>
      <c r="Q40" s="437">
        <v>0</v>
      </c>
      <c r="R40" s="437">
        <v>7</v>
      </c>
      <c r="S40" s="437">
        <v>0</v>
      </c>
      <c r="T40" s="437">
        <v>0</v>
      </c>
      <c r="U40" s="437">
        <v>0</v>
      </c>
      <c r="V40" s="437">
        <v>7</v>
      </c>
      <c r="W40" s="437">
        <v>0</v>
      </c>
      <c r="X40" s="437">
        <v>0</v>
      </c>
      <c r="Y40" s="437">
        <v>0</v>
      </c>
      <c r="Z40" s="437">
        <v>6</v>
      </c>
      <c r="AA40" s="438" t="s">
        <v>934</v>
      </c>
      <c r="AB40" s="386" t="s">
        <v>139</v>
      </c>
      <c r="AC40" s="386" t="s">
        <v>139</v>
      </c>
      <c r="AD40" s="386" t="s">
        <v>935</v>
      </c>
      <c r="AE40" s="386" t="s">
        <v>105</v>
      </c>
      <c r="AF40" s="439"/>
    </row>
    <row r="41" spans="1:39" s="97" customFormat="1" ht="99" customHeight="1">
      <c r="A41" s="413" t="s">
        <v>47</v>
      </c>
      <c r="B41" s="421" t="s">
        <v>48</v>
      </c>
      <c r="C41" s="421"/>
      <c r="D41" s="1441" t="s">
        <v>852</v>
      </c>
      <c r="E41" s="436" t="s">
        <v>853</v>
      </c>
      <c r="F41" s="386" t="s">
        <v>854</v>
      </c>
      <c r="G41" s="148">
        <v>1</v>
      </c>
      <c r="H41" s="386" t="s">
        <v>88</v>
      </c>
      <c r="I41" s="386" t="s">
        <v>942</v>
      </c>
      <c r="J41" s="386" t="s">
        <v>81</v>
      </c>
      <c r="K41" s="186" t="s">
        <v>30</v>
      </c>
      <c r="L41" s="386" t="s">
        <v>39</v>
      </c>
      <c r="M41" s="214" t="s">
        <v>40</v>
      </c>
      <c r="N41" s="396">
        <f>+AVERAGE(O41:Z41)</f>
        <v>0.84999999999999976</v>
      </c>
      <c r="O41" s="446">
        <v>0.85</v>
      </c>
      <c r="P41" s="446">
        <v>0.85</v>
      </c>
      <c r="Q41" s="446">
        <v>0.85</v>
      </c>
      <c r="R41" s="446">
        <v>0.85</v>
      </c>
      <c r="S41" s="446">
        <v>0.85</v>
      </c>
      <c r="T41" s="446">
        <v>0.85</v>
      </c>
      <c r="U41" s="446">
        <v>0.85</v>
      </c>
      <c r="V41" s="446">
        <v>0.85</v>
      </c>
      <c r="W41" s="446">
        <v>0.85</v>
      </c>
      <c r="X41" s="446">
        <v>0.85</v>
      </c>
      <c r="Y41" s="446">
        <v>0.85</v>
      </c>
      <c r="Z41" s="446">
        <v>0.85</v>
      </c>
      <c r="AA41" s="438" t="s">
        <v>943</v>
      </c>
      <c r="AB41" s="386" t="s">
        <v>139</v>
      </c>
      <c r="AC41" s="386" t="s">
        <v>139</v>
      </c>
      <c r="AD41" s="386" t="s">
        <v>935</v>
      </c>
      <c r="AE41" s="386" t="s">
        <v>121</v>
      </c>
      <c r="AF41" s="439"/>
    </row>
    <row r="42" spans="1:39" s="97" customFormat="1" ht="85.5" customHeight="1">
      <c r="A42" s="417" t="s">
        <v>47</v>
      </c>
      <c r="B42" s="427" t="s">
        <v>48</v>
      </c>
      <c r="C42" s="421"/>
      <c r="D42" s="1442"/>
      <c r="E42" s="386" t="s">
        <v>856</v>
      </c>
      <c r="F42" s="386" t="s">
        <v>944</v>
      </c>
      <c r="G42" s="148">
        <v>1</v>
      </c>
      <c r="H42" s="386" t="s">
        <v>88</v>
      </c>
      <c r="I42" s="386" t="s">
        <v>942</v>
      </c>
      <c r="J42" s="386" t="s">
        <v>81</v>
      </c>
      <c r="K42" s="186" t="s">
        <v>30</v>
      </c>
      <c r="L42" s="386" t="s">
        <v>39</v>
      </c>
      <c r="M42" s="378" t="s">
        <v>40</v>
      </c>
      <c r="N42" s="396">
        <f>+AVERAGE(O42:Z42)</f>
        <v>0.90000000000000024</v>
      </c>
      <c r="O42" s="446">
        <v>0.9</v>
      </c>
      <c r="P42" s="446">
        <v>0.9</v>
      </c>
      <c r="Q42" s="446">
        <v>0.9</v>
      </c>
      <c r="R42" s="446">
        <v>0.9</v>
      </c>
      <c r="S42" s="446">
        <v>0.9</v>
      </c>
      <c r="T42" s="446">
        <v>0.9</v>
      </c>
      <c r="U42" s="446">
        <v>0.9</v>
      </c>
      <c r="V42" s="446">
        <v>0.9</v>
      </c>
      <c r="W42" s="446">
        <v>0.9</v>
      </c>
      <c r="X42" s="446">
        <v>0.9</v>
      </c>
      <c r="Y42" s="446">
        <v>0.9</v>
      </c>
      <c r="Z42" s="446">
        <v>0.9</v>
      </c>
      <c r="AA42" s="438" t="s">
        <v>943</v>
      </c>
      <c r="AB42" s="386" t="s">
        <v>139</v>
      </c>
      <c r="AC42" s="386" t="s">
        <v>139</v>
      </c>
      <c r="AD42" s="386" t="s">
        <v>935</v>
      </c>
      <c r="AE42" s="386" t="s">
        <v>121</v>
      </c>
      <c r="AF42" s="439"/>
    </row>
    <row r="43" spans="1:39" s="97" customFormat="1" ht="139.5">
      <c r="A43" s="331" t="s">
        <v>42</v>
      </c>
      <c r="B43" s="421" t="s">
        <v>945</v>
      </c>
      <c r="C43" s="421"/>
      <c r="D43" s="445" t="s">
        <v>946</v>
      </c>
      <c r="E43" s="436"/>
      <c r="F43" s="386" t="s">
        <v>947</v>
      </c>
      <c r="G43" s="148">
        <v>1</v>
      </c>
      <c r="H43" s="386" t="s">
        <v>171</v>
      </c>
      <c r="I43" s="386" t="s">
        <v>948</v>
      </c>
      <c r="J43" s="386" t="s">
        <v>29</v>
      </c>
      <c r="K43" s="186" t="s">
        <v>30</v>
      </c>
      <c r="L43" s="386" t="s">
        <v>31</v>
      </c>
      <c r="M43" s="214" t="s">
        <v>40</v>
      </c>
      <c r="N43" s="409">
        <f>+SUM(O43:Z43)</f>
        <v>44</v>
      </c>
      <c r="O43" s="437">
        <v>2</v>
      </c>
      <c r="P43" s="437">
        <v>4</v>
      </c>
      <c r="Q43" s="437">
        <v>4</v>
      </c>
      <c r="R43" s="437">
        <v>4</v>
      </c>
      <c r="S43" s="437">
        <v>4</v>
      </c>
      <c r="T43" s="437">
        <v>4</v>
      </c>
      <c r="U43" s="437">
        <v>4</v>
      </c>
      <c r="V43" s="437">
        <v>4</v>
      </c>
      <c r="W43" s="437">
        <v>4</v>
      </c>
      <c r="X43" s="437">
        <v>4</v>
      </c>
      <c r="Y43" s="437">
        <v>4</v>
      </c>
      <c r="Z43" s="437">
        <v>2</v>
      </c>
      <c r="AA43" s="438" t="s">
        <v>934</v>
      </c>
      <c r="AB43" s="386" t="s">
        <v>949</v>
      </c>
      <c r="AC43" s="386" t="s">
        <v>949</v>
      </c>
      <c r="AD43" s="386" t="s">
        <v>950</v>
      </c>
      <c r="AE43" s="386"/>
      <c r="AF43" s="447">
        <v>33000000</v>
      </c>
    </row>
    <row r="44" spans="1:39" s="97" customFormat="1" ht="162.75">
      <c r="A44" s="331" t="s">
        <v>42</v>
      </c>
      <c r="B44" s="421" t="s">
        <v>945</v>
      </c>
      <c r="C44" s="421"/>
      <c r="D44" s="445" t="s">
        <v>951</v>
      </c>
      <c r="E44" s="436"/>
      <c r="F44" s="386" t="s">
        <v>952</v>
      </c>
      <c r="G44" s="148">
        <v>1</v>
      </c>
      <c r="H44" s="386" t="s">
        <v>171</v>
      </c>
      <c r="I44" s="386" t="s">
        <v>953</v>
      </c>
      <c r="J44" s="386" t="s">
        <v>29</v>
      </c>
      <c r="K44" s="186" t="s">
        <v>30</v>
      </c>
      <c r="L44" s="386" t="s">
        <v>31</v>
      </c>
      <c r="M44" s="214" t="s">
        <v>40</v>
      </c>
      <c r="N44" s="409">
        <f>+SUM(O44:Z44)</f>
        <v>22</v>
      </c>
      <c r="O44" s="437">
        <v>1</v>
      </c>
      <c r="P44" s="437">
        <v>2</v>
      </c>
      <c r="Q44" s="437">
        <v>2</v>
      </c>
      <c r="R44" s="437">
        <v>2</v>
      </c>
      <c r="S44" s="437">
        <v>2</v>
      </c>
      <c r="T44" s="437">
        <v>2</v>
      </c>
      <c r="U44" s="437">
        <v>2</v>
      </c>
      <c r="V44" s="437">
        <v>2</v>
      </c>
      <c r="W44" s="437">
        <v>2</v>
      </c>
      <c r="X44" s="437">
        <v>2</v>
      </c>
      <c r="Y44" s="437">
        <v>2</v>
      </c>
      <c r="Z44" s="437">
        <v>1</v>
      </c>
      <c r="AA44" s="438" t="s">
        <v>934</v>
      </c>
      <c r="AB44" s="386" t="s">
        <v>949</v>
      </c>
      <c r="AC44" s="386" t="s">
        <v>949</v>
      </c>
      <c r="AD44" s="386" t="s">
        <v>950</v>
      </c>
      <c r="AE44" s="386"/>
      <c r="AF44" s="439"/>
    </row>
    <row r="45" spans="1:39" s="97" customFormat="1" ht="162.75">
      <c r="A45" s="331" t="s">
        <v>42</v>
      </c>
      <c r="B45" s="421" t="s">
        <v>945</v>
      </c>
      <c r="C45" s="421"/>
      <c r="D45" s="438" t="s">
        <v>954</v>
      </c>
      <c r="E45" s="386"/>
      <c r="F45" s="386" t="s">
        <v>955</v>
      </c>
      <c r="G45" s="148">
        <v>1</v>
      </c>
      <c r="H45" s="386" t="s">
        <v>171</v>
      </c>
      <c r="I45" s="386" t="s">
        <v>948</v>
      </c>
      <c r="J45" s="386" t="s">
        <v>29</v>
      </c>
      <c r="K45" s="186" t="s">
        <v>30</v>
      </c>
      <c r="L45" s="386" t="s">
        <v>31</v>
      </c>
      <c r="M45" s="378" t="s">
        <v>40</v>
      </c>
      <c r="N45" s="409">
        <f>+SUM(O45:Z45)</f>
        <v>90</v>
      </c>
      <c r="O45" s="437">
        <v>5</v>
      </c>
      <c r="P45" s="437">
        <v>8</v>
      </c>
      <c r="Q45" s="437">
        <v>8</v>
      </c>
      <c r="R45" s="437">
        <v>8</v>
      </c>
      <c r="S45" s="437">
        <v>8</v>
      </c>
      <c r="T45" s="437">
        <v>8</v>
      </c>
      <c r="U45" s="437">
        <v>8</v>
      </c>
      <c r="V45" s="437">
        <v>8</v>
      </c>
      <c r="W45" s="437">
        <v>8</v>
      </c>
      <c r="X45" s="437">
        <v>8</v>
      </c>
      <c r="Y45" s="437">
        <v>8</v>
      </c>
      <c r="Z45" s="437">
        <v>5</v>
      </c>
      <c r="AA45" s="438" t="s">
        <v>934</v>
      </c>
      <c r="AB45" s="386" t="s">
        <v>949</v>
      </c>
      <c r="AC45" s="386" t="s">
        <v>949</v>
      </c>
      <c r="AD45" s="386" t="s">
        <v>950</v>
      </c>
      <c r="AE45" s="386"/>
      <c r="AF45" s="447">
        <v>41000000</v>
      </c>
    </row>
    <row r="46" spans="1:39" s="97" customFormat="1" ht="186">
      <c r="A46" s="331" t="s">
        <v>42</v>
      </c>
      <c r="B46" s="421" t="s">
        <v>945</v>
      </c>
      <c r="C46" s="421"/>
      <c r="D46" s="438" t="s">
        <v>956</v>
      </c>
      <c r="E46" s="386"/>
      <c r="F46" s="386" t="s">
        <v>957</v>
      </c>
      <c r="G46" s="148">
        <v>1</v>
      </c>
      <c r="H46" s="386" t="s">
        <v>171</v>
      </c>
      <c r="I46" s="386" t="s">
        <v>948</v>
      </c>
      <c r="J46" s="386" t="s">
        <v>29</v>
      </c>
      <c r="K46" s="186" t="s">
        <v>30</v>
      </c>
      <c r="L46" s="386" t="s">
        <v>31</v>
      </c>
      <c r="M46" s="378" t="s">
        <v>40</v>
      </c>
      <c r="N46" s="409">
        <f>+SUM(O46:Z46)</f>
        <v>56</v>
      </c>
      <c r="O46" s="437">
        <v>3</v>
      </c>
      <c r="P46" s="437">
        <v>5</v>
      </c>
      <c r="Q46" s="437">
        <v>5</v>
      </c>
      <c r="R46" s="437">
        <v>5</v>
      </c>
      <c r="S46" s="437">
        <v>5</v>
      </c>
      <c r="T46" s="437">
        <v>5</v>
      </c>
      <c r="U46" s="437">
        <v>5</v>
      </c>
      <c r="V46" s="437">
        <v>5</v>
      </c>
      <c r="W46" s="437">
        <v>5</v>
      </c>
      <c r="X46" s="437">
        <v>5</v>
      </c>
      <c r="Y46" s="437">
        <v>5</v>
      </c>
      <c r="Z46" s="437">
        <v>3</v>
      </c>
      <c r="AA46" s="438" t="s">
        <v>934</v>
      </c>
      <c r="AB46" s="386" t="s">
        <v>949</v>
      </c>
      <c r="AC46" s="386" t="s">
        <v>949</v>
      </c>
      <c r="AD46" s="386" t="s">
        <v>950</v>
      </c>
      <c r="AE46" s="186"/>
      <c r="AF46" s="447">
        <v>32000000</v>
      </c>
    </row>
    <row r="47" spans="1:39" s="97" customFormat="1" ht="97.5" customHeight="1">
      <c r="A47" s="331" t="s">
        <v>42</v>
      </c>
      <c r="B47" s="421" t="s">
        <v>945</v>
      </c>
      <c r="C47" s="421"/>
      <c r="D47" s="448" t="s">
        <v>958</v>
      </c>
      <c r="E47" s="449"/>
      <c r="F47" s="449" t="s">
        <v>959</v>
      </c>
      <c r="G47" s="148">
        <v>1</v>
      </c>
      <c r="H47" s="386" t="s">
        <v>171</v>
      </c>
      <c r="I47" s="386" t="s">
        <v>948</v>
      </c>
      <c r="J47" s="386" t="s">
        <v>29</v>
      </c>
      <c r="K47" s="186" t="s">
        <v>30</v>
      </c>
      <c r="L47" s="386" t="s">
        <v>31</v>
      </c>
      <c r="M47" s="378" t="s">
        <v>960</v>
      </c>
      <c r="N47" s="409">
        <f t="shared" ref="N47:N49" si="1">+SUM(O47:Z47)</f>
        <v>14</v>
      </c>
      <c r="O47" s="437">
        <v>0</v>
      </c>
      <c r="P47" s="437">
        <v>1</v>
      </c>
      <c r="Q47" s="437">
        <v>1</v>
      </c>
      <c r="R47" s="437">
        <v>0</v>
      </c>
      <c r="S47" s="437">
        <v>0</v>
      </c>
      <c r="T47" s="437">
        <v>2</v>
      </c>
      <c r="U47" s="437">
        <v>2</v>
      </c>
      <c r="V47" s="437">
        <v>2</v>
      </c>
      <c r="W47" s="437">
        <v>2</v>
      </c>
      <c r="X47" s="437">
        <v>2</v>
      </c>
      <c r="Y47" s="437">
        <v>2</v>
      </c>
      <c r="Z47" s="437">
        <v>0</v>
      </c>
      <c r="AA47" s="438" t="s">
        <v>934</v>
      </c>
      <c r="AB47" s="386" t="s">
        <v>949</v>
      </c>
      <c r="AC47" s="386" t="s">
        <v>949</v>
      </c>
      <c r="AD47" s="386" t="s">
        <v>950</v>
      </c>
      <c r="AE47" s="186" t="s">
        <v>105</v>
      </c>
      <c r="AF47" s="439"/>
    </row>
    <row r="48" spans="1:39" ht="73.5" customHeight="1">
      <c r="A48" s="331" t="s">
        <v>42</v>
      </c>
      <c r="B48" s="421" t="s">
        <v>945</v>
      </c>
      <c r="C48" s="450"/>
      <c r="D48" s="399" t="s">
        <v>961</v>
      </c>
      <c r="E48" s="331"/>
      <c r="F48" s="331" t="s">
        <v>962</v>
      </c>
      <c r="G48" s="148">
        <v>1</v>
      </c>
      <c r="H48" s="438" t="s">
        <v>171</v>
      </c>
      <c r="I48" s="386" t="s">
        <v>948</v>
      </c>
      <c r="J48" s="386" t="s">
        <v>29</v>
      </c>
      <c r="K48" s="186" t="s">
        <v>30</v>
      </c>
      <c r="L48" s="386" t="s">
        <v>31</v>
      </c>
      <c r="M48" s="378" t="s">
        <v>960</v>
      </c>
      <c r="N48" s="409">
        <f t="shared" si="1"/>
        <v>5</v>
      </c>
      <c r="O48" s="437">
        <v>0</v>
      </c>
      <c r="P48" s="437">
        <v>0</v>
      </c>
      <c r="Q48" s="437">
        <v>0</v>
      </c>
      <c r="R48" s="437">
        <v>0</v>
      </c>
      <c r="S48" s="437">
        <v>0</v>
      </c>
      <c r="T48" s="437">
        <v>0</v>
      </c>
      <c r="U48" s="437">
        <v>1</v>
      </c>
      <c r="V48" s="437">
        <v>1</v>
      </c>
      <c r="W48" s="437">
        <v>1</v>
      </c>
      <c r="X48" s="437">
        <v>1</v>
      </c>
      <c r="Y48" s="437">
        <v>1</v>
      </c>
      <c r="Z48" s="437">
        <v>0</v>
      </c>
      <c r="AA48" s="438" t="s">
        <v>934</v>
      </c>
      <c r="AB48" s="386" t="s">
        <v>949</v>
      </c>
      <c r="AC48" s="386" t="s">
        <v>949</v>
      </c>
      <c r="AD48" s="386" t="s">
        <v>950</v>
      </c>
      <c r="AE48" s="186" t="s">
        <v>105</v>
      </c>
      <c r="AF48" s="439"/>
    </row>
    <row r="49" spans="1:39" ht="78" customHeight="1">
      <c r="A49" s="331" t="s">
        <v>42</v>
      </c>
      <c r="B49" s="421" t="s">
        <v>945</v>
      </c>
      <c r="C49" s="450"/>
      <c r="D49" s="72" t="s">
        <v>963</v>
      </c>
      <c r="E49" s="451"/>
      <c r="F49" s="399" t="s">
        <v>964</v>
      </c>
      <c r="G49" s="148">
        <v>1</v>
      </c>
      <c r="H49" s="438" t="s">
        <v>171</v>
      </c>
      <c r="I49" s="386" t="s">
        <v>965</v>
      </c>
      <c r="J49" s="386" t="s">
        <v>29</v>
      </c>
      <c r="K49" s="186" t="s">
        <v>30</v>
      </c>
      <c r="L49" s="386" t="s">
        <v>31</v>
      </c>
      <c r="M49" s="378" t="s">
        <v>960</v>
      </c>
      <c r="N49" s="409">
        <f t="shared" si="1"/>
        <v>14</v>
      </c>
      <c r="O49" s="437">
        <v>0</v>
      </c>
      <c r="P49" s="437">
        <v>1</v>
      </c>
      <c r="Q49" s="437">
        <v>1</v>
      </c>
      <c r="R49" s="437">
        <v>0</v>
      </c>
      <c r="S49" s="437">
        <v>0</v>
      </c>
      <c r="T49" s="437">
        <v>2</v>
      </c>
      <c r="U49" s="437">
        <v>2</v>
      </c>
      <c r="V49" s="437">
        <v>2</v>
      </c>
      <c r="W49" s="437">
        <v>2</v>
      </c>
      <c r="X49" s="437">
        <v>2</v>
      </c>
      <c r="Y49" s="437">
        <v>2</v>
      </c>
      <c r="Z49" s="437">
        <v>0</v>
      </c>
      <c r="AA49" s="438" t="s">
        <v>934</v>
      </c>
      <c r="AB49" s="386" t="s">
        <v>949</v>
      </c>
      <c r="AC49" s="386" t="s">
        <v>949</v>
      </c>
      <c r="AD49" s="386" t="s">
        <v>950</v>
      </c>
      <c r="AE49" s="186" t="s">
        <v>105</v>
      </c>
      <c r="AF49" s="439"/>
    </row>
    <row r="50" spans="1:39" ht="139.5">
      <c r="A50" s="331" t="s">
        <v>47</v>
      </c>
      <c r="B50" s="421" t="s">
        <v>966</v>
      </c>
      <c r="C50" s="450"/>
      <c r="D50" s="1443" t="s">
        <v>852</v>
      </c>
      <c r="E50" s="425" t="s">
        <v>853</v>
      </c>
      <c r="F50" s="331" t="s">
        <v>854</v>
      </c>
      <c r="G50" s="148">
        <v>1</v>
      </c>
      <c r="H50" s="438" t="s">
        <v>171</v>
      </c>
      <c r="I50" s="386" t="s">
        <v>967</v>
      </c>
      <c r="J50" s="386" t="s">
        <v>81</v>
      </c>
      <c r="K50" s="186" t="s">
        <v>30</v>
      </c>
      <c r="L50" s="386" t="s">
        <v>39</v>
      </c>
      <c r="M50" s="378" t="s">
        <v>40</v>
      </c>
      <c r="N50" s="396">
        <f>+AVERAGE(O50:Z50)</f>
        <v>0.84999999999999976</v>
      </c>
      <c r="O50" s="68">
        <v>0.85</v>
      </c>
      <c r="P50" s="68">
        <v>0.85</v>
      </c>
      <c r="Q50" s="68">
        <v>0.85</v>
      </c>
      <c r="R50" s="68">
        <v>0.85</v>
      </c>
      <c r="S50" s="68">
        <v>0.85</v>
      </c>
      <c r="T50" s="68">
        <v>0.85</v>
      </c>
      <c r="U50" s="68">
        <v>0.85</v>
      </c>
      <c r="V50" s="68">
        <v>0.85</v>
      </c>
      <c r="W50" s="68">
        <v>0.85</v>
      </c>
      <c r="X50" s="68">
        <v>0.85</v>
      </c>
      <c r="Y50" s="68">
        <v>0.85</v>
      </c>
      <c r="Z50" s="68">
        <v>0.85</v>
      </c>
      <c r="AA50" s="438" t="s">
        <v>943</v>
      </c>
      <c r="AB50" s="386" t="s">
        <v>949</v>
      </c>
      <c r="AC50" s="386" t="s">
        <v>949</v>
      </c>
      <c r="AD50" s="386" t="s">
        <v>950</v>
      </c>
      <c r="AE50" s="186"/>
      <c r="AF50" s="439"/>
    </row>
    <row r="51" spans="1:39" ht="139.5">
      <c r="A51" s="331" t="s">
        <v>47</v>
      </c>
      <c r="B51" s="421" t="s">
        <v>966</v>
      </c>
      <c r="C51" s="450"/>
      <c r="D51" s="1444"/>
      <c r="E51" s="72" t="s">
        <v>856</v>
      </c>
      <c r="F51" s="452" t="s">
        <v>944</v>
      </c>
      <c r="G51" s="148">
        <v>1</v>
      </c>
      <c r="H51" s="438" t="s">
        <v>171</v>
      </c>
      <c r="I51" s="386" t="s">
        <v>967</v>
      </c>
      <c r="J51" s="386" t="s">
        <v>81</v>
      </c>
      <c r="K51" s="186" t="s">
        <v>30</v>
      </c>
      <c r="L51" s="386" t="s">
        <v>39</v>
      </c>
      <c r="M51" s="378" t="s">
        <v>40</v>
      </c>
      <c r="N51" s="396">
        <f>+AVERAGE(O51:Z51)</f>
        <v>0.90000000000000024</v>
      </c>
      <c r="O51" s="68">
        <v>0.9</v>
      </c>
      <c r="P51" s="68">
        <v>0.9</v>
      </c>
      <c r="Q51" s="68">
        <v>0.9</v>
      </c>
      <c r="R51" s="68">
        <v>0.9</v>
      </c>
      <c r="S51" s="68">
        <v>0.9</v>
      </c>
      <c r="T51" s="68">
        <v>0.9</v>
      </c>
      <c r="U51" s="68">
        <v>0.9</v>
      </c>
      <c r="V51" s="68">
        <v>0.9</v>
      </c>
      <c r="W51" s="68">
        <v>0.9</v>
      </c>
      <c r="X51" s="68">
        <v>0.9</v>
      </c>
      <c r="Y51" s="68">
        <v>0.9</v>
      </c>
      <c r="Z51" s="68">
        <v>0.9</v>
      </c>
      <c r="AA51" s="438" t="s">
        <v>943</v>
      </c>
      <c r="AB51" s="386" t="s">
        <v>949</v>
      </c>
      <c r="AC51" s="386" t="s">
        <v>949</v>
      </c>
      <c r="AD51" s="386" t="s">
        <v>950</v>
      </c>
      <c r="AE51" s="186"/>
      <c r="AF51" s="439"/>
      <c r="AG51" s="384"/>
      <c r="AH51" s="384"/>
      <c r="AI51" s="384"/>
      <c r="AJ51" s="384"/>
      <c r="AK51" s="384"/>
      <c r="AL51" s="384"/>
      <c r="AM51" s="384"/>
    </row>
    <row r="52" spans="1:39" s="97" customFormat="1" ht="94.5" customHeight="1">
      <c r="A52" s="169" t="s">
        <v>42</v>
      </c>
      <c r="B52" s="411" t="s">
        <v>968</v>
      </c>
      <c r="C52" s="169" t="s">
        <v>969</v>
      </c>
      <c r="D52" s="169" t="s">
        <v>970</v>
      </c>
      <c r="E52" s="169"/>
      <c r="F52" s="169" t="s">
        <v>971</v>
      </c>
      <c r="G52" s="304">
        <v>3</v>
      </c>
      <c r="H52" s="169" t="s">
        <v>410</v>
      </c>
      <c r="I52" s="453" t="s">
        <v>972</v>
      </c>
      <c r="J52" s="386" t="s">
        <v>29</v>
      </c>
      <c r="K52" s="186" t="s">
        <v>30</v>
      </c>
      <c r="L52" s="432" t="s">
        <v>31</v>
      </c>
      <c r="M52" s="432" t="s">
        <v>40</v>
      </c>
      <c r="N52" s="454">
        <v>63</v>
      </c>
      <c r="O52" s="437">
        <v>0</v>
      </c>
      <c r="P52" s="437">
        <v>5</v>
      </c>
      <c r="Q52" s="437">
        <v>7</v>
      </c>
      <c r="R52" s="437">
        <v>7</v>
      </c>
      <c r="S52" s="437">
        <v>7</v>
      </c>
      <c r="T52" s="437">
        <v>7</v>
      </c>
      <c r="U52" s="437">
        <v>6</v>
      </c>
      <c r="V52" s="437">
        <v>6</v>
      </c>
      <c r="W52" s="437">
        <v>6</v>
      </c>
      <c r="X52" s="437">
        <v>6</v>
      </c>
      <c r="Y52" s="437">
        <v>6</v>
      </c>
      <c r="Z52" s="437">
        <v>0</v>
      </c>
      <c r="AA52" s="411" t="s">
        <v>973</v>
      </c>
      <c r="AB52" s="169" t="s">
        <v>974</v>
      </c>
      <c r="AC52" s="169" t="s">
        <v>974</v>
      </c>
      <c r="AD52" s="169" t="s">
        <v>975</v>
      </c>
      <c r="AE52" s="186"/>
      <c r="AF52" s="455"/>
    </row>
    <row r="53" spans="1:39" s="97" customFormat="1" ht="99.75" customHeight="1">
      <c r="A53" s="92" t="s">
        <v>42</v>
      </c>
      <c r="B53" s="411" t="s">
        <v>945</v>
      </c>
      <c r="C53" s="169" t="s">
        <v>976</v>
      </c>
      <c r="D53" s="169" t="s">
        <v>977</v>
      </c>
      <c r="E53" s="169"/>
      <c r="F53" s="169" t="s">
        <v>978</v>
      </c>
      <c r="G53" s="304">
        <v>2</v>
      </c>
      <c r="H53" s="169" t="s">
        <v>64</v>
      </c>
      <c r="I53" s="453" t="s">
        <v>979</v>
      </c>
      <c r="J53" s="386" t="s">
        <v>29</v>
      </c>
      <c r="K53" s="186" t="s">
        <v>30</v>
      </c>
      <c r="L53" s="421" t="s">
        <v>39</v>
      </c>
      <c r="M53" s="378" t="s">
        <v>960</v>
      </c>
      <c r="N53" s="456">
        <f>SUM(O53:Z53)</f>
        <v>300</v>
      </c>
      <c r="O53" s="389">
        <v>0</v>
      </c>
      <c r="P53" s="389">
        <v>20</v>
      </c>
      <c r="Q53" s="389">
        <v>20</v>
      </c>
      <c r="R53" s="389">
        <v>35</v>
      </c>
      <c r="S53" s="389">
        <v>35</v>
      </c>
      <c r="T53" s="389">
        <v>35</v>
      </c>
      <c r="U53" s="389">
        <v>35</v>
      </c>
      <c r="V53" s="389">
        <v>30</v>
      </c>
      <c r="W53" s="389">
        <v>30</v>
      </c>
      <c r="X53" s="389">
        <v>30</v>
      </c>
      <c r="Y53" s="389">
        <v>30</v>
      </c>
      <c r="Z53" s="389">
        <v>0</v>
      </c>
      <c r="AA53" s="411" t="s">
        <v>980</v>
      </c>
      <c r="AB53" s="169" t="s">
        <v>974</v>
      </c>
      <c r="AC53" s="169" t="s">
        <v>974</v>
      </c>
      <c r="AD53" s="169" t="s">
        <v>975</v>
      </c>
      <c r="AE53" s="186" t="s">
        <v>105</v>
      </c>
      <c r="AF53" s="457"/>
    </row>
    <row r="54" spans="1:39" s="97" customFormat="1" ht="139.5">
      <c r="A54" s="92" t="s">
        <v>42</v>
      </c>
      <c r="B54" s="411" t="s">
        <v>945</v>
      </c>
      <c r="C54" s="169" t="s">
        <v>981</v>
      </c>
      <c r="D54" s="169" t="s">
        <v>982</v>
      </c>
      <c r="E54" s="169"/>
      <c r="F54" s="169" t="s">
        <v>983</v>
      </c>
      <c r="G54" s="304">
        <v>2</v>
      </c>
      <c r="H54" s="169" t="s">
        <v>310</v>
      </c>
      <c r="I54" s="169" t="s">
        <v>984</v>
      </c>
      <c r="J54" s="386" t="s">
        <v>29</v>
      </c>
      <c r="K54" s="378" t="s">
        <v>38</v>
      </c>
      <c r="L54" s="169" t="s">
        <v>39</v>
      </c>
      <c r="M54" s="378" t="s">
        <v>960</v>
      </c>
      <c r="N54" s="456">
        <f>SUM(O54:Z54)</f>
        <v>260</v>
      </c>
      <c r="O54" s="389">
        <v>10</v>
      </c>
      <c r="P54" s="389">
        <v>15</v>
      </c>
      <c r="Q54" s="389">
        <v>15</v>
      </c>
      <c r="R54" s="389">
        <v>20</v>
      </c>
      <c r="S54" s="389">
        <v>20</v>
      </c>
      <c r="T54" s="389">
        <v>25</v>
      </c>
      <c r="U54" s="389">
        <v>30</v>
      </c>
      <c r="V54" s="389">
        <v>30</v>
      </c>
      <c r="W54" s="389">
        <v>30</v>
      </c>
      <c r="X54" s="389">
        <v>25</v>
      </c>
      <c r="Y54" s="389">
        <v>20</v>
      </c>
      <c r="Z54" s="389">
        <v>20</v>
      </c>
      <c r="AA54" s="458" t="s">
        <v>985</v>
      </c>
      <c r="AB54" s="459" t="s">
        <v>974</v>
      </c>
      <c r="AC54" s="459" t="s">
        <v>974</v>
      </c>
      <c r="AD54" s="169" t="s">
        <v>975</v>
      </c>
      <c r="AE54" s="186" t="s">
        <v>105</v>
      </c>
      <c r="AF54" s="457"/>
    </row>
    <row r="55" spans="1:39" s="97" customFormat="1" ht="168.75" customHeight="1">
      <c r="A55" s="92" t="s">
        <v>42</v>
      </c>
      <c r="B55" s="411" t="s">
        <v>945</v>
      </c>
      <c r="C55" s="1427" t="s">
        <v>986</v>
      </c>
      <c r="D55" s="169" t="s">
        <v>987</v>
      </c>
      <c r="E55" s="169"/>
      <c r="F55" s="169" t="s">
        <v>988</v>
      </c>
      <c r="G55" s="304">
        <v>2</v>
      </c>
      <c r="H55" s="169" t="s">
        <v>310</v>
      </c>
      <c r="I55" s="169" t="s">
        <v>989</v>
      </c>
      <c r="J55" s="386" t="s">
        <v>29</v>
      </c>
      <c r="K55" s="186" t="s">
        <v>30</v>
      </c>
      <c r="L55" s="169" t="s">
        <v>31</v>
      </c>
      <c r="M55" s="378" t="s">
        <v>960</v>
      </c>
      <c r="N55" s="409">
        <f>SUM(O55:Z55)</f>
        <v>4000</v>
      </c>
      <c r="O55" s="389">
        <v>250</v>
      </c>
      <c r="P55" s="389">
        <v>250</v>
      </c>
      <c r="Q55" s="389">
        <v>250</v>
      </c>
      <c r="R55" s="389">
        <v>250</v>
      </c>
      <c r="S55" s="389">
        <v>250</v>
      </c>
      <c r="T55" s="389">
        <v>250</v>
      </c>
      <c r="U55" s="389">
        <v>500</v>
      </c>
      <c r="V55" s="389">
        <v>250</v>
      </c>
      <c r="W55" s="389">
        <v>250</v>
      </c>
      <c r="X55" s="389">
        <v>500</v>
      </c>
      <c r="Y55" s="389">
        <v>500</v>
      </c>
      <c r="Z55" s="389">
        <v>500</v>
      </c>
      <c r="AA55" s="411" t="s">
        <v>990</v>
      </c>
      <c r="AB55" s="169" t="s">
        <v>974</v>
      </c>
      <c r="AC55" s="169" t="s">
        <v>974</v>
      </c>
      <c r="AD55" s="169" t="s">
        <v>975</v>
      </c>
      <c r="AE55" s="186" t="s">
        <v>105</v>
      </c>
      <c r="AF55" s="460">
        <v>14000000</v>
      </c>
    </row>
    <row r="56" spans="1:39" s="97" customFormat="1" ht="183.75" customHeight="1">
      <c r="A56" s="92" t="s">
        <v>42</v>
      </c>
      <c r="B56" s="411" t="s">
        <v>945</v>
      </c>
      <c r="C56" s="1429"/>
      <c r="D56" s="169" t="s">
        <v>991</v>
      </c>
      <c r="E56" s="92"/>
      <c r="F56" s="92" t="s">
        <v>992</v>
      </c>
      <c r="G56" s="304">
        <v>1</v>
      </c>
      <c r="H56" s="169" t="s">
        <v>310</v>
      </c>
      <c r="I56" s="92" t="s">
        <v>993</v>
      </c>
      <c r="J56" s="386" t="s">
        <v>29</v>
      </c>
      <c r="K56" s="186" t="s">
        <v>30</v>
      </c>
      <c r="L56" s="169" t="s">
        <v>31</v>
      </c>
      <c r="M56" s="378" t="s">
        <v>960</v>
      </c>
      <c r="N56" s="409">
        <f>+SUM(O56:Z56)</f>
        <v>1525</v>
      </c>
      <c r="O56" s="389">
        <v>100</v>
      </c>
      <c r="P56" s="389">
        <v>100</v>
      </c>
      <c r="Q56" s="389">
        <v>125</v>
      </c>
      <c r="R56" s="389">
        <v>125</v>
      </c>
      <c r="S56" s="389">
        <v>125</v>
      </c>
      <c r="T56" s="389">
        <v>125</v>
      </c>
      <c r="U56" s="389">
        <v>125</v>
      </c>
      <c r="V56" s="389">
        <v>125</v>
      </c>
      <c r="W56" s="389">
        <v>250</v>
      </c>
      <c r="X56" s="389">
        <v>125</v>
      </c>
      <c r="Y56" s="389">
        <v>100</v>
      </c>
      <c r="Z56" s="389">
        <v>100</v>
      </c>
      <c r="AA56" s="458" t="s">
        <v>994</v>
      </c>
      <c r="AB56" s="92" t="s">
        <v>974</v>
      </c>
      <c r="AC56" s="92" t="s">
        <v>974</v>
      </c>
      <c r="AD56" s="169" t="s">
        <v>975</v>
      </c>
      <c r="AE56" s="186" t="s">
        <v>105</v>
      </c>
      <c r="AF56" s="461"/>
    </row>
    <row r="57" spans="1:39" s="97" customFormat="1" ht="80.25" customHeight="1">
      <c r="A57" s="92" t="s">
        <v>42</v>
      </c>
      <c r="B57" s="411" t="s">
        <v>945</v>
      </c>
      <c r="C57" s="92"/>
      <c r="D57" s="1427" t="s">
        <v>995</v>
      </c>
      <c r="E57" s="92" t="s">
        <v>996</v>
      </c>
      <c r="F57" s="92" t="s">
        <v>997</v>
      </c>
      <c r="G57" s="319">
        <v>0.75</v>
      </c>
      <c r="H57" s="169" t="s">
        <v>171</v>
      </c>
      <c r="I57" s="92" t="s">
        <v>998</v>
      </c>
      <c r="J57" s="386" t="s">
        <v>50</v>
      </c>
      <c r="K57" s="378" t="s">
        <v>38</v>
      </c>
      <c r="L57" s="169" t="s">
        <v>39</v>
      </c>
      <c r="M57" s="378" t="s">
        <v>960</v>
      </c>
      <c r="N57" s="409">
        <v>13</v>
      </c>
      <c r="O57" s="389">
        <v>13</v>
      </c>
      <c r="P57" s="389">
        <v>13</v>
      </c>
      <c r="Q57" s="389">
        <v>13</v>
      </c>
      <c r="R57" s="389">
        <v>13</v>
      </c>
      <c r="S57" s="389">
        <v>13</v>
      </c>
      <c r="T57" s="389">
        <v>13</v>
      </c>
      <c r="U57" s="389">
        <v>13</v>
      </c>
      <c r="V57" s="389">
        <v>13</v>
      </c>
      <c r="W57" s="389">
        <v>13</v>
      </c>
      <c r="X57" s="389">
        <v>13</v>
      </c>
      <c r="Y57" s="389">
        <v>13</v>
      </c>
      <c r="Z57" s="389">
        <v>13</v>
      </c>
      <c r="AA57" s="462" t="s">
        <v>999</v>
      </c>
      <c r="AB57" s="92" t="s">
        <v>974</v>
      </c>
      <c r="AC57" s="92" t="s">
        <v>974</v>
      </c>
      <c r="AD57" s="169" t="s">
        <v>975</v>
      </c>
      <c r="AE57" s="186" t="s">
        <v>105</v>
      </c>
      <c r="AF57" s="461"/>
    </row>
    <row r="58" spans="1:39" s="97" customFormat="1" ht="96.75" customHeight="1">
      <c r="A58" s="92" t="s">
        <v>42</v>
      </c>
      <c r="B58" s="411" t="s">
        <v>945</v>
      </c>
      <c r="C58" s="92"/>
      <c r="D58" s="1428"/>
      <c r="E58" s="92" t="s">
        <v>1000</v>
      </c>
      <c r="F58" s="92" t="s">
        <v>1001</v>
      </c>
      <c r="G58" s="319">
        <v>0.75</v>
      </c>
      <c r="H58" s="169" t="s">
        <v>171</v>
      </c>
      <c r="I58" s="92" t="s">
        <v>998</v>
      </c>
      <c r="J58" s="386" t="s">
        <v>50</v>
      </c>
      <c r="K58" s="378" t="s">
        <v>38</v>
      </c>
      <c r="L58" s="169" t="s">
        <v>39</v>
      </c>
      <c r="M58" s="378" t="s">
        <v>960</v>
      </c>
      <c r="N58" s="409">
        <v>20</v>
      </c>
      <c r="O58" s="389">
        <v>18</v>
      </c>
      <c r="P58" s="389">
        <v>18</v>
      </c>
      <c r="Q58" s="389">
        <v>18</v>
      </c>
      <c r="R58" s="389">
        <v>18</v>
      </c>
      <c r="S58" s="389">
        <v>18</v>
      </c>
      <c r="T58" s="389">
        <v>18</v>
      </c>
      <c r="U58" s="389">
        <v>18</v>
      </c>
      <c r="V58" s="389">
        <v>18</v>
      </c>
      <c r="W58" s="389">
        <v>250</v>
      </c>
      <c r="X58" s="389">
        <v>18</v>
      </c>
      <c r="Y58" s="389">
        <v>18</v>
      </c>
      <c r="Z58" s="389">
        <v>18</v>
      </c>
      <c r="AA58" s="463" t="s">
        <v>999</v>
      </c>
      <c r="AB58" s="458" t="s">
        <v>974</v>
      </c>
      <c r="AC58" s="458" t="s">
        <v>974</v>
      </c>
      <c r="AD58" s="169" t="s">
        <v>975</v>
      </c>
      <c r="AE58" s="186" t="s">
        <v>105</v>
      </c>
      <c r="AF58" s="461"/>
    </row>
    <row r="59" spans="1:39" s="97" customFormat="1" ht="80.25" customHeight="1">
      <c r="A59" s="92" t="s">
        <v>42</v>
      </c>
      <c r="B59" s="411" t="s">
        <v>945</v>
      </c>
      <c r="C59" s="92"/>
      <c r="D59" s="1428"/>
      <c r="E59" s="92" t="s">
        <v>1002</v>
      </c>
      <c r="F59" s="92" t="s">
        <v>1003</v>
      </c>
      <c r="G59" s="319">
        <v>0.75</v>
      </c>
      <c r="H59" s="169" t="s">
        <v>171</v>
      </c>
      <c r="I59" s="92" t="s">
        <v>998</v>
      </c>
      <c r="J59" s="386" t="s">
        <v>50</v>
      </c>
      <c r="K59" s="378" t="s">
        <v>38</v>
      </c>
      <c r="L59" s="169" t="s">
        <v>39</v>
      </c>
      <c r="M59" s="378" t="s">
        <v>960</v>
      </c>
      <c r="N59" s="409">
        <v>18</v>
      </c>
      <c r="O59" s="389">
        <v>16</v>
      </c>
      <c r="P59" s="389">
        <v>16</v>
      </c>
      <c r="Q59" s="389">
        <v>16</v>
      </c>
      <c r="R59" s="389">
        <v>16</v>
      </c>
      <c r="S59" s="389">
        <v>16</v>
      </c>
      <c r="T59" s="389">
        <v>16</v>
      </c>
      <c r="U59" s="389">
        <v>16</v>
      </c>
      <c r="V59" s="389">
        <v>16</v>
      </c>
      <c r="W59" s="389">
        <v>250</v>
      </c>
      <c r="X59" s="389">
        <v>16</v>
      </c>
      <c r="Y59" s="389">
        <v>16</v>
      </c>
      <c r="Z59" s="389">
        <v>16</v>
      </c>
      <c r="AA59" s="411" t="s">
        <v>999</v>
      </c>
      <c r="AB59" s="92" t="s">
        <v>974</v>
      </c>
      <c r="AC59" s="92" t="s">
        <v>974</v>
      </c>
      <c r="AD59" s="169" t="s">
        <v>975</v>
      </c>
      <c r="AE59" s="186" t="s">
        <v>105</v>
      </c>
      <c r="AF59" s="461"/>
    </row>
    <row r="60" spans="1:39" s="97" customFormat="1" ht="104.25" customHeight="1">
      <c r="A60" s="92" t="s">
        <v>42</v>
      </c>
      <c r="B60" s="411" t="s">
        <v>945</v>
      </c>
      <c r="C60" s="92"/>
      <c r="D60" s="1312"/>
      <c r="E60" s="52" t="s">
        <v>1004</v>
      </c>
      <c r="F60" s="92" t="s">
        <v>1005</v>
      </c>
      <c r="G60" s="319">
        <v>0.75</v>
      </c>
      <c r="H60" s="169" t="s">
        <v>171</v>
      </c>
      <c r="I60" s="92" t="s">
        <v>998</v>
      </c>
      <c r="J60" s="386" t="s">
        <v>50</v>
      </c>
      <c r="K60" s="378" t="s">
        <v>38</v>
      </c>
      <c r="L60" s="169" t="s">
        <v>39</v>
      </c>
      <c r="M60" s="214" t="s">
        <v>960</v>
      </c>
      <c r="N60" s="409">
        <v>150</v>
      </c>
      <c r="O60" s="389">
        <v>168</v>
      </c>
      <c r="P60" s="389">
        <v>168</v>
      </c>
      <c r="Q60" s="389">
        <v>168</v>
      </c>
      <c r="R60" s="389">
        <v>168</v>
      </c>
      <c r="S60" s="389">
        <v>168</v>
      </c>
      <c r="T60" s="389">
        <v>168</v>
      </c>
      <c r="U60" s="389">
        <v>168</v>
      </c>
      <c r="V60" s="389">
        <v>168</v>
      </c>
      <c r="W60" s="389">
        <v>168</v>
      </c>
      <c r="X60" s="389">
        <v>168</v>
      </c>
      <c r="Y60" s="389">
        <v>168</v>
      </c>
      <c r="Z60" s="389">
        <v>168</v>
      </c>
      <c r="AA60" s="458" t="s">
        <v>999</v>
      </c>
      <c r="AB60" s="92" t="s">
        <v>974</v>
      </c>
      <c r="AC60" s="92" t="s">
        <v>974</v>
      </c>
      <c r="AD60" s="169" t="s">
        <v>975</v>
      </c>
      <c r="AE60" s="186" t="s">
        <v>105</v>
      </c>
      <c r="AF60" s="461"/>
    </row>
    <row r="61" spans="1:39" s="97" customFormat="1" ht="139.5">
      <c r="A61" s="92" t="s">
        <v>47</v>
      </c>
      <c r="B61" s="411" t="s">
        <v>966</v>
      </c>
      <c r="C61" s="92"/>
      <c r="D61" s="1425" t="s">
        <v>852</v>
      </c>
      <c r="E61" s="92" t="s">
        <v>853</v>
      </c>
      <c r="F61" s="92" t="s">
        <v>854</v>
      </c>
      <c r="G61" s="319">
        <v>0.5</v>
      </c>
      <c r="H61" s="169" t="s">
        <v>171</v>
      </c>
      <c r="I61" s="92" t="s">
        <v>1006</v>
      </c>
      <c r="J61" s="386" t="s">
        <v>81</v>
      </c>
      <c r="K61" s="186" t="s">
        <v>30</v>
      </c>
      <c r="L61" s="169" t="s">
        <v>39</v>
      </c>
      <c r="M61" s="169" t="s">
        <v>40</v>
      </c>
      <c r="N61" s="396">
        <f>+AVERAGE(O61:Z61)</f>
        <v>0.84999999999999976</v>
      </c>
      <c r="O61" s="464">
        <v>0.85</v>
      </c>
      <c r="P61" s="464">
        <v>0.85</v>
      </c>
      <c r="Q61" s="464">
        <v>0.85</v>
      </c>
      <c r="R61" s="464">
        <v>0.85</v>
      </c>
      <c r="S61" s="464">
        <v>0.85</v>
      </c>
      <c r="T61" s="464">
        <v>0.85</v>
      </c>
      <c r="U61" s="464">
        <v>0.85</v>
      </c>
      <c r="V61" s="464">
        <v>0.85</v>
      </c>
      <c r="W61" s="464">
        <v>0.85</v>
      </c>
      <c r="X61" s="464">
        <v>0.85</v>
      </c>
      <c r="Y61" s="464">
        <v>0.85</v>
      </c>
      <c r="Z61" s="464">
        <v>0.85</v>
      </c>
      <c r="AA61" s="458" t="s">
        <v>943</v>
      </c>
      <c r="AB61" s="92" t="s">
        <v>974</v>
      </c>
      <c r="AC61" s="92" t="s">
        <v>974</v>
      </c>
      <c r="AD61" s="169" t="s">
        <v>975</v>
      </c>
      <c r="AE61" s="186" t="s">
        <v>1007</v>
      </c>
      <c r="AF61" s="461"/>
    </row>
    <row r="62" spans="1:39" s="97" customFormat="1" ht="139.5">
      <c r="A62" s="92" t="s">
        <v>47</v>
      </c>
      <c r="B62" s="411" t="s">
        <v>966</v>
      </c>
      <c r="C62" s="92"/>
      <c r="D62" s="1426"/>
      <c r="E62" s="92" t="s">
        <v>856</v>
      </c>
      <c r="F62" s="92" t="s">
        <v>944</v>
      </c>
      <c r="G62" s="319">
        <v>0.5</v>
      </c>
      <c r="H62" s="169" t="s">
        <v>171</v>
      </c>
      <c r="I62" s="92" t="s">
        <v>1006</v>
      </c>
      <c r="J62" s="386" t="s">
        <v>81</v>
      </c>
      <c r="K62" s="186" t="s">
        <v>30</v>
      </c>
      <c r="L62" s="169" t="s">
        <v>39</v>
      </c>
      <c r="M62" s="169" t="s">
        <v>40</v>
      </c>
      <c r="N62" s="396">
        <f>+AVERAGE(O62:Z62)</f>
        <v>0.90000000000000024</v>
      </c>
      <c r="O62" s="464">
        <v>0.9</v>
      </c>
      <c r="P62" s="464">
        <v>0.9</v>
      </c>
      <c r="Q62" s="464">
        <v>0.9</v>
      </c>
      <c r="R62" s="464">
        <v>0.9</v>
      </c>
      <c r="S62" s="464">
        <v>0.9</v>
      </c>
      <c r="T62" s="464">
        <v>0.9</v>
      </c>
      <c r="U62" s="464">
        <v>0.9</v>
      </c>
      <c r="V62" s="464">
        <v>0.9</v>
      </c>
      <c r="W62" s="464">
        <v>0.9</v>
      </c>
      <c r="X62" s="464">
        <v>0.9</v>
      </c>
      <c r="Y62" s="464">
        <v>0.9</v>
      </c>
      <c r="Z62" s="464">
        <v>0.9</v>
      </c>
      <c r="AA62" s="458" t="s">
        <v>943</v>
      </c>
      <c r="AB62" s="92" t="s">
        <v>974</v>
      </c>
      <c r="AC62" s="92" t="s">
        <v>974</v>
      </c>
      <c r="AD62" s="169" t="s">
        <v>975</v>
      </c>
      <c r="AE62" s="186" t="s">
        <v>1007</v>
      </c>
      <c r="AF62" s="461"/>
    </row>
    <row r="63" spans="1:39" s="97" customFormat="1" ht="139.5">
      <c r="A63" s="450" t="s">
        <v>47</v>
      </c>
      <c r="B63" s="421" t="s">
        <v>48</v>
      </c>
      <c r="C63" s="421"/>
      <c r="D63" s="463" t="s">
        <v>1008</v>
      </c>
      <c r="E63" s="421"/>
      <c r="F63" s="421" t="s">
        <v>1009</v>
      </c>
      <c r="G63" s="465">
        <v>2</v>
      </c>
      <c r="H63" s="421" t="s">
        <v>44</v>
      </c>
      <c r="I63" s="466" t="s">
        <v>1010</v>
      </c>
      <c r="J63" s="386" t="s">
        <v>55</v>
      </c>
      <c r="K63" s="186" t="s">
        <v>30</v>
      </c>
      <c r="L63" s="421" t="s">
        <v>31</v>
      </c>
      <c r="M63" s="378" t="s">
        <v>960</v>
      </c>
      <c r="N63" s="409">
        <f>SUM(O63:Z63)</f>
        <v>16</v>
      </c>
      <c r="O63" s="389">
        <v>0</v>
      </c>
      <c r="P63" s="389">
        <v>0</v>
      </c>
      <c r="Q63" s="389">
        <v>0</v>
      </c>
      <c r="R63" s="389">
        <v>2</v>
      </c>
      <c r="S63" s="389">
        <v>2</v>
      </c>
      <c r="T63" s="389">
        <v>2</v>
      </c>
      <c r="U63" s="389">
        <v>2</v>
      </c>
      <c r="V63" s="389">
        <v>2</v>
      </c>
      <c r="W63" s="389">
        <v>2</v>
      </c>
      <c r="X63" s="389">
        <v>2</v>
      </c>
      <c r="Y63" s="389">
        <v>2</v>
      </c>
      <c r="Z63" s="389">
        <v>0</v>
      </c>
      <c r="AA63" s="463" t="s">
        <v>934</v>
      </c>
      <c r="AB63" s="92" t="s">
        <v>974</v>
      </c>
      <c r="AC63" s="92" t="s">
        <v>974</v>
      </c>
      <c r="AD63" s="169" t="s">
        <v>975</v>
      </c>
      <c r="AE63" s="186" t="s">
        <v>105</v>
      </c>
      <c r="AF63" s="467"/>
    </row>
    <row r="64" spans="1:39" s="97" customFormat="1" ht="116.25">
      <c r="A64" s="450" t="s">
        <v>47</v>
      </c>
      <c r="B64" s="421" t="s">
        <v>124</v>
      </c>
      <c r="C64" s="421"/>
      <c r="D64" s="421" t="s">
        <v>1011</v>
      </c>
      <c r="E64" s="421"/>
      <c r="F64" s="421" t="s">
        <v>1012</v>
      </c>
      <c r="G64" s="330">
        <v>2</v>
      </c>
      <c r="H64" s="421" t="s">
        <v>91</v>
      </c>
      <c r="I64" s="421" t="s">
        <v>1013</v>
      </c>
      <c r="J64" s="386" t="s">
        <v>81</v>
      </c>
      <c r="K64" s="378" t="s">
        <v>38</v>
      </c>
      <c r="L64" s="421" t="s">
        <v>39</v>
      </c>
      <c r="M64" s="432" t="s">
        <v>40</v>
      </c>
      <c r="N64" s="396">
        <f>+AVERAGE(O64:Z64)</f>
        <v>9.9999999999999992E-2</v>
      </c>
      <c r="O64" s="464">
        <v>0.1</v>
      </c>
      <c r="P64" s="464">
        <v>0.1</v>
      </c>
      <c r="Q64" s="464">
        <v>0.1</v>
      </c>
      <c r="R64" s="464">
        <v>0.1</v>
      </c>
      <c r="S64" s="464">
        <v>0.1</v>
      </c>
      <c r="T64" s="464">
        <v>0.1</v>
      </c>
      <c r="U64" s="464">
        <v>0.1</v>
      </c>
      <c r="V64" s="464">
        <v>0.1</v>
      </c>
      <c r="W64" s="464">
        <v>0.1</v>
      </c>
      <c r="X64" s="464">
        <v>0.1</v>
      </c>
      <c r="Y64" s="464">
        <v>0.1</v>
      </c>
      <c r="Z64" s="464">
        <v>0.1</v>
      </c>
      <c r="AA64" s="463" t="s">
        <v>1014</v>
      </c>
      <c r="AB64" s="92" t="s">
        <v>974</v>
      </c>
      <c r="AC64" s="92" t="s">
        <v>974</v>
      </c>
      <c r="AD64" s="169" t="s">
        <v>975</v>
      </c>
      <c r="AE64" s="186" t="s">
        <v>1007</v>
      </c>
      <c r="AF64" s="467"/>
    </row>
    <row r="65" spans="1:32" s="97" customFormat="1" ht="93">
      <c r="A65" s="169" t="s">
        <v>42</v>
      </c>
      <c r="B65" s="411" t="s">
        <v>968</v>
      </c>
      <c r="C65" s="169" t="s">
        <v>969</v>
      </c>
      <c r="D65" s="169" t="s">
        <v>970</v>
      </c>
      <c r="E65" s="169"/>
      <c r="F65" s="169" t="s">
        <v>971</v>
      </c>
      <c r="G65" s="304">
        <v>3</v>
      </c>
      <c r="H65" s="169" t="s">
        <v>410</v>
      </c>
      <c r="I65" s="453" t="s">
        <v>972</v>
      </c>
      <c r="J65" s="386" t="s">
        <v>29</v>
      </c>
      <c r="K65" s="186" t="s">
        <v>30</v>
      </c>
      <c r="L65" s="432" t="s">
        <v>31</v>
      </c>
      <c r="M65" s="432" t="s">
        <v>40</v>
      </c>
      <c r="N65" s="454">
        <f>+SUM(O65:Z65)</f>
        <v>47</v>
      </c>
      <c r="O65" s="437">
        <v>0</v>
      </c>
      <c r="P65" s="437">
        <v>0</v>
      </c>
      <c r="Q65" s="437">
        <v>0</v>
      </c>
      <c r="R65" s="437">
        <v>5</v>
      </c>
      <c r="S65" s="437">
        <v>5</v>
      </c>
      <c r="T65" s="437">
        <v>7</v>
      </c>
      <c r="U65" s="437">
        <v>5</v>
      </c>
      <c r="V65" s="437">
        <v>5</v>
      </c>
      <c r="W65" s="437">
        <v>5</v>
      </c>
      <c r="X65" s="437">
        <v>10</v>
      </c>
      <c r="Y65" s="437">
        <v>5</v>
      </c>
      <c r="Z65" s="437">
        <v>0</v>
      </c>
      <c r="AA65" s="411" t="s">
        <v>973</v>
      </c>
      <c r="AB65" s="169" t="s">
        <v>1015</v>
      </c>
      <c r="AC65" s="169" t="s">
        <v>1015</v>
      </c>
      <c r="AD65" s="169" t="s">
        <v>1016</v>
      </c>
      <c r="AE65" s="186"/>
      <c r="AF65" s="455"/>
    </row>
    <row r="66" spans="1:32" s="97" customFormat="1" ht="91.5" customHeight="1">
      <c r="A66" s="92" t="s">
        <v>42</v>
      </c>
      <c r="B66" s="411" t="s">
        <v>945</v>
      </c>
      <c r="C66" s="169" t="s">
        <v>976</v>
      </c>
      <c r="D66" s="169" t="s">
        <v>977</v>
      </c>
      <c r="E66" s="169"/>
      <c r="F66" s="169" t="s">
        <v>978</v>
      </c>
      <c r="G66" s="304">
        <v>2</v>
      </c>
      <c r="H66" s="169" t="s">
        <v>64</v>
      </c>
      <c r="I66" s="453" t="s">
        <v>979</v>
      </c>
      <c r="J66" s="386" t="s">
        <v>29</v>
      </c>
      <c r="K66" s="186" t="s">
        <v>30</v>
      </c>
      <c r="L66" s="421" t="s">
        <v>39</v>
      </c>
      <c r="M66" s="378" t="s">
        <v>960</v>
      </c>
      <c r="N66" s="456">
        <f>SUM(O66:Z66)</f>
        <v>300</v>
      </c>
      <c r="O66" s="389">
        <v>0</v>
      </c>
      <c r="P66" s="389">
        <v>20</v>
      </c>
      <c r="Q66" s="389">
        <v>20</v>
      </c>
      <c r="R66" s="389">
        <v>35</v>
      </c>
      <c r="S66" s="389">
        <v>35</v>
      </c>
      <c r="T66" s="389">
        <v>35</v>
      </c>
      <c r="U66" s="389">
        <v>35</v>
      </c>
      <c r="V66" s="389">
        <v>30</v>
      </c>
      <c r="W66" s="389">
        <v>30</v>
      </c>
      <c r="X66" s="389">
        <v>30</v>
      </c>
      <c r="Y66" s="389">
        <v>30</v>
      </c>
      <c r="Z66" s="389">
        <v>0</v>
      </c>
      <c r="AA66" s="411" t="s">
        <v>980</v>
      </c>
      <c r="AB66" s="169" t="s">
        <v>1015</v>
      </c>
      <c r="AC66" s="169" t="s">
        <v>1015</v>
      </c>
      <c r="AD66" s="169" t="s">
        <v>1016</v>
      </c>
      <c r="AE66" s="186" t="s">
        <v>105</v>
      </c>
      <c r="AF66" s="457"/>
    </row>
    <row r="67" spans="1:32" s="97" customFormat="1" ht="139.5">
      <c r="A67" s="92" t="s">
        <v>42</v>
      </c>
      <c r="B67" s="411" t="s">
        <v>945</v>
      </c>
      <c r="C67" s="169" t="s">
        <v>981</v>
      </c>
      <c r="D67" s="169" t="s">
        <v>982</v>
      </c>
      <c r="E67" s="169"/>
      <c r="F67" s="169" t="s">
        <v>983</v>
      </c>
      <c r="G67" s="304">
        <v>2</v>
      </c>
      <c r="H67" s="169" t="s">
        <v>310</v>
      </c>
      <c r="I67" s="169" t="s">
        <v>984</v>
      </c>
      <c r="J67" s="386" t="s">
        <v>29</v>
      </c>
      <c r="K67" s="378" t="s">
        <v>38</v>
      </c>
      <c r="L67" s="169" t="s">
        <v>39</v>
      </c>
      <c r="M67" s="378" t="s">
        <v>960</v>
      </c>
      <c r="N67" s="456">
        <f>SUM(O67:Z67)</f>
        <v>290</v>
      </c>
      <c r="O67" s="389">
        <v>15</v>
      </c>
      <c r="P67" s="389">
        <v>10</v>
      </c>
      <c r="Q67" s="389">
        <v>20</v>
      </c>
      <c r="R67" s="389">
        <v>20</v>
      </c>
      <c r="S67" s="389">
        <v>25</v>
      </c>
      <c r="T67" s="389">
        <v>30</v>
      </c>
      <c r="U67" s="389">
        <v>30</v>
      </c>
      <c r="V67" s="389">
        <v>30</v>
      </c>
      <c r="W67" s="389">
        <v>30</v>
      </c>
      <c r="X67" s="389">
        <v>30</v>
      </c>
      <c r="Y67" s="389">
        <v>30</v>
      </c>
      <c r="Z67" s="389">
        <v>20</v>
      </c>
      <c r="AA67" s="458" t="s">
        <v>985</v>
      </c>
      <c r="AB67" s="169" t="s">
        <v>1015</v>
      </c>
      <c r="AC67" s="169" t="s">
        <v>1015</v>
      </c>
      <c r="AD67" s="169" t="s">
        <v>1016</v>
      </c>
      <c r="AE67" s="186" t="s">
        <v>105</v>
      </c>
      <c r="AF67" s="457"/>
    </row>
    <row r="68" spans="1:32" s="97" customFormat="1" ht="209.25" customHeight="1">
      <c r="A68" s="92" t="s">
        <v>42</v>
      </c>
      <c r="B68" s="411" t="s">
        <v>945</v>
      </c>
      <c r="C68" s="1430" t="s">
        <v>986</v>
      </c>
      <c r="D68" s="169" t="s">
        <v>987</v>
      </c>
      <c r="E68" s="169"/>
      <c r="F68" s="169" t="s">
        <v>988</v>
      </c>
      <c r="G68" s="304">
        <v>2</v>
      </c>
      <c r="H68" s="169" t="s">
        <v>310</v>
      </c>
      <c r="I68" s="169" t="s">
        <v>989</v>
      </c>
      <c r="J68" s="386" t="s">
        <v>29</v>
      </c>
      <c r="K68" s="186" t="s">
        <v>30</v>
      </c>
      <c r="L68" s="169" t="s">
        <v>31</v>
      </c>
      <c r="M68" s="378" t="s">
        <v>960</v>
      </c>
      <c r="N68" s="409">
        <f>SUM(O68:Z68)</f>
        <v>4000</v>
      </c>
      <c r="O68" s="389">
        <v>250</v>
      </c>
      <c r="P68" s="389">
        <v>250</v>
      </c>
      <c r="Q68" s="389">
        <v>250</v>
      </c>
      <c r="R68" s="389">
        <v>250</v>
      </c>
      <c r="S68" s="389">
        <v>250</v>
      </c>
      <c r="T68" s="389">
        <v>250</v>
      </c>
      <c r="U68" s="389">
        <v>500</v>
      </c>
      <c r="V68" s="389">
        <v>250</v>
      </c>
      <c r="W68" s="389">
        <v>250</v>
      </c>
      <c r="X68" s="389">
        <v>500</v>
      </c>
      <c r="Y68" s="389">
        <v>500</v>
      </c>
      <c r="Z68" s="389">
        <v>500</v>
      </c>
      <c r="AA68" s="411" t="s">
        <v>990</v>
      </c>
      <c r="AB68" s="169" t="s">
        <v>1015</v>
      </c>
      <c r="AC68" s="169" t="s">
        <v>1015</v>
      </c>
      <c r="AD68" s="169" t="s">
        <v>1016</v>
      </c>
      <c r="AE68" s="186" t="s">
        <v>105</v>
      </c>
      <c r="AF68" s="460">
        <v>17000000</v>
      </c>
    </row>
    <row r="69" spans="1:32" s="97" customFormat="1" ht="168" customHeight="1">
      <c r="A69" s="92" t="s">
        <v>42</v>
      </c>
      <c r="B69" s="411" t="s">
        <v>945</v>
      </c>
      <c r="C69" s="1431"/>
      <c r="D69" s="92" t="s">
        <v>991</v>
      </c>
      <c r="E69" s="92"/>
      <c r="F69" s="92" t="s">
        <v>992</v>
      </c>
      <c r="G69" s="304">
        <v>1</v>
      </c>
      <c r="H69" s="169" t="s">
        <v>310</v>
      </c>
      <c r="I69" s="92" t="s">
        <v>993</v>
      </c>
      <c r="J69" s="386" t="s">
        <v>29</v>
      </c>
      <c r="K69" s="186" t="s">
        <v>30</v>
      </c>
      <c r="L69" s="169" t="s">
        <v>31</v>
      </c>
      <c r="M69" s="378" t="s">
        <v>960</v>
      </c>
      <c r="N69" s="409">
        <v>1150</v>
      </c>
      <c r="O69" s="389">
        <v>50</v>
      </c>
      <c r="P69" s="389">
        <v>100</v>
      </c>
      <c r="Q69" s="389">
        <v>100</v>
      </c>
      <c r="R69" s="389">
        <v>100</v>
      </c>
      <c r="S69" s="389">
        <v>100</v>
      </c>
      <c r="T69" s="389">
        <v>100</v>
      </c>
      <c r="U69" s="389">
        <v>100</v>
      </c>
      <c r="V69" s="389">
        <v>100</v>
      </c>
      <c r="W69" s="389">
        <v>100</v>
      </c>
      <c r="X69" s="389">
        <v>100</v>
      </c>
      <c r="Y69" s="389">
        <v>100</v>
      </c>
      <c r="Z69" s="389">
        <v>100</v>
      </c>
      <c r="AA69" s="458" t="s">
        <v>994</v>
      </c>
      <c r="AB69" s="169" t="s">
        <v>1015</v>
      </c>
      <c r="AC69" s="169" t="s">
        <v>1015</v>
      </c>
      <c r="AD69" s="169" t="s">
        <v>1016</v>
      </c>
      <c r="AE69" s="186" t="s">
        <v>105</v>
      </c>
      <c r="AF69" s="461"/>
    </row>
    <row r="70" spans="1:32" s="97" customFormat="1" ht="66.75" customHeight="1">
      <c r="A70" s="92" t="s">
        <v>42</v>
      </c>
      <c r="B70" s="411" t="s">
        <v>945</v>
      </c>
      <c r="C70" s="92"/>
      <c r="D70" s="1427" t="s">
        <v>995</v>
      </c>
      <c r="E70" s="92" t="s">
        <v>996</v>
      </c>
      <c r="F70" s="92" t="s">
        <v>997</v>
      </c>
      <c r="G70" s="319">
        <v>0.5</v>
      </c>
      <c r="H70" s="169" t="s">
        <v>171</v>
      </c>
      <c r="I70" s="92" t="s">
        <v>998</v>
      </c>
      <c r="J70" s="386" t="s">
        <v>50</v>
      </c>
      <c r="K70" s="378" t="s">
        <v>38</v>
      </c>
      <c r="L70" s="169" t="s">
        <v>39</v>
      </c>
      <c r="M70" s="378" t="s">
        <v>960</v>
      </c>
      <c r="N70" s="409">
        <v>13</v>
      </c>
      <c r="O70" s="389">
        <v>13</v>
      </c>
      <c r="P70" s="389">
        <v>13</v>
      </c>
      <c r="Q70" s="389">
        <v>13</v>
      </c>
      <c r="R70" s="389">
        <v>13</v>
      </c>
      <c r="S70" s="389">
        <v>13</v>
      </c>
      <c r="T70" s="389">
        <v>13</v>
      </c>
      <c r="U70" s="389">
        <v>13</v>
      </c>
      <c r="V70" s="389">
        <v>13</v>
      </c>
      <c r="W70" s="389">
        <v>13</v>
      </c>
      <c r="X70" s="389">
        <v>13</v>
      </c>
      <c r="Y70" s="389">
        <v>13</v>
      </c>
      <c r="Z70" s="389">
        <v>13</v>
      </c>
      <c r="AA70" s="462" t="s">
        <v>999</v>
      </c>
      <c r="AB70" s="169" t="s">
        <v>1015</v>
      </c>
      <c r="AC70" s="169" t="s">
        <v>1015</v>
      </c>
      <c r="AD70" s="169" t="s">
        <v>1016</v>
      </c>
      <c r="AE70" s="186" t="s">
        <v>105</v>
      </c>
      <c r="AF70" s="461"/>
    </row>
    <row r="71" spans="1:32" s="97" customFormat="1" ht="82.5" customHeight="1">
      <c r="A71" s="92" t="s">
        <v>42</v>
      </c>
      <c r="B71" s="411" t="s">
        <v>945</v>
      </c>
      <c r="C71" s="92"/>
      <c r="D71" s="1428"/>
      <c r="E71" s="92" t="s">
        <v>1000</v>
      </c>
      <c r="F71" s="92" t="s">
        <v>1001</v>
      </c>
      <c r="G71" s="319">
        <v>0.5</v>
      </c>
      <c r="H71" s="169" t="s">
        <v>171</v>
      </c>
      <c r="I71" s="92" t="s">
        <v>998</v>
      </c>
      <c r="J71" s="386" t="s">
        <v>50</v>
      </c>
      <c r="K71" s="378" t="s">
        <v>38</v>
      </c>
      <c r="L71" s="169" t="s">
        <v>39</v>
      </c>
      <c r="M71" s="378" t="s">
        <v>960</v>
      </c>
      <c r="N71" s="409">
        <v>20</v>
      </c>
      <c r="O71" s="389">
        <v>18</v>
      </c>
      <c r="P71" s="389">
        <v>18</v>
      </c>
      <c r="Q71" s="389">
        <v>18</v>
      </c>
      <c r="R71" s="389">
        <v>18</v>
      </c>
      <c r="S71" s="389">
        <v>18</v>
      </c>
      <c r="T71" s="389">
        <v>18</v>
      </c>
      <c r="U71" s="389">
        <v>18</v>
      </c>
      <c r="V71" s="389">
        <v>18</v>
      </c>
      <c r="W71" s="389">
        <v>18</v>
      </c>
      <c r="X71" s="389">
        <v>18</v>
      </c>
      <c r="Y71" s="389">
        <v>18</v>
      </c>
      <c r="Z71" s="389">
        <v>18</v>
      </c>
      <c r="AA71" s="463" t="s">
        <v>999</v>
      </c>
      <c r="AB71" s="169" t="s">
        <v>1015</v>
      </c>
      <c r="AC71" s="169" t="s">
        <v>1015</v>
      </c>
      <c r="AD71" s="169" t="s">
        <v>1016</v>
      </c>
      <c r="AE71" s="186" t="s">
        <v>105</v>
      </c>
      <c r="AF71" s="461"/>
    </row>
    <row r="72" spans="1:32" s="97" customFormat="1" ht="79.5" customHeight="1">
      <c r="A72" s="92" t="s">
        <v>42</v>
      </c>
      <c r="B72" s="411" t="s">
        <v>945</v>
      </c>
      <c r="C72" s="92"/>
      <c r="D72" s="1311"/>
      <c r="E72" s="52" t="s">
        <v>1002</v>
      </c>
      <c r="F72" s="92" t="s">
        <v>1003</v>
      </c>
      <c r="G72" s="319">
        <v>0.5</v>
      </c>
      <c r="H72" s="169" t="s">
        <v>171</v>
      </c>
      <c r="I72" s="92" t="s">
        <v>998</v>
      </c>
      <c r="J72" s="386" t="s">
        <v>50</v>
      </c>
      <c r="K72" s="378" t="s">
        <v>38</v>
      </c>
      <c r="L72" s="169" t="s">
        <v>39</v>
      </c>
      <c r="M72" s="214" t="s">
        <v>960</v>
      </c>
      <c r="N72" s="409">
        <v>18</v>
      </c>
      <c r="O72" s="389">
        <v>16</v>
      </c>
      <c r="P72" s="389">
        <v>16</v>
      </c>
      <c r="Q72" s="389">
        <v>16</v>
      </c>
      <c r="R72" s="389">
        <v>16</v>
      </c>
      <c r="S72" s="389">
        <v>16</v>
      </c>
      <c r="T72" s="389">
        <v>16</v>
      </c>
      <c r="U72" s="389">
        <v>16</v>
      </c>
      <c r="V72" s="389">
        <v>16</v>
      </c>
      <c r="W72" s="389">
        <v>16</v>
      </c>
      <c r="X72" s="389">
        <v>16</v>
      </c>
      <c r="Y72" s="389">
        <v>16</v>
      </c>
      <c r="Z72" s="389">
        <v>16</v>
      </c>
      <c r="AA72" s="411" t="s">
        <v>999</v>
      </c>
      <c r="AB72" s="169" t="s">
        <v>1015</v>
      </c>
      <c r="AC72" s="169" t="s">
        <v>1015</v>
      </c>
      <c r="AD72" s="169" t="s">
        <v>1016</v>
      </c>
      <c r="AE72" s="186" t="s">
        <v>105</v>
      </c>
      <c r="AF72" s="461"/>
    </row>
    <row r="73" spans="1:32" s="97" customFormat="1" ht="71.25" customHeight="1">
      <c r="A73" s="92" t="s">
        <v>42</v>
      </c>
      <c r="B73" s="411" t="s">
        <v>945</v>
      </c>
      <c r="C73" s="92"/>
      <c r="D73" s="1429"/>
      <c r="E73" s="92" t="s">
        <v>1004</v>
      </c>
      <c r="F73" s="92" t="s">
        <v>1005</v>
      </c>
      <c r="G73" s="319">
        <v>0.5</v>
      </c>
      <c r="H73" s="169" t="s">
        <v>171</v>
      </c>
      <c r="I73" s="92" t="s">
        <v>998</v>
      </c>
      <c r="J73" s="386" t="s">
        <v>50</v>
      </c>
      <c r="K73" s="378" t="s">
        <v>38</v>
      </c>
      <c r="L73" s="169" t="s">
        <v>39</v>
      </c>
      <c r="M73" s="378" t="s">
        <v>960</v>
      </c>
      <c r="N73" s="409">
        <v>150</v>
      </c>
      <c r="O73" s="389">
        <v>168</v>
      </c>
      <c r="P73" s="389">
        <v>168</v>
      </c>
      <c r="Q73" s="389">
        <v>168</v>
      </c>
      <c r="R73" s="389">
        <v>168</v>
      </c>
      <c r="S73" s="389">
        <v>168</v>
      </c>
      <c r="T73" s="389">
        <v>168</v>
      </c>
      <c r="U73" s="389">
        <v>168</v>
      </c>
      <c r="V73" s="389">
        <v>168</v>
      </c>
      <c r="W73" s="389">
        <v>168</v>
      </c>
      <c r="X73" s="389">
        <v>168</v>
      </c>
      <c r="Y73" s="389">
        <v>168</v>
      </c>
      <c r="Z73" s="389">
        <v>168</v>
      </c>
      <c r="AA73" s="458" t="s">
        <v>999</v>
      </c>
      <c r="AB73" s="169" t="s">
        <v>1015</v>
      </c>
      <c r="AC73" s="169" t="s">
        <v>1015</v>
      </c>
      <c r="AD73" s="169" t="s">
        <v>1016</v>
      </c>
      <c r="AE73" s="186" t="s">
        <v>105</v>
      </c>
      <c r="AF73" s="461"/>
    </row>
    <row r="74" spans="1:32" s="97" customFormat="1" ht="139.5">
      <c r="A74" s="92" t="s">
        <v>47</v>
      </c>
      <c r="B74" s="411" t="s">
        <v>966</v>
      </c>
      <c r="C74" s="92"/>
      <c r="D74" s="52" t="s">
        <v>852</v>
      </c>
      <c r="E74" s="52" t="s">
        <v>853</v>
      </c>
      <c r="F74" s="92" t="s">
        <v>854</v>
      </c>
      <c r="G74" s="319">
        <v>0.5</v>
      </c>
      <c r="H74" s="169" t="s">
        <v>171</v>
      </c>
      <c r="I74" s="92" t="s">
        <v>1006</v>
      </c>
      <c r="J74" s="386" t="s">
        <v>81</v>
      </c>
      <c r="K74" s="186" t="s">
        <v>30</v>
      </c>
      <c r="L74" s="169" t="s">
        <v>39</v>
      </c>
      <c r="M74" s="304" t="s">
        <v>40</v>
      </c>
      <c r="N74" s="468">
        <f>+AVERAGE(O74:Z74)</f>
        <v>0.84999999999999976</v>
      </c>
      <c r="O74" s="464">
        <v>0.85</v>
      </c>
      <c r="P74" s="464">
        <v>0.85</v>
      </c>
      <c r="Q74" s="464">
        <v>0.85</v>
      </c>
      <c r="R74" s="464">
        <v>0.85</v>
      </c>
      <c r="S74" s="464">
        <v>0.85</v>
      </c>
      <c r="T74" s="464">
        <v>0.85</v>
      </c>
      <c r="U74" s="464">
        <v>0.85</v>
      </c>
      <c r="V74" s="464">
        <v>0.85</v>
      </c>
      <c r="W74" s="464">
        <v>0.85</v>
      </c>
      <c r="X74" s="464">
        <v>0.85</v>
      </c>
      <c r="Y74" s="464">
        <v>0.85</v>
      </c>
      <c r="Z74" s="464">
        <v>0.85</v>
      </c>
      <c r="AA74" s="458" t="s">
        <v>943</v>
      </c>
      <c r="AB74" s="169" t="s">
        <v>1015</v>
      </c>
      <c r="AC74" s="169" t="s">
        <v>1015</v>
      </c>
      <c r="AD74" s="169" t="s">
        <v>1016</v>
      </c>
      <c r="AE74" s="169" t="s">
        <v>1007</v>
      </c>
      <c r="AF74" s="461"/>
    </row>
    <row r="75" spans="1:32" s="97" customFormat="1" ht="139.5" customHeight="1">
      <c r="A75" s="92" t="s">
        <v>47</v>
      </c>
      <c r="B75" s="411" t="s">
        <v>966</v>
      </c>
      <c r="C75" s="92"/>
      <c r="D75" s="469"/>
      <c r="E75" s="92" t="s">
        <v>856</v>
      </c>
      <c r="F75" s="92" t="s">
        <v>944</v>
      </c>
      <c r="G75" s="470">
        <v>0.5</v>
      </c>
      <c r="H75" s="169" t="s">
        <v>171</v>
      </c>
      <c r="I75" s="92" t="s">
        <v>1006</v>
      </c>
      <c r="J75" s="386" t="s">
        <v>81</v>
      </c>
      <c r="K75" s="186" t="s">
        <v>30</v>
      </c>
      <c r="L75" s="169" t="s">
        <v>39</v>
      </c>
      <c r="M75" s="169" t="s">
        <v>40</v>
      </c>
      <c r="N75" s="468">
        <f>+AVERAGE(O75:Z75)</f>
        <v>0.90000000000000024</v>
      </c>
      <c r="O75" s="464">
        <v>0.9</v>
      </c>
      <c r="P75" s="464">
        <v>0.9</v>
      </c>
      <c r="Q75" s="464">
        <v>0.9</v>
      </c>
      <c r="R75" s="464">
        <v>0.9</v>
      </c>
      <c r="S75" s="464">
        <v>0.9</v>
      </c>
      <c r="T75" s="464">
        <v>0.9</v>
      </c>
      <c r="U75" s="464">
        <v>0.9</v>
      </c>
      <c r="V75" s="464">
        <v>0.9</v>
      </c>
      <c r="W75" s="464">
        <v>0.9</v>
      </c>
      <c r="X75" s="464">
        <v>0.9</v>
      </c>
      <c r="Y75" s="464">
        <v>0.9</v>
      </c>
      <c r="Z75" s="464">
        <v>0.9</v>
      </c>
      <c r="AA75" s="458" t="s">
        <v>943</v>
      </c>
      <c r="AB75" s="169" t="s">
        <v>1015</v>
      </c>
      <c r="AC75" s="169" t="s">
        <v>1015</v>
      </c>
      <c r="AD75" s="169" t="s">
        <v>1016</v>
      </c>
      <c r="AE75" s="169" t="s">
        <v>1007</v>
      </c>
      <c r="AF75" s="461"/>
    </row>
    <row r="76" spans="1:32" s="97" customFormat="1" ht="139.5">
      <c r="A76" s="450" t="s">
        <v>47</v>
      </c>
      <c r="B76" s="421" t="s">
        <v>48</v>
      </c>
      <c r="C76" s="421"/>
      <c r="D76" s="463" t="s">
        <v>936</v>
      </c>
      <c r="E76" s="421"/>
      <c r="F76" s="421" t="s">
        <v>1017</v>
      </c>
      <c r="G76" s="330">
        <v>2</v>
      </c>
      <c r="H76" s="421" t="s">
        <v>44</v>
      </c>
      <c r="I76" s="466" t="s">
        <v>1018</v>
      </c>
      <c r="J76" s="386" t="s">
        <v>55</v>
      </c>
      <c r="K76" s="186" t="s">
        <v>30</v>
      </c>
      <c r="L76" s="421" t="s">
        <v>31</v>
      </c>
      <c r="M76" s="378" t="s">
        <v>960</v>
      </c>
      <c r="N76" s="409">
        <f>SUM(O76:Z76)</f>
        <v>16</v>
      </c>
      <c r="O76" s="389">
        <v>0</v>
      </c>
      <c r="P76" s="389">
        <v>0</v>
      </c>
      <c r="Q76" s="389">
        <v>0</v>
      </c>
      <c r="R76" s="389">
        <v>2</v>
      </c>
      <c r="S76" s="389">
        <v>2</v>
      </c>
      <c r="T76" s="389">
        <v>2</v>
      </c>
      <c r="U76" s="389">
        <v>2</v>
      </c>
      <c r="V76" s="389">
        <v>2</v>
      </c>
      <c r="W76" s="389">
        <v>2</v>
      </c>
      <c r="X76" s="389">
        <v>2</v>
      </c>
      <c r="Y76" s="389">
        <v>2</v>
      </c>
      <c r="Z76" s="389">
        <v>0</v>
      </c>
      <c r="AA76" s="463" t="s">
        <v>934</v>
      </c>
      <c r="AB76" s="169" t="s">
        <v>1015</v>
      </c>
      <c r="AC76" s="169" t="s">
        <v>1015</v>
      </c>
      <c r="AD76" s="169" t="s">
        <v>1016</v>
      </c>
      <c r="AE76" s="386" t="s">
        <v>105</v>
      </c>
      <c r="AF76" s="467"/>
    </row>
    <row r="77" spans="1:32" s="97" customFormat="1" ht="116.25">
      <c r="A77" s="450" t="s">
        <v>47</v>
      </c>
      <c r="B77" s="421" t="s">
        <v>124</v>
      </c>
      <c r="C77" s="421"/>
      <c r="D77" s="421" t="s">
        <v>1011</v>
      </c>
      <c r="E77" s="421"/>
      <c r="F77" s="421" t="s">
        <v>1012</v>
      </c>
      <c r="G77" s="330">
        <v>2</v>
      </c>
      <c r="H77" s="421" t="s">
        <v>91</v>
      </c>
      <c r="I77" s="421" t="s">
        <v>1013</v>
      </c>
      <c r="J77" s="386" t="s">
        <v>81</v>
      </c>
      <c r="K77" s="378" t="s">
        <v>38</v>
      </c>
      <c r="L77" s="421" t="s">
        <v>39</v>
      </c>
      <c r="M77" s="432" t="s">
        <v>40</v>
      </c>
      <c r="N77" s="396">
        <f>+AVERAGE(O77:Z77)</f>
        <v>9.9999999999999992E-2</v>
      </c>
      <c r="O77" s="464">
        <v>0.1</v>
      </c>
      <c r="P77" s="464">
        <v>0.1</v>
      </c>
      <c r="Q77" s="464">
        <v>0.1</v>
      </c>
      <c r="R77" s="464">
        <v>0.1</v>
      </c>
      <c r="S77" s="464">
        <v>0.1</v>
      </c>
      <c r="T77" s="464">
        <v>0.1</v>
      </c>
      <c r="U77" s="464">
        <v>0.1</v>
      </c>
      <c r="V77" s="464">
        <v>0.1</v>
      </c>
      <c r="W77" s="464">
        <v>0.1</v>
      </c>
      <c r="X77" s="464">
        <v>0.1</v>
      </c>
      <c r="Y77" s="464">
        <v>0.1</v>
      </c>
      <c r="Z77" s="464">
        <v>0.1</v>
      </c>
      <c r="AA77" s="463" t="s">
        <v>1014</v>
      </c>
      <c r="AB77" s="169" t="s">
        <v>1015</v>
      </c>
      <c r="AC77" s="169" t="s">
        <v>1015</v>
      </c>
      <c r="AD77" s="169" t="s">
        <v>1016</v>
      </c>
      <c r="AE77" s="169" t="s">
        <v>1007</v>
      </c>
      <c r="AF77" s="467"/>
    </row>
    <row r="78" spans="1:32" s="97" customFormat="1" ht="93">
      <c r="A78" s="169" t="s">
        <v>42</v>
      </c>
      <c r="B78" s="411" t="s">
        <v>968</v>
      </c>
      <c r="C78" s="169" t="s">
        <v>969</v>
      </c>
      <c r="D78" s="169" t="s">
        <v>970</v>
      </c>
      <c r="E78" s="169"/>
      <c r="F78" s="169" t="s">
        <v>971</v>
      </c>
      <c r="G78" s="304">
        <v>3</v>
      </c>
      <c r="H78" s="169" t="s">
        <v>410</v>
      </c>
      <c r="I78" s="453" t="s">
        <v>972</v>
      </c>
      <c r="J78" s="386" t="s">
        <v>29</v>
      </c>
      <c r="K78" s="186" t="s">
        <v>30</v>
      </c>
      <c r="L78" s="432" t="s">
        <v>31</v>
      </c>
      <c r="M78" s="432" t="s">
        <v>40</v>
      </c>
      <c r="N78" s="454">
        <f>+SUM(O78:Z78)</f>
        <v>40</v>
      </c>
      <c r="O78" s="437">
        <v>0</v>
      </c>
      <c r="P78" s="437">
        <v>3</v>
      </c>
      <c r="Q78" s="437">
        <v>5</v>
      </c>
      <c r="R78" s="437">
        <v>4</v>
      </c>
      <c r="S78" s="437">
        <v>4</v>
      </c>
      <c r="T78" s="437">
        <v>4</v>
      </c>
      <c r="U78" s="437">
        <v>4</v>
      </c>
      <c r="V78" s="437">
        <v>4</v>
      </c>
      <c r="W78" s="437">
        <v>5</v>
      </c>
      <c r="X78" s="437">
        <v>5</v>
      </c>
      <c r="Y78" s="437">
        <v>2</v>
      </c>
      <c r="Z78" s="437">
        <v>0</v>
      </c>
      <c r="AA78" s="411" t="s">
        <v>973</v>
      </c>
      <c r="AB78" s="169" t="s">
        <v>1019</v>
      </c>
      <c r="AC78" s="169" t="s">
        <v>1019</v>
      </c>
      <c r="AD78" s="169" t="s">
        <v>1020</v>
      </c>
      <c r="AE78" s="169"/>
      <c r="AF78" s="455"/>
    </row>
    <row r="79" spans="1:32" s="97" customFormat="1" ht="87.75" customHeight="1">
      <c r="A79" s="92" t="s">
        <v>42</v>
      </c>
      <c r="B79" s="411" t="s">
        <v>945</v>
      </c>
      <c r="C79" s="169" t="s">
        <v>976</v>
      </c>
      <c r="D79" s="169" t="s">
        <v>977</v>
      </c>
      <c r="E79" s="169"/>
      <c r="F79" s="169" t="s">
        <v>978</v>
      </c>
      <c r="G79" s="304">
        <v>2</v>
      </c>
      <c r="H79" s="169" t="s">
        <v>64</v>
      </c>
      <c r="I79" s="453" t="s">
        <v>979</v>
      </c>
      <c r="J79" s="386" t="s">
        <v>29</v>
      </c>
      <c r="K79" s="186" t="s">
        <v>30</v>
      </c>
      <c r="L79" s="421" t="s">
        <v>39</v>
      </c>
      <c r="M79" s="378" t="s">
        <v>960</v>
      </c>
      <c r="N79" s="456">
        <f>SUM(O79:Z79)</f>
        <v>300</v>
      </c>
      <c r="O79" s="389">
        <v>0</v>
      </c>
      <c r="P79" s="389">
        <v>20</v>
      </c>
      <c r="Q79" s="389">
        <v>20</v>
      </c>
      <c r="R79" s="389">
        <v>35</v>
      </c>
      <c r="S79" s="389">
        <v>35</v>
      </c>
      <c r="T79" s="389">
        <v>35</v>
      </c>
      <c r="U79" s="389">
        <v>35</v>
      </c>
      <c r="V79" s="389">
        <v>30</v>
      </c>
      <c r="W79" s="389">
        <v>30</v>
      </c>
      <c r="X79" s="389">
        <v>30</v>
      </c>
      <c r="Y79" s="389">
        <v>30</v>
      </c>
      <c r="Z79" s="389">
        <v>0</v>
      </c>
      <c r="AA79" s="411" t="s">
        <v>980</v>
      </c>
      <c r="AB79" s="169" t="s">
        <v>1019</v>
      </c>
      <c r="AC79" s="169" t="s">
        <v>1019</v>
      </c>
      <c r="AD79" s="169" t="s">
        <v>1020</v>
      </c>
      <c r="AE79" s="186" t="s">
        <v>105</v>
      </c>
      <c r="AF79" s="457"/>
    </row>
    <row r="80" spans="1:32" s="97" customFormat="1" ht="139.5">
      <c r="A80" s="92" t="s">
        <v>42</v>
      </c>
      <c r="B80" s="411" t="s">
        <v>945</v>
      </c>
      <c r="C80" s="169" t="s">
        <v>981</v>
      </c>
      <c r="D80" s="169" t="s">
        <v>982</v>
      </c>
      <c r="E80" s="169"/>
      <c r="F80" s="169" t="s">
        <v>983</v>
      </c>
      <c r="G80" s="304">
        <v>2</v>
      </c>
      <c r="H80" s="169" t="s">
        <v>310</v>
      </c>
      <c r="I80" s="169" t="s">
        <v>984</v>
      </c>
      <c r="J80" s="386" t="s">
        <v>29</v>
      </c>
      <c r="K80" s="378" t="s">
        <v>38</v>
      </c>
      <c r="L80" s="169" t="s">
        <v>39</v>
      </c>
      <c r="M80" s="378" t="s">
        <v>960</v>
      </c>
      <c r="N80" s="456">
        <f>SUM(O80:Z80)</f>
        <v>315</v>
      </c>
      <c r="O80" s="389">
        <v>20</v>
      </c>
      <c r="P80" s="389">
        <v>20</v>
      </c>
      <c r="Q80" s="389">
        <v>24</v>
      </c>
      <c r="R80" s="389">
        <v>25</v>
      </c>
      <c r="S80" s="389">
        <v>26</v>
      </c>
      <c r="T80" s="389">
        <v>30</v>
      </c>
      <c r="U80" s="389">
        <v>30</v>
      </c>
      <c r="V80" s="389">
        <v>30</v>
      </c>
      <c r="W80" s="389">
        <v>30</v>
      </c>
      <c r="X80" s="389">
        <v>30</v>
      </c>
      <c r="Y80" s="389">
        <v>25</v>
      </c>
      <c r="Z80" s="389">
        <v>25</v>
      </c>
      <c r="AA80" s="458" t="s">
        <v>985</v>
      </c>
      <c r="AB80" s="169" t="s">
        <v>1019</v>
      </c>
      <c r="AC80" s="169" t="s">
        <v>1019</v>
      </c>
      <c r="AD80" s="169" t="s">
        <v>1020</v>
      </c>
      <c r="AE80" s="186" t="s">
        <v>105</v>
      </c>
      <c r="AF80" s="457"/>
    </row>
    <row r="81" spans="1:32" s="97" customFormat="1" ht="223.5" customHeight="1">
      <c r="A81" s="92" t="s">
        <v>42</v>
      </c>
      <c r="B81" s="411" t="s">
        <v>945</v>
      </c>
      <c r="C81" s="1430" t="s">
        <v>986</v>
      </c>
      <c r="D81" s="225" t="s">
        <v>987</v>
      </c>
      <c r="E81" s="225"/>
      <c r="F81" s="169" t="s">
        <v>988</v>
      </c>
      <c r="G81" s="304">
        <v>2</v>
      </c>
      <c r="H81" s="169" t="s">
        <v>310</v>
      </c>
      <c r="I81" s="169" t="s">
        <v>989</v>
      </c>
      <c r="J81" s="386" t="s">
        <v>29</v>
      </c>
      <c r="K81" s="186" t="s">
        <v>30</v>
      </c>
      <c r="L81" s="169" t="s">
        <v>31</v>
      </c>
      <c r="M81" s="214" t="s">
        <v>960</v>
      </c>
      <c r="N81" s="409">
        <f>SUM(O81:Z81)</f>
        <v>4000</v>
      </c>
      <c r="O81" s="389">
        <v>250</v>
      </c>
      <c r="P81" s="389">
        <v>250</v>
      </c>
      <c r="Q81" s="389">
        <v>250</v>
      </c>
      <c r="R81" s="389">
        <v>250</v>
      </c>
      <c r="S81" s="389">
        <v>250</v>
      </c>
      <c r="T81" s="389">
        <v>250</v>
      </c>
      <c r="U81" s="389">
        <v>500</v>
      </c>
      <c r="V81" s="389">
        <v>250</v>
      </c>
      <c r="W81" s="389">
        <v>250</v>
      </c>
      <c r="X81" s="389">
        <v>500</v>
      </c>
      <c r="Y81" s="389">
        <v>500</v>
      </c>
      <c r="Z81" s="389">
        <v>500</v>
      </c>
      <c r="AA81" s="411" t="s">
        <v>990</v>
      </c>
      <c r="AB81" s="169" t="s">
        <v>1019</v>
      </c>
      <c r="AC81" s="169" t="s">
        <v>1019</v>
      </c>
      <c r="AD81" s="169" t="s">
        <v>1020</v>
      </c>
      <c r="AE81" s="186" t="s">
        <v>105</v>
      </c>
      <c r="AF81" s="460">
        <v>21000000</v>
      </c>
    </row>
    <row r="82" spans="1:32" s="97" customFormat="1" ht="186" customHeight="1">
      <c r="A82" s="92" t="s">
        <v>42</v>
      </c>
      <c r="B82" s="411" t="s">
        <v>945</v>
      </c>
      <c r="C82" s="1431"/>
      <c r="D82" s="52" t="s">
        <v>991</v>
      </c>
      <c r="E82" s="52"/>
      <c r="F82" s="92" t="s">
        <v>992</v>
      </c>
      <c r="G82" s="304">
        <v>1</v>
      </c>
      <c r="H82" s="169" t="s">
        <v>310</v>
      </c>
      <c r="I82" s="92" t="s">
        <v>993</v>
      </c>
      <c r="J82" s="386" t="s">
        <v>29</v>
      </c>
      <c r="K82" s="186" t="s">
        <v>30</v>
      </c>
      <c r="L82" s="169" t="s">
        <v>31</v>
      </c>
      <c r="M82" s="214" t="s">
        <v>960</v>
      </c>
      <c r="N82" s="409">
        <f>+SUM(O82:Z82)</f>
        <v>2200</v>
      </c>
      <c r="O82" s="389">
        <v>100</v>
      </c>
      <c r="P82" s="389">
        <v>200</v>
      </c>
      <c r="Q82" s="389">
        <v>200</v>
      </c>
      <c r="R82" s="389">
        <v>200</v>
      </c>
      <c r="S82" s="389">
        <v>200</v>
      </c>
      <c r="T82" s="389">
        <v>200</v>
      </c>
      <c r="U82" s="389">
        <v>200</v>
      </c>
      <c r="V82" s="389">
        <v>200</v>
      </c>
      <c r="W82" s="389">
        <v>200</v>
      </c>
      <c r="X82" s="389">
        <v>200</v>
      </c>
      <c r="Y82" s="389">
        <v>200</v>
      </c>
      <c r="Z82" s="389">
        <v>100</v>
      </c>
      <c r="AA82" s="458" t="s">
        <v>994</v>
      </c>
      <c r="AB82" s="169" t="s">
        <v>1019</v>
      </c>
      <c r="AC82" s="169" t="s">
        <v>1019</v>
      </c>
      <c r="AD82" s="169" t="s">
        <v>1020</v>
      </c>
      <c r="AE82" s="186" t="s">
        <v>105</v>
      </c>
      <c r="AF82" s="461"/>
    </row>
    <row r="83" spans="1:32" s="97" customFormat="1" ht="82.5" customHeight="1">
      <c r="A83" s="92" t="s">
        <v>42</v>
      </c>
      <c r="B83" s="411" t="s">
        <v>945</v>
      </c>
      <c r="C83" s="92"/>
      <c r="D83" s="1427" t="s">
        <v>995</v>
      </c>
      <c r="E83" s="92" t="s">
        <v>996</v>
      </c>
      <c r="F83" s="92" t="s">
        <v>997</v>
      </c>
      <c r="G83" s="319">
        <v>0.75</v>
      </c>
      <c r="H83" s="169" t="s">
        <v>171</v>
      </c>
      <c r="I83" s="92" t="s">
        <v>998</v>
      </c>
      <c r="J83" s="386" t="s">
        <v>50</v>
      </c>
      <c r="K83" s="378" t="s">
        <v>38</v>
      </c>
      <c r="L83" s="169" t="s">
        <v>39</v>
      </c>
      <c r="M83" s="378" t="s">
        <v>960</v>
      </c>
      <c r="N83" s="409">
        <f t="shared" ref="N83:N88" si="2">+AVERAGE(O83:Z83)</f>
        <v>13</v>
      </c>
      <c r="O83" s="389">
        <v>13</v>
      </c>
      <c r="P83" s="389">
        <v>13</v>
      </c>
      <c r="Q83" s="389">
        <v>13</v>
      </c>
      <c r="R83" s="389">
        <v>13</v>
      </c>
      <c r="S83" s="389">
        <v>13</v>
      </c>
      <c r="T83" s="389">
        <v>13</v>
      </c>
      <c r="U83" s="389">
        <v>13</v>
      </c>
      <c r="V83" s="389">
        <v>13</v>
      </c>
      <c r="W83" s="389">
        <v>13</v>
      </c>
      <c r="X83" s="389">
        <v>13</v>
      </c>
      <c r="Y83" s="389">
        <v>13</v>
      </c>
      <c r="Z83" s="389">
        <v>13</v>
      </c>
      <c r="AA83" s="462" t="s">
        <v>999</v>
      </c>
      <c r="AB83" s="169" t="s">
        <v>1019</v>
      </c>
      <c r="AC83" s="169" t="s">
        <v>1019</v>
      </c>
      <c r="AD83" s="169" t="s">
        <v>1020</v>
      </c>
      <c r="AE83" s="186" t="s">
        <v>105</v>
      </c>
      <c r="AF83" s="461"/>
    </row>
    <row r="84" spans="1:32" s="97" customFormat="1" ht="77.25" customHeight="1">
      <c r="A84" s="92" t="s">
        <v>42</v>
      </c>
      <c r="B84" s="411" t="s">
        <v>945</v>
      </c>
      <c r="C84" s="92"/>
      <c r="D84" s="1311"/>
      <c r="E84" s="52" t="s">
        <v>1000</v>
      </c>
      <c r="F84" s="92" t="s">
        <v>1001</v>
      </c>
      <c r="G84" s="319">
        <v>0.75</v>
      </c>
      <c r="H84" s="169" t="s">
        <v>171</v>
      </c>
      <c r="I84" s="92" t="s">
        <v>998</v>
      </c>
      <c r="J84" s="386" t="s">
        <v>50</v>
      </c>
      <c r="K84" s="378" t="s">
        <v>38</v>
      </c>
      <c r="L84" s="169" t="s">
        <v>39</v>
      </c>
      <c r="M84" s="214" t="s">
        <v>960</v>
      </c>
      <c r="N84" s="409">
        <f t="shared" si="2"/>
        <v>18</v>
      </c>
      <c r="O84" s="389">
        <v>18</v>
      </c>
      <c r="P84" s="389">
        <v>18</v>
      </c>
      <c r="Q84" s="389">
        <v>18</v>
      </c>
      <c r="R84" s="389">
        <v>18</v>
      </c>
      <c r="S84" s="389">
        <v>18</v>
      </c>
      <c r="T84" s="389">
        <v>18</v>
      </c>
      <c r="U84" s="389">
        <v>18</v>
      </c>
      <c r="V84" s="389">
        <v>18</v>
      </c>
      <c r="W84" s="389">
        <v>18</v>
      </c>
      <c r="X84" s="389">
        <v>18</v>
      </c>
      <c r="Y84" s="389">
        <v>18</v>
      </c>
      <c r="Z84" s="389">
        <v>18</v>
      </c>
      <c r="AA84" s="463" t="s">
        <v>999</v>
      </c>
      <c r="AB84" s="169" t="s">
        <v>1019</v>
      </c>
      <c r="AC84" s="169" t="s">
        <v>1019</v>
      </c>
      <c r="AD84" s="169" t="s">
        <v>1020</v>
      </c>
      <c r="AE84" s="186" t="s">
        <v>105</v>
      </c>
      <c r="AF84" s="461"/>
    </row>
    <row r="85" spans="1:32" s="97" customFormat="1" ht="93.75" customHeight="1">
      <c r="A85" s="92" t="s">
        <v>42</v>
      </c>
      <c r="B85" s="411" t="s">
        <v>945</v>
      </c>
      <c r="C85" s="92"/>
      <c r="D85" s="1428"/>
      <c r="E85" s="92" t="s">
        <v>1002</v>
      </c>
      <c r="F85" s="92" t="s">
        <v>1003</v>
      </c>
      <c r="G85" s="319">
        <v>0.75</v>
      </c>
      <c r="H85" s="169" t="s">
        <v>171</v>
      </c>
      <c r="I85" s="92" t="s">
        <v>998</v>
      </c>
      <c r="J85" s="386" t="s">
        <v>50</v>
      </c>
      <c r="K85" s="378" t="s">
        <v>38</v>
      </c>
      <c r="L85" s="169" t="s">
        <v>39</v>
      </c>
      <c r="M85" s="378" t="s">
        <v>960</v>
      </c>
      <c r="N85" s="409">
        <f t="shared" si="2"/>
        <v>16</v>
      </c>
      <c r="O85" s="389">
        <v>16</v>
      </c>
      <c r="P85" s="389">
        <v>16</v>
      </c>
      <c r="Q85" s="389">
        <v>16</v>
      </c>
      <c r="R85" s="389">
        <v>16</v>
      </c>
      <c r="S85" s="389">
        <v>16</v>
      </c>
      <c r="T85" s="389">
        <v>16</v>
      </c>
      <c r="U85" s="389">
        <v>16</v>
      </c>
      <c r="V85" s="389">
        <v>16</v>
      </c>
      <c r="W85" s="389">
        <v>16</v>
      </c>
      <c r="X85" s="389">
        <v>16</v>
      </c>
      <c r="Y85" s="389">
        <v>16</v>
      </c>
      <c r="Z85" s="389">
        <v>16</v>
      </c>
      <c r="AA85" s="411" t="s">
        <v>999</v>
      </c>
      <c r="AB85" s="169" t="s">
        <v>1019</v>
      </c>
      <c r="AC85" s="169" t="s">
        <v>1019</v>
      </c>
      <c r="AD85" s="169" t="s">
        <v>1020</v>
      </c>
      <c r="AE85" s="186" t="s">
        <v>105</v>
      </c>
      <c r="AF85" s="461"/>
    </row>
    <row r="86" spans="1:32" s="97" customFormat="1" ht="97.5" customHeight="1">
      <c r="A86" s="92" t="s">
        <v>42</v>
      </c>
      <c r="B86" s="411" t="s">
        <v>945</v>
      </c>
      <c r="C86" s="92"/>
      <c r="D86" s="1429"/>
      <c r="E86" s="92" t="s">
        <v>1004</v>
      </c>
      <c r="F86" s="92" t="s">
        <v>1005</v>
      </c>
      <c r="G86" s="319">
        <v>0.75</v>
      </c>
      <c r="H86" s="169" t="s">
        <v>171</v>
      </c>
      <c r="I86" s="92" t="s">
        <v>998</v>
      </c>
      <c r="J86" s="386" t="s">
        <v>50</v>
      </c>
      <c r="K86" s="378" t="s">
        <v>38</v>
      </c>
      <c r="L86" s="169" t="s">
        <v>39</v>
      </c>
      <c r="M86" s="378" t="s">
        <v>960</v>
      </c>
      <c r="N86" s="409">
        <f t="shared" si="2"/>
        <v>168</v>
      </c>
      <c r="O86" s="389">
        <v>168</v>
      </c>
      <c r="P86" s="389">
        <v>168</v>
      </c>
      <c r="Q86" s="389">
        <v>168</v>
      </c>
      <c r="R86" s="389">
        <v>168</v>
      </c>
      <c r="S86" s="389">
        <v>168</v>
      </c>
      <c r="T86" s="389">
        <v>168</v>
      </c>
      <c r="U86" s="389">
        <v>168</v>
      </c>
      <c r="V86" s="389">
        <v>168</v>
      </c>
      <c r="W86" s="389">
        <v>168</v>
      </c>
      <c r="X86" s="389">
        <v>168</v>
      </c>
      <c r="Y86" s="389">
        <v>168</v>
      </c>
      <c r="Z86" s="389">
        <v>168</v>
      </c>
      <c r="AA86" s="458" t="s">
        <v>999</v>
      </c>
      <c r="AB86" s="169" t="s">
        <v>1019</v>
      </c>
      <c r="AC86" s="169" t="s">
        <v>1019</v>
      </c>
      <c r="AD86" s="169" t="s">
        <v>1020</v>
      </c>
      <c r="AE86" s="186" t="s">
        <v>105</v>
      </c>
      <c r="AF86" s="461"/>
    </row>
    <row r="87" spans="1:32" s="97" customFormat="1" ht="139.5">
      <c r="A87" s="92" t="s">
        <v>47</v>
      </c>
      <c r="B87" s="411" t="s">
        <v>966</v>
      </c>
      <c r="C87" s="92"/>
      <c r="D87" s="52" t="s">
        <v>852</v>
      </c>
      <c r="E87" s="52" t="s">
        <v>853</v>
      </c>
      <c r="F87" s="92" t="s">
        <v>854</v>
      </c>
      <c r="G87" s="319">
        <v>0.5</v>
      </c>
      <c r="H87" s="169" t="s">
        <v>171</v>
      </c>
      <c r="I87" s="92" t="s">
        <v>1006</v>
      </c>
      <c r="J87" s="386" t="s">
        <v>81</v>
      </c>
      <c r="K87" s="186" t="s">
        <v>30</v>
      </c>
      <c r="L87" s="169" t="s">
        <v>39</v>
      </c>
      <c r="M87" s="304" t="s">
        <v>40</v>
      </c>
      <c r="N87" s="396">
        <f t="shared" si="2"/>
        <v>0.84999999999999976</v>
      </c>
      <c r="O87" s="464">
        <v>0.85</v>
      </c>
      <c r="P87" s="464">
        <v>0.85</v>
      </c>
      <c r="Q87" s="464">
        <v>0.85</v>
      </c>
      <c r="R87" s="464">
        <v>0.85</v>
      </c>
      <c r="S87" s="464">
        <v>0.85</v>
      </c>
      <c r="T87" s="464">
        <v>0.85</v>
      </c>
      <c r="U87" s="464">
        <v>0.85</v>
      </c>
      <c r="V87" s="464">
        <v>0.85</v>
      </c>
      <c r="W87" s="464">
        <v>0.85</v>
      </c>
      <c r="X87" s="464">
        <v>0.85</v>
      </c>
      <c r="Y87" s="464">
        <v>0.85</v>
      </c>
      <c r="Z87" s="464">
        <v>0.85</v>
      </c>
      <c r="AA87" s="458" t="s">
        <v>943</v>
      </c>
      <c r="AB87" s="169" t="s">
        <v>1019</v>
      </c>
      <c r="AC87" s="169" t="s">
        <v>1019</v>
      </c>
      <c r="AD87" s="169" t="s">
        <v>1020</v>
      </c>
      <c r="AE87" s="186" t="s">
        <v>1007</v>
      </c>
      <c r="AF87" s="461"/>
    </row>
    <row r="88" spans="1:32" s="97" customFormat="1" ht="139.5" customHeight="1">
      <c r="A88" s="92" t="s">
        <v>47</v>
      </c>
      <c r="B88" s="411" t="s">
        <v>966</v>
      </c>
      <c r="C88" s="92"/>
      <c r="D88" s="92"/>
      <c r="E88" s="92" t="s">
        <v>856</v>
      </c>
      <c r="F88" s="92" t="s">
        <v>944</v>
      </c>
      <c r="G88" s="319">
        <v>0.5</v>
      </c>
      <c r="H88" s="169" t="s">
        <v>171</v>
      </c>
      <c r="I88" s="92" t="s">
        <v>1006</v>
      </c>
      <c r="J88" s="386" t="s">
        <v>81</v>
      </c>
      <c r="K88" s="186" t="s">
        <v>30</v>
      </c>
      <c r="L88" s="169" t="s">
        <v>39</v>
      </c>
      <c r="M88" s="169" t="s">
        <v>40</v>
      </c>
      <c r="N88" s="396">
        <f t="shared" si="2"/>
        <v>0.90000000000000024</v>
      </c>
      <c r="O88" s="464">
        <v>0.9</v>
      </c>
      <c r="P88" s="464">
        <v>0.9</v>
      </c>
      <c r="Q88" s="464">
        <v>0.9</v>
      </c>
      <c r="R88" s="464">
        <v>0.9</v>
      </c>
      <c r="S88" s="464">
        <v>0.9</v>
      </c>
      <c r="T88" s="464">
        <v>0.9</v>
      </c>
      <c r="U88" s="464">
        <v>0.9</v>
      </c>
      <c r="V88" s="464">
        <v>0.9</v>
      </c>
      <c r="W88" s="464">
        <v>0.9</v>
      </c>
      <c r="X88" s="464">
        <v>0.9</v>
      </c>
      <c r="Y88" s="464">
        <v>0.9</v>
      </c>
      <c r="Z88" s="464">
        <v>0.9</v>
      </c>
      <c r="AA88" s="458" t="s">
        <v>943</v>
      </c>
      <c r="AB88" s="169" t="s">
        <v>1019</v>
      </c>
      <c r="AC88" s="169" t="s">
        <v>1019</v>
      </c>
      <c r="AD88" s="169" t="s">
        <v>1020</v>
      </c>
      <c r="AE88" s="186" t="s">
        <v>1007</v>
      </c>
      <c r="AF88" s="461"/>
    </row>
    <row r="89" spans="1:32" s="97" customFormat="1" ht="139.5">
      <c r="A89" s="450" t="s">
        <v>47</v>
      </c>
      <c r="B89" s="421" t="s">
        <v>48</v>
      </c>
      <c r="C89" s="421"/>
      <c r="D89" s="463" t="s">
        <v>936</v>
      </c>
      <c r="E89" s="421"/>
      <c r="F89" s="421" t="s">
        <v>1017</v>
      </c>
      <c r="G89" s="465">
        <v>2</v>
      </c>
      <c r="H89" s="421" t="s">
        <v>44</v>
      </c>
      <c r="I89" s="377" t="s">
        <v>1018</v>
      </c>
      <c r="J89" s="386" t="s">
        <v>55</v>
      </c>
      <c r="K89" s="186" t="s">
        <v>30</v>
      </c>
      <c r="L89" s="421" t="s">
        <v>31</v>
      </c>
      <c r="M89" s="378" t="s">
        <v>960</v>
      </c>
      <c r="N89" s="409">
        <f>SUM(O89:Z89)</f>
        <v>16</v>
      </c>
      <c r="O89" s="389">
        <v>0</v>
      </c>
      <c r="P89" s="389">
        <v>0</v>
      </c>
      <c r="Q89" s="389">
        <v>0</v>
      </c>
      <c r="R89" s="389">
        <v>2</v>
      </c>
      <c r="S89" s="389">
        <v>2</v>
      </c>
      <c r="T89" s="389">
        <v>2</v>
      </c>
      <c r="U89" s="389">
        <v>2</v>
      </c>
      <c r="V89" s="389">
        <v>2</v>
      </c>
      <c r="W89" s="389">
        <v>2</v>
      </c>
      <c r="X89" s="389">
        <v>2</v>
      </c>
      <c r="Y89" s="389">
        <v>2</v>
      </c>
      <c r="Z89" s="389">
        <v>0</v>
      </c>
      <c r="AA89" s="463" t="s">
        <v>934</v>
      </c>
      <c r="AB89" s="169" t="s">
        <v>1019</v>
      </c>
      <c r="AC89" s="169" t="s">
        <v>1019</v>
      </c>
      <c r="AD89" s="169" t="s">
        <v>1020</v>
      </c>
      <c r="AE89" s="186" t="s">
        <v>105</v>
      </c>
      <c r="AF89" s="467"/>
    </row>
    <row r="90" spans="1:32" s="97" customFormat="1" ht="116.25">
      <c r="A90" s="450" t="s">
        <v>47</v>
      </c>
      <c r="B90" s="421" t="s">
        <v>124</v>
      </c>
      <c r="C90" s="421"/>
      <c r="D90" s="421" t="s">
        <v>1021</v>
      </c>
      <c r="E90" s="421"/>
      <c r="F90" s="421" t="s">
        <v>1022</v>
      </c>
      <c r="G90" s="330">
        <v>2</v>
      </c>
      <c r="H90" s="421" t="s">
        <v>91</v>
      </c>
      <c r="I90" s="421" t="s">
        <v>1013</v>
      </c>
      <c r="J90" s="386" t="s">
        <v>81</v>
      </c>
      <c r="K90" s="378" t="s">
        <v>38</v>
      </c>
      <c r="L90" s="421" t="s">
        <v>39</v>
      </c>
      <c r="M90" s="432" t="s">
        <v>40</v>
      </c>
      <c r="N90" s="396">
        <f>+AVERAGE(O90:Z90)</f>
        <v>9.9999999999999992E-2</v>
      </c>
      <c r="O90" s="464">
        <v>0.1</v>
      </c>
      <c r="P90" s="464">
        <v>0.1</v>
      </c>
      <c r="Q90" s="464">
        <v>0.1</v>
      </c>
      <c r="R90" s="464">
        <v>0.1</v>
      </c>
      <c r="S90" s="464">
        <v>0.1</v>
      </c>
      <c r="T90" s="464">
        <v>0.1</v>
      </c>
      <c r="U90" s="464">
        <v>0.1</v>
      </c>
      <c r="V90" s="464">
        <v>0.1</v>
      </c>
      <c r="W90" s="464">
        <v>0.1</v>
      </c>
      <c r="X90" s="464">
        <v>0.1</v>
      </c>
      <c r="Y90" s="464">
        <v>0.1</v>
      </c>
      <c r="Z90" s="464">
        <v>0.1</v>
      </c>
      <c r="AA90" s="463" t="s">
        <v>1014</v>
      </c>
      <c r="AB90" s="169" t="s">
        <v>1019</v>
      </c>
      <c r="AC90" s="169" t="s">
        <v>1019</v>
      </c>
      <c r="AD90" s="169" t="s">
        <v>1020</v>
      </c>
      <c r="AE90" s="186" t="s">
        <v>1007</v>
      </c>
      <c r="AF90" s="467"/>
    </row>
    <row r="91" spans="1:32" s="97" customFormat="1" ht="93">
      <c r="A91" s="169" t="s">
        <v>42</v>
      </c>
      <c r="B91" s="411" t="s">
        <v>968</v>
      </c>
      <c r="C91" s="169" t="s">
        <v>969</v>
      </c>
      <c r="D91" s="169" t="s">
        <v>970</v>
      </c>
      <c r="E91" s="169"/>
      <c r="F91" s="169" t="s">
        <v>971</v>
      </c>
      <c r="G91" s="304">
        <v>3</v>
      </c>
      <c r="H91" s="169" t="s">
        <v>410</v>
      </c>
      <c r="I91" s="453" t="s">
        <v>972</v>
      </c>
      <c r="J91" s="386" t="s">
        <v>29</v>
      </c>
      <c r="K91" s="186" t="s">
        <v>30</v>
      </c>
      <c r="L91" s="432" t="s">
        <v>31</v>
      </c>
      <c r="M91" s="432" t="s">
        <v>40</v>
      </c>
      <c r="N91" s="456">
        <f>SUM(O91:Z91)</f>
        <v>20</v>
      </c>
      <c r="O91" s="437">
        <v>0</v>
      </c>
      <c r="P91" s="437">
        <v>2</v>
      </c>
      <c r="Q91" s="437">
        <v>3</v>
      </c>
      <c r="R91" s="437">
        <v>3</v>
      </c>
      <c r="S91" s="437" t="s">
        <v>1023</v>
      </c>
      <c r="T91" s="437">
        <v>3</v>
      </c>
      <c r="U91" s="437">
        <v>3</v>
      </c>
      <c r="V91" s="437">
        <v>3</v>
      </c>
      <c r="W91" s="437">
        <v>3</v>
      </c>
      <c r="X91" s="437">
        <v>0</v>
      </c>
      <c r="Y91" s="437">
        <v>0</v>
      </c>
      <c r="Z91" s="437">
        <v>0</v>
      </c>
      <c r="AA91" s="411" t="s">
        <v>973</v>
      </c>
      <c r="AB91" s="169" t="s">
        <v>1024</v>
      </c>
      <c r="AC91" s="169" t="s">
        <v>1024</v>
      </c>
      <c r="AD91" s="169" t="s">
        <v>1025</v>
      </c>
      <c r="AE91" s="186"/>
      <c r="AF91" s="455"/>
    </row>
    <row r="92" spans="1:32" s="97" customFormat="1" ht="103.5" customHeight="1">
      <c r="A92" s="92" t="s">
        <v>42</v>
      </c>
      <c r="B92" s="411" t="s">
        <v>945</v>
      </c>
      <c r="C92" s="169" t="s">
        <v>976</v>
      </c>
      <c r="D92" s="169" t="s">
        <v>977</v>
      </c>
      <c r="E92" s="169"/>
      <c r="F92" s="169" t="s">
        <v>978</v>
      </c>
      <c r="G92" s="304">
        <v>2</v>
      </c>
      <c r="H92" s="169" t="s">
        <v>64</v>
      </c>
      <c r="I92" s="453" t="s">
        <v>979</v>
      </c>
      <c r="J92" s="386" t="s">
        <v>29</v>
      </c>
      <c r="K92" s="186" t="s">
        <v>30</v>
      </c>
      <c r="L92" s="421" t="s">
        <v>39</v>
      </c>
      <c r="M92" s="378" t="s">
        <v>960</v>
      </c>
      <c r="N92" s="456">
        <f>SUM(O92:Z92)</f>
        <v>150</v>
      </c>
      <c r="O92" s="389">
        <v>0</v>
      </c>
      <c r="P92" s="389">
        <v>0</v>
      </c>
      <c r="Q92" s="389">
        <v>15</v>
      </c>
      <c r="R92" s="389">
        <v>15</v>
      </c>
      <c r="S92" s="389">
        <v>20</v>
      </c>
      <c r="T92" s="389">
        <v>15</v>
      </c>
      <c r="U92" s="389">
        <v>20</v>
      </c>
      <c r="V92" s="389">
        <v>15</v>
      </c>
      <c r="W92" s="389">
        <v>20</v>
      </c>
      <c r="X92" s="389">
        <v>15</v>
      </c>
      <c r="Y92" s="389">
        <v>15</v>
      </c>
      <c r="Z92" s="389">
        <v>0</v>
      </c>
      <c r="AA92" s="411" t="s">
        <v>980</v>
      </c>
      <c r="AB92" s="169" t="s">
        <v>1024</v>
      </c>
      <c r="AC92" s="169" t="s">
        <v>1024</v>
      </c>
      <c r="AD92" s="169" t="s">
        <v>1025</v>
      </c>
      <c r="AE92" s="186" t="s">
        <v>105</v>
      </c>
      <c r="AF92" s="457"/>
    </row>
    <row r="93" spans="1:32" s="97" customFormat="1" ht="139.5">
      <c r="A93" s="92" t="s">
        <v>42</v>
      </c>
      <c r="B93" s="411" t="s">
        <v>945</v>
      </c>
      <c r="C93" s="169" t="s">
        <v>981</v>
      </c>
      <c r="D93" s="169" t="s">
        <v>982</v>
      </c>
      <c r="E93" s="169"/>
      <c r="F93" s="169" t="s">
        <v>983</v>
      </c>
      <c r="G93" s="304">
        <v>2</v>
      </c>
      <c r="H93" s="169" t="s">
        <v>310</v>
      </c>
      <c r="I93" s="169" t="s">
        <v>984</v>
      </c>
      <c r="J93" s="386" t="s">
        <v>29</v>
      </c>
      <c r="K93" s="378" t="s">
        <v>38</v>
      </c>
      <c r="L93" s="169" t="s">
        <v>39</v>
      </c>
      <c r="M93" s="378" t="s">
        <v>960</v>
      </c>
      <c r="N93" s="456">
        <f>+SUM(O93:Z93)</f>
        <v>65</v>
      </c>
      <c r="O93" s="389">
        <v>4</v>
      </c>
      <c r="P93" s="389">
        <v>5</v>
      </c>
      <c r="Q93" s="389">
        <v>6</v>
      </c>
      <c r="R93" s="389">
        <v>4</v>
      </c>
      <c r="S93" s="389">
        <v>5</v>
      </c>
      <c r="T93" s="389">
        <v>5</v>
      </c>
      <c r="U93" s="389">
        <v>6</v>
      </c>
      <c r="V93" s="389">
        <v>7</v>
      </c>
      <c r="W93" s="389">
        <v>7</v>
      </c>
      <c r="X93" s="389">
        <v>6</v>
      </c>
      <c r="Y93" s="389">
        <v>5</v>
      </c>
      <c r="Z93" s="389">
        <v>5</v>
      </c>
      <c r="AA93" s="458" t="s">
        <v>985</v>
      </c>
      <c r="AB93" s="169" t="s">
        <v>1024</v>
      </c>
      <c r="AC93" s="169" t="s">
        <v>1024</v>
      </c>
      <c r="AD93" s="169" t="s">
        <v>1025</v>
      </c>
      <c r="AE93" s="186" t="s">
        <v>105</v>
      </c>
      <c r="AF93" s="457"/>
    </row>
    <row r="94" spans="1:32" s="97" customFormat="1" ht="82.5" customHeight="1">
      <c r="A94" s="92" t="s">
        <v>42</v>
      </c>
      <c r="B94" s="411" t="s">
        <v>945</v>
      </c>
      <c r="C94" s="1430" t="s">
        <v>986</v>
      </c>
      <c r="D94" s="169" t="s">
        <v>987</v>
      </c>
      <c r="E94" s="169"/>
      <c r="F94" s="169" t="s">
        <v>988</v>
      </c>
      <c r="G94" s="304">
        <v>2</v>
      </c>
      <c r="H94" s="169" t="s">
        <v>310</v>
      </c>
      <c r="I94" s="169" t="s">
        <v>989</v>
      </c>
      <c r="J94" s="386" t="s">
        <v>29</v>
      </c>
      <c r="K94" s="186" t="s">
        <v>30</v>
      </c>
      <c r="L94" s="169" t="s">
        <v>31</v>
      </c>
      <c r="M94" s="378" t="s">
        <v>960</v>
      </c>
      <c r="N94" s="409">
        <f>SUM(O94:Z94)</f>
        <v>2500</v>
      </c>
      <c r="O94" s="389">
        <v>250</v>
      </c>
      <c r="P94" s="389">
        <v>250</v>
      </c>
      <c r="Q94" s="389">
        <v>150</v>
      </c>
      <c r="R94" s="389">
        <v>150</v>
      </c>
      <c r="S94" s="389">
        <v>150</v>
      </c>
      <c r="T94" s="389">
        <v>150</v>
      </c>
      <c r="U94" s="389">
        <v>150</v>
      </c>
      <c r="V94" s="389">
        <v>250</v>
      </c>
      <c r="W94" s="389">
        <v>250</v>
      </c>
      <c r="X94" s="389">
        <v>250</v>
      </c>
      <c r="Y94" s="389">
        <v>250</v>
      </c>
      <c r="Z94" s="389">
        <v>250</v>
      </c>
      <c r="AA94" s="411" t="s">
        <v>990</v>
      </c>
      <c r="AB94" s="169" t="s">
        <v>1024</v>
      </c>
      <c r="AC94" s="169" t="s">
        <v>1024</v>
      </c>
      <c r="AD94" s="169" t="s">
        <v>1025</v>
      </c>
      <c r="AE94" s="186" t="s">
        <v>105</v>
      </c>
      <c r="AF94" s="460">
        <v>7000000</v>
      </c>
    </row>
    <row r="95" spans="1:32" s="97" customFormat="1" ht="82.5" customHeight="1">
      <c r="A95" s="92" t="s">
        <v>42</v>
      </c>
      <c r="B95" s="411" t="s">
        <v>945</v>
      </c>
      <c r="C95" s="1431"/>
      <c r="D95" s="92" t="s">
        <v>991</v>
      </c>
      <c r="E95" s="92"/>
      <c r="F95" s="92" t="s">
        <v>992</v>
      </c>
      <c r="G95" s="304">
        <v>1</v>
      </c>
      <c r="H95" s="169" t="s">
        <v>310</v>
      </c>
      <c r="I95" s="92" t="s">
        <v>993</v>
      </c>
      <c r="J95" s="386" t="s">
        <v>29</v>
      </c>
      <c r="K95" s="186" t="s">
        <v>30</v>
      </c>
      <c r="L95" s="169" t="s">
        <v>31</v>
      </c>
      <c r="M95" s="378" t="s">
        <v>960</v>
      </c>
      <c r="N95" s="409">
        <f>SUM(O95:Z95)</f>
        <v>605</v>
      </c>
      <c r="O95" s="389">
        <v>0</v>
      </c>
      <c r="P95" s="389">
        <v>55</v>
      </c>
      <c r="Q95" s="389">
        <v>55</v>
      </c>
      <c r="R95" s="389">
        <v>55</v>
      </c>
      <c r="S95" s="389">
        <v>55</v>
      </c>
      <c r="T95" s="389">
        <v>55</v>
      </c>
      <c r="U95" s="389">
        <v>55</v>
      </c>
      <c r="V95" s="389">
        <v>55</v>
      </c>
      <c r="W95" s="389">
        <v>55</v>
      </c>
      <c r="X95" s="389">
        <v>55</v>
      </c>
      <c r="Y95" s="389">
        <v>55</v>
      </c>
      <c r="Z95" s="389">
        <v>55</v>
      </c>
      <c r="AA95" s="458" t="s">
        <v>994</v>
      </c>
      <c r="AB95" s="169" t="s">
        <v>1024</v>
      </c>
      <c r="AC95" s="169" t="s">
        <v>1024</v>
      </c>
      <c r="AD95" s="169" t="s">
        <v>1025</v>
      </c>
      <c r="AE95" s="186" t="s">
        <v>105</v>
      </c>
      <c r="AF95" s="461"/>
    </row>
    <row r="96" spans="1:32" s="97" customFormat="1" ht="95.25" customHeight="1">
      <c r="A96" s="92" t="s">
        <v>42</v>
      </c>
      <c r="B96" s="411" t="s">
        <v>945</v>
      </c>
      <c r="C96" s="92"/>
      <c r="D96" s="1427" t="s">
        <v>995</v>
      </c>
      <c r="E96" s="92" t="s">
        <v>996</v>
      </c>
      <c r="F96" s="92" t="s">
        <v>997</v>
      </c>
      <c r="G96" s="319">
        <v>0.5</v>
      </c>
      <c r="H96" s="169" t="s">
        <v>171</v>
      </c>
      <c r="I96" s="92" t="s">
        <v>998</v>
      </c>
      <c r="J96" s="386" t="s">
        <v>50</v>
      </c>
      <c r="K96" s="378" t="s">
        <v>38</v>
      </c>
      <c r="L96" s="169" t="s">
        <v>39</v>
      </c>
      <c r="M96" s="378" t="s">
        <v>960</v>
      </c>
      <c r="N96" s="409">
        <f t="shared" ref="N96:N101" si="3">+AVERAGE(O96:Z96)</f>
        <v>13</v>
      </c>
      <c r="O96" s="389">
        <v>13</v>
      </c>
      <c r="P96" s="389">
        <v>13</v>
      </c>
      <c r="Q96" s="389">
        <v>13</v>
      </c>
      <c r="R96" s="389">
        <v>13</v>
      </c>
      <c r="S96" s="389">
        <v>13</v>
      </c>
      <c r="T96" s="389">
        <v>13</v>
      </c>
      <c r="U96" s="389">
        <v>13</v>
      </c>
      <c r="V96" s="389">
        <v>13</v>
      </c>
      <c r="W96" s="389">
        <v>13</v>
      </c>
      <c r="X96" s="389">
        <v>13</v>
      </c>
      <c r="Y96" s="389">
        <v>13</v>
      </c>
      <c r="Z96" s="389">
        <v>13</v>
      </c>
      <c r="AA96" s="462" t="s">
        <v>999</v>
      </c>
      <c r="AB96" s="169" t="s">
        <v>1024</v>
      </c>
      <c r="AC96" s="169" t="s">
        <v>1024</v>
      </c>
      <c r="AD96" s="169" t="s">
        <v>1025</v>
      </c>
      <c r="AE96" s="186" t="s">
        <v>105</v>
      </c>
      <c r="AF96" s="461"/>
    </row>
    <row r="97" spans="1:32" s="97" customFormat="1" ht="109.5" customHeight="1">
      <c r="A97" s="92" t="s">
        <v>42</v>
      </c>
      <c r="B97" s="411" t="s">
        <v>945</v>
      </c>
      <c r="C97" s="92"/>
      <c r="D97" s="1428"/>
      <c r="E97" s="92" t="s">
        <v>1000</v>
      </c>
      <c r="F97" s="92" t="s">
        <v>1001</v>
      </c>
      <c r="G97" s="319">
        <v>0.5</v>
      </c>
      <c r="H97" s="169" t="s">
        <v>171</v>
      </c>
      <c r="I97" s="92" t="s">
        <v>998</v>
      </c>
      <c r="J97" s="386" t="s">
        <v>50</v>
      </c>
      <c r="K97" s="378" t="s">
        <v>38</v>
      </c>
      <c r="L97" s="169" t="s">
        <v>39</v>
      </c>
      <c r="M97" s="378" t="s">
        <v>960</v>
      </c>
      <c r="N97" s="409">
        <f t="shared" si="3"/>
        <v>18</v>
      </c>
      <c r="O97" s="389">
        <v>18</v>
      </c>
      <c r="P97" s="389">
        <v>18</v>
      </c>
      <c r="Q97" s="389">
        <v>18</v>
      </c>
      <c r="R97" s="389">
        <v>18</v>
      </c>
      <c r="S97" s="389">
        <v>18</v>
      </c>
      <c r="T97" s="389">
        <v>18</v>
      </c>
      <c r="U97" s="389">
        <v>18</v>
      </c>
      <c r="V97" s="389">
        <v>18</v>
      </c>
      <c r="W97" s="389">
        <v>18</v>
      </c>
      <c r="X97" s="389">
        <v>18</v>
      </c>
      <c r="Y97" s="389">
        <v>18</v>
      </c>
      <c r="Z97" s="389">
        <v>18</v>
      </c>
      <c r="AA97" s="463" t="s">
        <v>999</v>
      </c>
      <c r="AB97" s="169" t="s">
        <v>1024</v>
      </c>
      <c r="AC97" s="169" t="s">
        <v>1024</v>
      </c>
      <c r="AD97" s="169" t="s">
        <v>1025</v>
      </c>
      <c r="AE97" s="186" t="s">
        <v>105</v>
      </c>
      <c r="AF97" s="461"/>
    </row>
    <row r="98" spans="1:32" s="97" customFormat="1" ht="69.75">
      <c r="A98" s="92" t="s">
        <v>42</v>
      </c>
      <c r="B98" s="411" t="s">
        <v>945</v>
      </c>
      <c r="C98" s="92"/>
      <c r="D98" s="1428"/>
      <c r="E98" s="92" t="s">
        <v>1002</v>
      </c>
      <c r="F98" s="92" t="s">
        <v>1003</v>
      </c>
      <c r="G98" s="319">
        <v>0.5</v>
      </c>
      <c r="H98" s="169" t="s">
        <v>171</v>
      </c>
      <c r="I98" s="92" t="s">
        <v>998</v>
      </c>
      <c r="J98" s="386" t="s">
        <v>50</v>
      </c>
      <c r="K98" s="378" t="s">
        <v>38</v>
      </c>
      <c r="L98" s="169" t="s">
        <v>39</v>
      </c>
      <c r="M98" s="378" t="s">
        <v>960</v>
      </c>
      <c r="N98" s="409">
        <f t="shared" si="3"/>
        <v>16</v>
      </c>
      <c r="O98" s="389">
        <v>16</v>
      </c>
      <c r="P98" s="389">
        <v>16</v>
      </c>
      <c r="Q98" s="389">
        <v>16</v>
      </c>
      <c r="R98" s="389">
        <v>16</v>
      </c>
      <c r="S98" s="389">
        <v>16</v>
      </c>
      <c r="T98" s="389">
        <v>16</v>
      </c>
      <c r="U98" s="389">
        <v>16</v>
      </c>
      <c r="V98" s="389">
        <v>16</v>
      </c>
      <c r="W98" s="389">
        <v>16</v>
      </c>
      <c r="X98" s="389">
        <v>16</v>
      </c>
      <c r="Y98" s="389">
        <v>16</v>
      </c>
      <c r="Z98" s="389">
        <v>16</v>
      </c>
      <c r="AA98" s="411" t="s">
        <v>999</v>
      </c>
      <c r="AB98" s="169" t="s">
        <v>1024</v>
      </c>
      <c r="AC98" s="169" t="s">
        <v>1024</v>
      </c>
      <c r="AD98" s="169" t="s">
        <v>1025</v>
      </c>
      <c r="AE98" s="186" t="s">
        <v>105</v>
      </c>
      <c r="AF98" s="461"/>
    </row>
    <row r="99" spans="1:32" s="97" customFormat="1" ht="69.75">
      <c r="A99" s="92" t="s">
        <v>42</v>
      </c>
      <c r="B99" s="411" t="s">
        <v>945</v>
      </c>
      <c r="C99" s="92"/>
      <c r="D99" s="1312"/>
      <c r="E99" s="52" t="s">
        <v>1004</v>
      </c>
      <c r="F99" s="92" t="s">
        <v>1005</v>
      </c>
      <c r="G99" s="319">
        <v>0.5</v>
      </c>
      <c r="H99" s="169" t="s">
        <v>171</v>
      </c>
      <c r="I99" s="92" t="s">
        <v>998</v>
      </c>
      <c r="J99" s="386" t="s">
        <v>50</v>
      </c>
      <c r="K99" s="378" t="s">
        <v>38</v>
      </c>
      <c r="L99" s="169" t="s">
        <v>39</v>
      </c>
      <c r="M99" s="214" t="s">
        <v>960</v>
      </c>
      <c r="N99" s="409">
        <f t="shared" si="3"/>
        <v>168</v>
      </c>
      <c r="O99" s="389">
        <v>168</v>
      </c>
      <c r="P99" s="389">
        <v>168</v>
      </c>
      <c r="Q99" s="389">
        <v>168</v>
      </c>
      <c r="R99" s="389">
        <v>168</v>
      </c>
      <c r="S99" s="389">
        <v>168</v>
      </c>
      <c r="T99" s="389">
        <v>168</v>
      </c>
      <c r="U99" s="389">
        <v>168</v>
      </c>
      <c r="V99" s="389">
        <v>168</v>
      </c>
      <c r="W99" s="389">
        <v>168</v>
      </c>
      <c r="X99" s="389">
        <v>168</v>
      </c>
      <c r="Y99" s="389">
        <v>168</v>
      </c>
      <c r="Z99" s="389">
        <v>168</v>
      </c>
      <c r="AA99" s="458" t="s">
        <v>999</v>
      </c>
      <c r="AB99" s="169" t="s">
        <v>1024</v>
      </c>
      <c r="AC99" s="169" t="s">
        <v>1024</v>
      </c>
      <c r="AD99" s="169" t="s">
        <v>1025</v>
      </c>
      <c r="AE99" s="186" t="s">
        <v>105</v>
      </c>
      <c r="AF99" s="461"/>
    </row>
    <row r="100" spans="1:32" s="97" customFormat="1" ht="139.5">
      <c r="A100" s="92" t="s">
        <v>47</v>
      </c>
      <c r="B100" s="411" t="s">
        <v>966</v>
      </c>
      <c r="C100" s="92"/>
      <c r="D100" s="1425" t="s">
        <v>852</v>
      </c>
      <c r="E100" s="52" t="s">
        <v>853</v>
      </c>
      <c r="F100" s="92" t="s">
        <v>854</v>
      </c>
      <c r="G100" s="319">
        <v>0.5</v>
      </c>
      <c r="H100" s="169" t="s">
        <v>171</v>
      </c>
      <c r="I100" s="92" t="s">
        <v>1006</v>
      </c>
      <c r="J100" s="386" t="s">
        <v>81</v>
      </c>
      <c r="K100" s="186" t="s">
        <v>30</v>
      </c>
      <c r="L100" s="169" t="s">
        <v>39</v>
      </c>
      <c r="M100" s="304" t="s">
        <v>40</v>
      </c>
      <c r="N100" s="396">
        <f t="shared" si="3"/>
        <v>0.84999999999999976</v>
      </c>
      <c r="O100" s="464">
        <v>0.85</v>
      </c>
      <c r="P100" s="464">
        <v>0.85</v>
      </c>
      <c r="Q100" s="464">
        <v>0.85</v>
      </c>
      <c r="R100" s="464">
        <v>0.85</v>
      </c>
      <c r="S100" s="464">
        <v>0.85</v>
      </c>
      <c r="T100" s="464">
        <v>0.85</v>
      </c>
      <c r="U100" s="464">
        <v>0.85</v>
      </c>
      <c r="V100" s="464">
        <v>0.85</v>
      </c>
      <c r="W100" s="464">
        <v>0.85</v>
      </c>
      <c r="X100" s="464">
        <v>0.85</v>
      </c>
      <c r="Y100" s="464">
        <v>0.85</v>
      </c>
      <c r="Z100" s="464">
        <v>0.85</v>
      </c>
      <c r="AA100" s="458" t="s">
        <v>943</v>
      </c>
      <c r="AB100" s="169" t="s">
        <v>1024</v>
      </c>
      <c r="AC100" s="169" t="s">
        <v>1024</v>
      </c>
      <c r="AD100" s="169" t="s">
        <v>1025</v>
      </c>
      <c r="AE100" s="186" t="s">
        <v>1007</v>
      </c>
      <c r="AF100" s="461"/>
    </row>
    <row r="101" spans="1:32" s="97" customFormat="1" ht="139.5">
      <c r="A101" s="92" t="s">
        <v>47</v>
      </c>
      <c r="B101" s="411" t="s">
        <v>966</v>
      </c>
      <c r="C101" s="92"/>
      <c r="D101" s="1426"/>
      <c r="E101" s="92" t="s">
        <v>856</v>
      </c>
      <c r="F101" s="92" t="s">
        <v>944</v>
      </c>
      <c r="G101" s="319">
        <v>0.5</v>
      </c>
      <c r="H101" s="169" t="s">
        <v>171</v>
      </c>
      <c r="I101" s="92" t="s">
        <v>1006</v>
      </c>
      <c r="J101" s="386" t="s">
        <v>81</v>
      </c>
      <c r="K101" s="186" t="s">
        <v>30</v>
      </c>
      <c r="L101" s="169" t="s">
        <v>39</v>
      </c>
      <c r="M101" s="169" t="s">
        <v>40</v>
      </c>
      <c r="N101" s="396">
        <f t="shared" si="3"/>
        <v>0.90000000000000024</v>
      </c>
      <c r="O101" s="464">
        <v>0.9</v>
      </c>
      <c r="P101" s="464">
        <v>0.9</v>
      </c>
      <c r="Q101" s="464">
        <v>0.9</v>
      </c>
      <c r="R101" s="464">
        <v>0.9</v>
      </c>
      <c r="S101" s="464">
        <v>0.9</v>
      </c>
      <c r="T101" s="464">
        <v>0.9</v>
      </c>
      <c r="U101" s="464">
        <v>0.9</v>
      </c>
      <c r="V101" s="464">
        <v>0.9</v>
      </c>
      <c r="W101" s="464">
        <v>0.9</v>
      </c>
      <c r="X101" s="464">
        <v>0.9</v>
      </c>
      <c r="Y101" s="464">
        <v>0.9</v>
      </c>
      <c r="Z101" s="464">
        <v>0.9</v>
      </c>
      <c r="AA101" s="458" t="s">
        <v>943</v>
      </c>
      <c r="AB101" s="169" t="s">
        <v>1024</v>
      </c>
      <c r="AC101" s="169" t="s">
        <v>1024</v>
      </c>
      <c r="AD101" s="169" t="s">
        <v>1025</v>
      </c>
      <c r="AE101" s="186" t="s">
        <v>1007</v>
      </c>
      <c r="AF101" s="461"/>
    </row>
    <row r="102" spans="1:32" s="97" customFormat="1" ht="139.5">
      <c r="A102" s="450" t="s">
        <v>47</v>
      </c>
      <c r="B102" s="421" t="s">
        <v>48</v>
      </c>
      <c r="C102" s="421"/>
      <c r="D102" s="463" t="s">
        <v>1008</v>
      </c>
      <c r="E102" s="421"/>
      <c r="F102" s="421" t="s">
        <v>1009</v>
      </c>
      <c r="G102" s="465">
        <v>2</v>
      </c>
      <c r="H102" s="421" t="s">
        <v>44</v>
      </c>
      <c r="I102" s="466" t="s">
        <v>1018</v>
      </c>
      <c r="J102" s="386" t="s">
        <v>55</v>
      </c>
      <c r="K102" s="186" t="s">
        <v>30</v>
      </c>
      <c r="L102" s="421" t="s">
        <v>31</v>
      </c>
      <c r="M102" s="378" t="s">
        <v>960</v>
      </c>
      <c r="N102" s="409">
        <f>SUM(O102:Z102)</f>
        <v>12</v>
      </c>
      <c r="O102" s="389">
        <v>0</v>
      </c>
      <c r="P102" s="389">
        <v>0</v>
      </c>
      <c r="Q102" s="389">
        <v>0</v>
      </c>
      <c r="R102" s="389">
        <v>1</v>
      </c>
      <c r="S102" s="389">
        <v>1.5</v>
      </c>
      <c r="T102" s="389">
        <v>1.5</v>
      </c>
      <c r="U102" s="389">
        <v>1.5</v>
      </c>
      <c r="V102" s="389">
        <v>1.5</v>
      </c>
      <c r="W102" s="389">
        <v>1.5</v>
      </c>
      <c r="X102" s="389">
        <v>1.5</v>
      </c>
      <c r="Y102" s="389">
        <v>2</v>
      </c>
      <c r="Z102" s="389">
        <v>0</v>
      </c>
      <c r="AA102" s="463" t="s">
        <v>934</v>
      </c>
      <c r="AB102" s="169" t="s">
        <v>1024</v>
      </c>
      <c r="AC102" s="169" t="s">
        <v>1024</v>
      </c>
      <c r="AD102" s="169" t="s">
        <v>1025</v>
      </c>
      <c r="AE102" s="186" t="s">
        <v>105</v>
      </c>
      <c r="AF102" s="467"/>
    </row>
    <row r="103" spans="1:32" s="97" customFormat="1" ht="116.25">
      <c r="A103" s="450" t="s">
        <v>47</v>
      </c>
      <c r="B103" s="421" t="s">
        <v>124</v>
      </c>
      <c r="C103" s="421"/>
      <c r="D103" s="444" t="s">
        <v>1011</v>
      </c>
      <c r="E103" s="444"/>
      <c r="F103" s="421" t="s">
        <v>1012</v>
      </c>
      <c r="G103" s="330">
        <v>2</v>
      </c>
      <c r="H103" s="421" t="s">
        <v>91</v>
      </c>
      <c r="I103" s="421" t="s">
        <v>1013</v>
      </c>
      <c r="J103" s="386" t="s">
        <v>81</v>
      </c>
      <c r="K103" s="378" t="s">
        <v>38</v>
      </c>
      <c r="L103" s="421" t="s">
        <v>39</v>
      </c>
      <c r="M103" s="465" t="s">
        <v>40</v>
      </c>
      <c r="N103" s="396">
        <f>+AVERAGE(O103:Z103)</f>
        <v>9.9999999999999992E-2</v>
      </c>
      <c r="O103" s="464">
        <v>0.1</v>
      </c>
      <c r="P103" s="464">
        <v>0.1</v>
      </c>
      <c r="Q103" s="464">
        <v>0.1</v>
      </c>
      <c r="R103" s="464">
        <v>0.1</v>
      </c>
      <c r="S103" s="464">
        <v>0.1</v>
      </c>
      <c r="T103" s="464">
        <v>0.1</v>
      </c>
      <c r="U103" s="464">
        <v>0.1</v>
      </c>
      <c r="V103" s="464">
        <v>0.1</v>
      </c>
      <c r="W103" s="464">
        <v>0.1</v>
      </c>
      <c r="X103" s="464">
        <v>0.1</v>
      </c>
      <c r="Y103" s="464">
        <v>0.1</v>
      </c>
      <c r="Z103" s="464">
        <v>0.1</v>
      </c>
      <c r="AA103" s="463" t="s">
        <v>1014</v>
      </c>
      <c r="AB103" s="169" t="s">
        <v>1024</v>
      </c>
      <c r="AC103" s="169" t="s">
        <v>1024</v>
      </c>
      <c r="AD103" s="169" t="s">
        <v>1025</v>
      </c>
      <c r="AE103" s="186" t="s">
        <v>1007</v>
      </c>
      <c r="AF103" s="467"/>
    </row>
    <row r="104" spans="1:32" s="97" customFormat="1" ht="93">
      <c r="A104" s="169" t="s">
        <v>42</v>
      </c>
      <c r="B104" s="411" t="s">
        <v>968</v>
      </c>
      <c r="C104" s="169" t="s">
        <v>969</v>
      </c>
      <c r="D104" s="169" t="s">
        <v>970</v>
      </c>
      <c r="E104" s="169"/>
      <c r="F104" s="169" t="s">
        <v>971</v>
      </c>
      <c r="G104" s="304">
        <v>3</v>
      </c>
      <c r="H104" s="169" t="s">
        <v>410</v>
      </c>
      <c r="I104" s="453" t="s">
        <v>972</v>
      </c>
      <c r="J104" s="386" t="s">
        <v>29</v>
      </c>
      <c r="K104" s="186" t="s">
        <v>30</v>
      </c>
      <c r="L104" s="432" t="s">
        <v>31</v>
      </c>
      <c r="M104" s="432" t="s">
        <v>40</v>
      </c>
      <c r="N104" s="456">
        <f>SUM(O104:Z104)</f>
        <v>22</v>
      </c>
      <c r="O104" s="437" t="s">
        <v>1026</v>
      </c>
      <c r="P104" s="437">
        <v>3</v>
      </c>
      <c r="Q104" s="437">
        <v>5</v>
      </c>
      <c r="R104" s="437">
        <v>6</v>
      </c>
      <c r="S104" s="437">
        <v>5</v>
      </c>
      <c r="T104" s="437" t="s">
        <v>1027</v>
      </c>
      <c r="U104" s="437">
        <v>3</v>
      </c>
      <c r="V104" s="437">
        <v>0</v>
      </c>
      <c r="W104" s="437">
        <v>0</v>
      </c>
      <c r="X104" s="437">
        <v>0</v>
      </c>
      <c r="Y104" s="437">
        <v>0</v>
      </c>
      <c r="Z104" s="437">
        <v>0</v>
      </c>
      <c r="AA104" s="411" t="s">
        <v>973</v>
      </c>
      <c r="AB104" s="169" t="s">
        <v>1028</v>
      </c>
      <c r="AC104" s="169" t="s">
        <v>1028</v>
      </c>
      <c r="AD104" s="169" t="s">
        <v>1029</v>
      </c>
      <c r="AE104" s="186"/>
      <c r="AF104" s="455"/>
    </row>
    <row r="105" spans="1:32" s="97" customFormat="1" ht="93">
      <c r="A105" s="92" t="s">
        <v>42</v>
      </c>
      <c r="B105" s="411" t="s">
        <v>945</v>
      </c>
      <c r="C105" s="169" t="s">
        <v>976</v>
      </c>
      <c r="D105" s="169" t="s">
        <v>977</v>
      </c>
      <c r="E105" s="169"/>
      <c r="F105" s="169" t="s">
        <v>978</v>
      </c>
      <c r="G105" s="304">
        <v>2</v>
      </c>
      <c r="H105" s="169" t="s">
        <v>64</v>
      </c>
      <c r="I105" s="453" t="s">
        <v>979</v>
      </c>
      <c r="J105" s="386" t="s">
        <v>29</v>
      </c>
      <c r="K105" s="186" t="s">
        <v>30</v>
      </c>
      <c r="L105" s="421" t="s">
        <v>39</v>
      </c>
      <c r="M105" s="378" t="s">
        <v>960</v>
      </c>
      <c r="N105" s="456">
        <f>SUM(O105:Z105)</f>
        <v>150</v>
      </c>
      <c r="O105" s="389">
        <v>0</v>
      </c>
      <c r="P105" s="389">
        <v>0</v>
      </c>
      <c r="Q105" s="389">
        <v>15</v>
      </c>
      <c r="R105" s="389">
        <v>15</v>
      </c>
      <c r="S105" s="389">
        <v>20</v>
      </c>
      <c r="T105" s="389">
        <v>15</v>
      </c>
      <c r="U105" s="389">
        <v>20</v>
      </c>
      <c r="V105" s="389">
        <v>15</v>
      </c>
      <c r="W105" s="389">
        <v>20</v>
      </c>
      <c r="X105" s="389">
        <v>15</v>
      </c>
      <c r="Y105" s="389">
        <v>15</v>
      </c>
      <c r="Z105" s="389">
        <v>0</v>
      </c>
      <c r="AA105" s="411" t="s">
        <v>980</v>
      </c>
      <c r="AB105" s="169" t="s">
        <v>1028</v>
      </c>
      <c r="AC105" s="169" t="s">
        <v>1028</v>
      </c>
      <c r="AD105" s="169" t="s">
        <v>1029</v>
      </c>
      <c r="AE105" s="186" t="s">
        <v>105</v>
      </c>
      <c r="AF105" s="457"/>
    </row>
    <row r="106" spans="1:32" s="97" customFormat="1" ht="139.5">
      <c r="A106" s="92" t="s">
        <v>42</v>
      </c>
      <c r="B106" s="411" t="s">
        <v>945</v>
      </c>
      <c r="C106" s="169" t="s">
        <v>981</v>
      </c>
      <c r="D106" s="169" t="s">
        <v>982</v>
      </c>
      <c r="E106" s="169"/>
      <c r="F106" s="169" t="s">
        <v>983</v>
      </c>
      <c r="G106" s="304">
        <v>2</v>
      </c>
      <c r="H106" s="169" t="s">
        <v>310</v>
      </c>
      <c r="I106" s="169" t="s">
        <v>984</v>
      </c>
      <c r="J106" s="386" t="s">
        <v>29</v>
      </c>
      <c r="K106" s="378" t="s">
        <v>38</v>
      </c>
      <c r="L106" s="169" t="s">
        <v>39</v>
      </c>
      <c r="M106" s="378" t="s">
        <v>960</v>
      </c>
      <c r="N106" s="456">
        <f>SUM(O106:Z106)</f>
        <v>55</v>
      </c>
      <c r="O106" s="389">
        <v>4</v>
      </c>
      <c r="P106" s="389">
        <v>5</v>
      </c>
      <c r="Q106" s="389">
        <v>4</v>
      </c>
      <c r="R106" s="389">
        <v>4</v>
      </c>
      <c r="S106" s="389">
        <v>4</v>
      </c>
      <c r="T106" s="389">
        <v>4</v>
      </c>
      <c r="U106" s="389">
        <v>6</v>
      </c>
      <c r="V106" s="389">
        <v>6</v>
      </c>
      <c r="W106" s="389">
        <v>6</v>
      </c>
      <c r="X106" s="389">
        <v>4</v>
      </c>
      <c r="Y106" s="389">
        <v>4</v>
      </c>
      <c r="Z106" s="389">
        <v>4</v>
      </c>
      <c r="AA106" s="458" t="s">
        <v>985</v>
      </c>
      <c r="AB106" s="169" t="s">
        <v>1028</v>
      </c>
      <c r="AC106" s="169" t="s">
        <v>1028</v>
      </c>
      <c r="AD106" s="169" t="s">
        <v>1029</v>
      </c>
      <c r="AE106" s="186" t="s">
        <v>105</v>
      </c>
      <c r="AF106" s="457"/>
    </row>
    <row r="107" spans="1:32" s="97" customFormat="1" ht="82.5" customHeight="1">
      <c r="A107" s="92" t="s">
        <v>42</v>
      </c>
      <c r="B107" s="411" t="s">
        <v>945</v>
      </c>
      <c r="C107" s="1430" t="s">
        <v>986</v>
      </c>
      <c r="D107" s="225" t="s">
        <v>987</v>
      </c>
      <c r="E107" s="225"/>
      <c r="F107" s="169" t="s">
        <v>988</v>
      </c>
      <c r="G107" s="304">
        <v>2</v>
      </c>
      <c r="H107" s="169" t="s">
        <v>310</v>
      </c>
      <c r="I107" s="169" t="s">
        <v>989</v>
      </c>
      <c r="J107" s="386" t="s">
        <v>29</v>
      </c>
      <c r="K107" s="186" t="s">
        <v>30</v>
      </c>
      <c r="L107" s="169" t="s">
        <v>31</v>
      </c>
      <c r="M107" s="214" t="s">
        <v>960</v>
      </c>
      <c r="N107" s="409">
        <f>SUM(O107:Z107)</f>
        <v>2500</v>
      </c>
      <c r="O107" s="389">
        <v>250</v>
      </c>
      <c r="P107" s="389">
        <v>250</v>
      </c>
      <c r="Q107" s="389">
        <v>150</v>
      </c>
      <c r="R107" s="389">
        <v>150</v>
      </c>
      <c r="S107" s="389">
        <v>150</v>
      </c>
      <c r="T107" s="389">
        <v>150</v>
      </c>
      <c r="U107" s="389">
        <v>150</v>
      </c>
      <c r="V107" s="389">
        <v>250</v>
      </c>
      <c r="W107" s="389">
        <v>250</v>
      </c>
      <c r="X107" s="389">
        <v>250</v>
      </c>
      <c r="Y107" s="389">
        <v>250</v>
      </c>
      <c r="Z107" s="389">
        <v>250</v>
      </c>
      <c r="AA107" s="411" t="s">
        <v>990</v>
      </c>
      <c r="AB107" s="169" t="s">
        <v>1028</v>
      </c>
      <c r="AC107" s="169" t="s">
        <v>1028</v>
      </c>
      <c r="AD107" s="169" t="s">
        <v>1029</v>
      </c>
      <c r="AE107" s="186" t="s">
        <v>105</v>
      </c>
      <c r="AF107" s="460">
        <v>7000000</v>
      </c>
    </row>
    <row r="108" spans="1:32" s="97" customFormat="1" ht="82.5" customHeight="1">
      <c r="A108" s="92" t="s">
        <v>42</v>
      </c>
      <c r="B108" s="411" t="s">
        <v>945</v>
      </c>
      <c r="C108" s="1431"/>
      <c r="D108" s="92" t="s">
        <v>991</v>
      </c>
      <c r="E108" s="92"/>
      <c r="F108" s="92" t="s">
        <v>992</v>
      </c>
      <c r="G108" s="304">
        <v>1</v>
      </c>
      <c r="H108" s="169" t="s">
        <v>310</v>
      </c>
      <c r="I108" s="92" t="s">
        <v>993</v>
      </c>
      <c r="J108" s="386" t="s">
        <v>29</v>
      </c>
      <c r="K108" s="186" t="s">
        <v>30</v>
      </c>
      <c r="L108" s="169" t="s">
        <v>31</v>
      </c>
      <c r="M108" s="378" t="s">
        <v>960</v>
      </c>
      <c r="N108" s="409">
        <f>SUM(O108:Z108)</f>
        <v>605</v>
      </c>
      <c r="O108" s="389">
        <v>0</v>
      </c>
      <c r="P108" s="389">
        <v>55</v>
      </c>
      <c r="Q108" s="389">
        <v>55</v>
      </c>
      <c r="R108" s="389">
        <v>55</v>
      </c>
      <c r="S108" s="389">
        <v>55</v>
      </c>
      <c r="T108" s="389">
        <v>55</v>
      </c>
      <c r="U108" s="389">
        <v>55</v>
      </c>
      <c r="V108" s="389">
        <v>55</v>
      </c>
      <c r="W108" s="389">
        <v>55</v>
      </c>
      <c r="X108" s="389">
        <v>55</v>
      </c>
      <c r="Y108" s="389">
        <v>55</v>
      </c>
      <c r="Z108" s="389">
        <v>55</v>
      </c>
      <c r="AA108" s="458" t="s">
        <v>994</v>
      </c>
      <c r="AB108" s="169" t="s">
        <v>1028</v>
      </c>
      <c r="AC108" s="169" t="s">
        <v>1028</v>
      </c>
      <c r="AD108" s="169" t="s">
        <v>1029</v>
      </c>
      <c r="AE108" s="186" t="s">
        <v>105</v>
      </c>
      <c r="AF108" s="461"/>
    </row>
    <row r="109" spans="1:32" s="97" customFormat="1" ht="102" customHeight="1">
      <c r="A109" s="92" t="s">
        <v>42</v>
      </c>
      <c r="B109" s="411" t="s">
        <v>945</v>
      </c>
      <c r="C109" s="92"/>
      <c r="D109" s="1427" t="s">
        <v>995</v>
      </c>
      <c r="E109" s="92" t="s">
        <v>996</v>
      </c>
      <c r="F109" s="92" t="s">
        <v>997</v>
      </c>
      <c r="G109" s="319">
        <v>0.5</v>
      </c>
      <c r="H109" s="169" t="s">
        <v>171</v>
      </c>
      <c r="I109" s="92" t="s">
        <v>998</v>
      </c>
      <c r="J109" s="386" t="s">
        <v>50</v>
      </c>
      <c r="K109" s="378" t="s">
        <v>38</v>
      </c>
      <c r="L109" s="169" t="s">
        <v>39</v>
      </c>
      <c r="M109" s="378" t="s">
        <v>960</v>
      </c>
      <c r="N109" s="471">
        <f t="shared" ref="N109:N114" si="4">+AVERAGE(O109:Z109)</f>
        <v>13</v>
      </c>
      <c r="O109" s="389">
        <v>13</v>
      </c>
      <c r="P109" s="389">
        <v>13</v>
      </c>
      <c r="Q109" s="389">
        <v>13</v>
      </c>
      <c r="R109" s="389">
        <v>13</v>
      </c>
      <c r="S109" s="389">
        <v>13</v>
      </c>
      <c r="T109" s="389">
        <v>13</v>
      </c>
      <c r="U109" s="389">
        <v>13</v>
      </c>
      <c r="V109" s="389">
        <v>13</v>
      </c>
      <c r="W109" s="389">
        <v>13</v>
      </c>
      <c r="X109" s="389">
        <v>13</v>
      </c>
      <c r="Y109" s="389">
        <v>13</v>
      </c>
      <c r="Z109" s="389">
        <v>13</v>
      </c>
      <c r="AA109" s="462" t="s">
        <v>999</v>
      </c>
      <c r="AB109" s="169" t="s">
        <v>1028</v>
      </c>
      <c r="AC109" s="169" t="s">
        <v>1028</v>
      </c>
      <c r="AD109" s="169" t="s">
        <v>1029</v>
      </c>
      <c r="AE109" s="186" t="s">
        <v>105</v>
      </c>
      <c r="AF109" s="461"/>
    </row>
    <row r="110" spans="1:32" s="97" customFormat="1" ht="126.75" customHeight="1">
      <c r="A110" s="92" t="s">
        <v>42</v>
      </c>
      <c r="B110" s="411" t="s">
        <v>945</v>
      </c>
      <c r="C110" s="92"/>
      <c r="D110" s="1428"/>
      <c r="E110" s="92" t="s">
        <v>1000</v>
      </c>
      <c r="F110" s="92" t="s">
        <v>1001</v>
      </c>
      <c r="G110" s="319">
        <v>0.5</v>
      </c>
      <c r="H110" s="169" t="s">
        <v>171</v>
      </c>
      <c r="I110" s="92" t="s">
        <v>998</v>
      </c>
      <c r="J110" s="386" t="s">
        <v>50</v>
      </c>
      <c r="K110" s="378" t="s">
        <v>38</v>
      </c>
      <c r="L110" s="169" t="s">
        <v>39</v>
      </c>
      <c r="M110" s="378" t="s">
        <v>960</v>
      </c>
      <c r="N110" s="471">
        <f t="shared" si="4"/>
        <v>18</v>
      </c>
      <c r="O110" s="389">
        <v>18</v>
      </c>
      <c r="P110" s="389">
        <v>18</v>
      </c>
      <c r="Q110" s="389">
        <v>18</v>
      </c>
      <c r="R110" s="389">
        <v>18</v>
      </c>
      <c r="S110" s="389">
        <v>18</v>
      </c>
      <c r="T110" s="389">
        <v>18</v>
      </c>
      <c r="U110" s="389">
        <v>18</v>
      </c>
      <c r="V110" s="389">
        <v>18</v>
      </c>
      <c r="W110" s="389">
        <v>18</v>
      </c>
      <c r="X110" s="389">
        <v>18</v>
      </c>
      <c r="Y110" s="389">
        <v>18</v>
      </c>
      <c r="Z110" s="389">
        <v>18</v>
      </c>
      <c r="AA110" s="463" t="s">
        <v>999</v>
      </c>
      <c r="AB110" s="169" t="s">
        <v>1028</v>
      </c>
      <c r="AC110" s="169" t="s">
        <v>1028</v>
      </c>
      <c r="AD110" s="169" t="s">
        <v>1029</v>
      </c>
      <c r="AE110" s="186" t="s">
        <v>105</v>
      </c>
      <c r="AF110" s="461"/>
    </row>
    <row r="111" spans="1:32" s="97" customFormat="1" ht="114.75" customHeight="1">
      <c r="A111" s="92" t="s">
        <v>42</v>
      </c>
      <c r="B111" s="411" t="s">
        <v>945</v>
      </c>
      <c r="C111" s="92"/>
      <c r="D111" s="1428"/>
      <c r="E111" s="92" t="s">
        <v>1002</v>
      </c>
      <c r="F111" s="92" t="s">
        <v>1003</v>
      </c>
      <c r="G111" s="319">
        <v>0.5</v>
      </c>
      <c r="H111" s="169" t="s">
        <v>171</v>
      </c>
      <c r="I111" s="92" t="s">
        <v>998</v>
      </c>
      <c r="J111" s="386" t="s">
        <v>50</v>
      </c>
      <c r="K111" s="378" t="s">
        <v>38</v>
      </c>
      <c r="L111" s="169" t="s">
        <v>39</v>
      </c>
      <c r="M111" s="378" t="s">
        <v>960</v>
      </c>
      <c r="N111" s="471">
        <f t="shared" si="4"/>
        <v>16</v>
      </c>
      <c r="O111" s="389">
        <v>16</v>
      </c>
      <c r="P111" s="389">
        <v>16</v>
      </c>
      <c r="Q111" s="389">
        <v>16</v>
      </c>
      <c r="R111" s="389">
        <v>16</v>
      </c>
      <c r="S111" s="389">
        <v>16</v>
      </c>
      <c r="T111" s="389">
        <v>16</v>
      </c>
      <c r="U111" s="389">
        <v>16</v>
      </c>
      <c r="V111" s="389">
        <v>16</v>
      </c>
      <c r="W111" s="389">
        <v>16</v>
      </c>
      <c r="X111" s="389">
        <v>16</v>
      </c>
      <c r="Y111" s="389">
        <v>16</v>
      </c>
      <c r="Z111" s="389">
        <v>16</v>
      </c>
      <c r="AA111" s="411" t="s">
        <v>999</v>
      </c>
      <c r="AB111" s="169" t="s">
        <v>1028</v>
      </c>
      <c r="AC111" s="169" t="s">
        <v>1028</v>
      </c>
      <c r="AD111" s="169" t="s">
        <v>1029</v>
      </c>
      <c r="AE111" s="186" t="s">
        <v>105</v>
      </c>
      <c r="AF111" s="461"/>
    </row>
    <row r="112" spans="1:32" s="97" customFormat="1" ht="93.75" customHeight="1">
      <c r="A112" s="92" t="s">
        <v>42</v>
      </c>
      <c r="B112" s="411" t="s">
        <v>945</v>
      </c>
      <c r="C112" s="92"/>
      <c r="D112" s="1312"/>
      <c r="E112" s="52" t="s">
        <v>1004</v>
      </c>
      <c r="F112" s="92" t="s">
        <v>1005</v>
      </c>
      <c r="G112" s="319">
        <v>0.5</v>
      </c>
      <c r="H112" s="169" t="s">
        <v>171</v>
      </c>
      <c r="I112" s="92" t="s">
        <v>998</v>
      </c>
      <c r="J112" s="386" t="s">
        <v>50</v>
      </c>
      <c r="K112" s="378" t="s">
        <v>38</v>
      </c>
      <c r="L112" s="169" t="s">
        <v>39</v>
      </c>
      <c r="M112" s="214" t="s">
        <v>960</v>
      </c>
      <c r="N112" s="471">
        <f t="shared" si="4"/>
        <v>168</v>
      </c>
      <c r="O112" s="389">
        <v>168</v>
      </c>
      <c r="P112" s="389">
        <v>168</v>
      </c>
      <c r="Q112" s="389">
        <v>168</v>
      </c>
      <c r="R112" s="389">
        <v>168</v>
      </c>
      <c r="S112" s="389">
        <v>168</v>
      </c>
      <c r="T112" s="389">
        <v>168</v>
      </c>
      <c r="U112" s="389">
        <v>168</v>
      </c>
      <c r="V112" s="389">
        <v>168</v>
      </c>
      <c r="W112" s="389">
        <v>168</v>
      </c>
      <c r="X112" s="389">
        <v>168</v>
      </c>
      <c r="Y112" s="389">
        <v>168</v>
      </c>
      <c r="Z112" s="389">
        <v>168</v>
      </c>
      <c r="AA112" s="458" t="s">
        <v>999</v>
      </c>
      <c r="AB112" s="169" t="s">
        <v>1028</v>
      </c>
      <c r="AC112" s="169" t="s">
        <v>1028</v>
      </c>
      <c r="AD112" s="169" t="s">
        <v>1029</v>
      </c>
      <c r="AE112" s="186" t="s">
        <v>105</v>
      </c>
      <c r="AF112" s="461"/>
    </row>
    <row r="113" spans="1:32" s="97" customFormat="1" ht="139.5">
      <c r="A113" s="92" t="s">
        <v>47</v>
      </c>
      <c r="B113" s="411" t="s">
        <v>966</v>
      </c>
      <c r="C113" s="92"/>
      <c r="D113" s="1425" t="s">
        <v>852</v>
      </c>
      <c r="E113" s="92" t="s">
        <v>853</v>
      </c>
      <c r="F113" s="92" t="s">
        <v>854</v>
      </c>
      <c r="G113" s="319">
        <v>0.5</v>
      </c>
      <c r="H113" s="169" t="s">
        <v>171</v>
      </c>
      <c r="I113" s="92" t="s">
        <v>1006</v>
      </c>
      <c r="J113" s="386" t="s">
        <v>81</v>
      </c>
      <c r="K113" s="186" t="s">
        <v>30</v>
      </c>
      <c r="L113" s="169" t="s">
        <v>39</v>
      </c>
      <c r="M113" s="169" t="s">
        <v>40</v>
      </c>
      <c r="N113" s="396">
        <f t="shared" si="4"/>
        <v>0.84999999999999976</v>
      </c>
      <c r="O113" s="464">
        <v>0.85</v>
      </c>
      <c r="P113" s="464">
        <v>0.85</v>
      </c>
      <c r="Q113" s="464">
        <v>0.85</v>
      </c>
      <c r="R113" s="464">
        <v>0.85</v>
      </c>
      <c r="S113" s="464">
        <v>0.85</v>
      </c>
      <c r="T113" s="464">
        <v>0.85</v>
      </c>
      <c r="U113" s="464">
        <v>0.85</v>
      </c>
      <c r="V113" s="464">
        <v>0.85</v>
      </c>
      <c r="W113" s="464">
        <v>0.85</v>
      </c>
      <c r="X113" s="464">
        <v>0.85</v>
      </c>
      <c r="Y113" s="464">
        <v>0.85</v>
      </c>
      <c r="Z113" s="464">
        <v>0.85</v>
      </c>
      <c r="AA113" s="458" t="s">
        <v>943</v>
      </c>
      <c r="AB113" s="169" t="s">
        <v>1028</v>
      </c>
      <c r="AC113" s="169" t="s">
        <v>1028</v>
      </c>
      <c r="AD113" s="169" t="s">
        <v>1029</v>
      </c>
      <c r="AE113" s="186" t="s">
        <v>1007</v>
      </c>
      <c r="AF113" s="461"/>
    </row>
    <row r="114" spans="1:32" s="97" customFormat="1" ht="139.5">
      <c r="A114" s="92" t="s">
        <v>47</v>
      </c>
      <c r="B114" s="411" t="s">
        <v>966</v>
      </c>
      <c r="C114" s="92"/>
      <c r="D114" s="1426"/>
      <c r="E114" s="92" t="s">
        <v>856</v>
      </c>
      <c r="F114" s="92" t="s">
        <v>944</v>
      </c>
      <c r="G114" s="319">
        <v>0.5</v>
      </c>
      <c r="H114" s="169" t="s">
        <v>171</v>
      </c>
      <c r="I114" s="92" t="s">
        <v>1006</v>
      </c>
      <c r="J114" s="386" t="s">
        <v>81</v>
      </c>
      <c r="K114" s="186" t="s">
        <v>30</v>
      </c>
      <c r="L114" s="169" t="s">
        <v>39</v>
      </c>
      <c r="M114" s="169" t="s">
        <v>40</v>
      </c>
      <c r="N114" s="396">
        <f t="shared" si="4"/>
        <v>0.90000000000000024</v>
      </c>
      <c r="O114" s="464">
        <v>0.9</v>
      </c>
      <c r="P114" s="464">
        <v>0.9</v>
      </c>
      <c r="Q114" s="464">
        <v>0.9</v>
      </c>
      <c r="R114" s="464">
        <v>0.9</v>
      </c>
      <c r="S114" s="464">
        <v>0.9</v>
      </c>
      <c r="T114" s="464">
        <v>0.9</v>
      </c>
      <c r="U114" s="464">
        <v>0.9</v>
      </c>
      <c r="V114" s="464">
        <v>0.9</v>
      </c>
      <c r="W114" s="464">
        <v>0.9</v>
      </c>
      <c r="X114" s="464">
        <v>0.9</v>
      </c>
      <c r="Y114" s="464">
        <v>0.9</v>
      </c>
      <c r="Z114" s="464">
        <v>0.9</v>
      </c>
      <c r="AA114" s="458" t="s">
        <v>943</v>
      </c>
      <c r="AB114" s="169" t="s">
        <v>1028</v>
      </c>
      <c r="AC114" s="169" t="s">
        <v>1028</v>
      </c>
      <c r="AD114" s="169" t="s">
        <v>1029</v>
      </c>
      <c r="AE114" s="186" t="s">
        <v>1007</v>
      </c>
      <c r="AF114" s="461"/>
    </row>
    <row r="115" spans="1:32" s="97" customFormat="1" ht="139.5">
      <c r="A115" s="450" t="s">
        <v>47</v>
      </c>
      <c r="B115" s="421" t="s">
        <v>48</v>
      </c>
      <c r="C115" s="421"/>
      <c r="D115" s="463" t="s">
        <v>936</v>
      </c>
      <c r="E115" s="421"/>
      <c r="F115" s="421" t="s">
        <v>1017</v>
      </c>
      <c r="G115" s="465">
        <v>2</v>
      </c>
      <c r="H115" s="421" t="s">
        <v>44</v>
      </c>
      <c r="I115" s="466" t="s">
        <v>1018</v>
      </c>
      <c r="J115" s="386" t="s">
        <v>55</v>
      </c>
      <c r="K115" s="186" t="s">
        <v>30</v>
      </c>
      <c r="L115" s="421" t="s">
        <v>31</v>
      </c>
      <c r="M115" s="378" t="s">
        <v>960</v>
      </c>
      <c r="N115" s="409">
        <f>SUM(O115:Z115)</f>
        <v>12</v>
      </c>
      <c r="O115" s="389">
        <v>0</v>
      </c>
      <c r="P115" s="389">
        <v>0</v>
      </c>
      <c r="Q115" s="389">
        <v>0</v>
      </c>
      <c r="R115" s="389">
        <v>1</v>
      </c>
      <c r="S115" s="389">
        <v>1.5</v>
      </c>
      <c r="T115" s="389">
        <v>1.5</v>
      </c>
      <c r="U115" s="389">
        <v>1.5</v>
      </c>
      <c r="V115" s="389">
        <v>1.5</v>
      </c>
      <c r="W115" s="389">
        <v>1.5</v>
      </c>
      <c r="X115" s="389">
        <v>1.5</v>
      </c>
      <c r="Y115" s="389">
        <v>2</v>
      </c>
      <c r="Z115" s="389">
        <v>0</v>
      </c>
      <c r="AA115" s="463" t="s">
        <v>934</v>
      </c>
      <c r="AB115" s="169" t="s">
        <v>1028</v>
      </c>
      <c r="AC115" s="169" t="s">
        <v>1028</v>
      </c>
      <c r="AD115" s="169" t="s">
        <v>1029</v>
      </c>
      <c r="AE115" s="186" t="s">
        <v>105</v>
      </c>
      <c r="AF115" s="467"/>
    </row>
    <row r="116" spans="1:32" s="97" customFormat="1" ht="116.25">
      <c r="A116" s="450" t="s">
        <v>47</v>
      </c>
      <c r="B116" s="421" t="s">
        <v>124</v>
      </c>
      <c r="C116" s="421"/>
      <c r="D116" s="421" t="s">
        <v>1021</v>
      </c>
      <c r="E116" s="421"/>
      <c r="F116" s="421" t="s">
        <v>1012</v>
      </c>
      <c r="G116" s="330">
        <v>2</v>
      </c>
      <c r="H116" s="421" t="s">
        <v>91</v>
      </c>
      <c r="I116" s="421" t="s">
        <v>1013</v>
      </c>
      <c r="J116" s="386" t="s">
        <v>81</v>
      </c>
      <c r="K116" s="378" t="s">
        <v>38</v>
      </c>
      <c r="L116" s="421" t="s">
        <v>39</v>
      </c>
      <c r="M116" s="432" t="s">
        <v>40</v>
      </c>
      <c r="N116" s="396">
        <f>+AVERAGE(O116:Z116)</f>
        <v>9.9999999999999992E-2</v>
      </c>
      <c r="O116" s="464">
        <v>0.1</v>
      </c>
      <c r="P116" s="464">
        <v>0.1</v>
      </c>
      <c r="Q116" s="464">
        <v>0.1</v>
      </c>
      <c r="R116" s="464">
        <v>0.1</v>
      </c>
      <c r="S116" s="464">
        <v>0.1</v>
      </c>
      <c r="T116" s="464">
        <v>0.1</v>
      </c>
      <c r="U116" s="464">
        <v>0.1</v>
      </c>
      <c r="V116" s="464">
        <v>0.1</v>
      </c>
      <c r="W116" s="464">
        <v>0.1</v>
      </c>
      <c r="X116" s="464">
        <v>0.1</v>
      </c>
      <c r="Y116" s="464">
        <v>0.1</v>
      </c>
      <c r="Z116" s="464">
        <v>0.1</v>
      </c>
      <c r="AA116" s="463" t="s">
        <v>1014</v>
      </c>
      <c r="AB116" s="169" t="s">
        <v>1028</v>
      </c>
      <c r="AC116" s="169" t="s">
        <v>1028</v>
      </c>
      <c r="AD116" s="169" t="s">
        <v>1029</v>
      </c>
      <c r="AE116" s="186" t="s">
        <v>1007</v>
      </c>
      <c r="AF116" s="467"/>
    </row>
    <row r="117" spans="1:32" s="97" customFormat="1" ht="15" hidden="1">
      <c r="D117" s="472"/>
      <c r="N117" s="98"/>
      <c r="AA117" s="473"/>
      <c r="AB117" s="473"/>
      <c r="AC117" s="473"/>
      <c r="AD117" s="473"/>
      <c r="AE117" s="474"/>
      <c r="AF117" s="473"/>
    </row>
    <row r="118" spans="1:32" s="97" customFormat="1" ht="15" hidden="1">
      <c r="N118" s="98"/>
      <c r="AE118" s="475"/>
    </row>
    <row r="119" spans="1:32" s="97" customFormat="1" ht="15" hidden="1">
      <c r="N119" s="98"/>
      <c r="AE119" s="475"/>
    </row>
    <row r="120" spans="1:32" s="97" customFormat="1" ht="15" hidden="1">
      <c r="N120" s="98"/>
      <c r="AE120" s="475"/>
    </row>
    <row r="121" spans="1:32" s="97" customFormat="1" ht="15" hidden="1">
      <c r="N121" s="98"/>
      <c r="AE121" s="475"/>
    </row>
    <row r="122" spans="1:32" s="97" customFormat="1" ht="23.25" hidden="1">
      <c r="N122" s="98"/>
      <c r="AB122" s="87" t="s">
        <v>828</v>
      </c>
      <c r="AC122" s="87" t="s">
        <v>518</v>
      </c>
      <c r="AD122" s="88" t="s">
        <v>519</v>
      </c>
      <c r="AE122" s="475"/>
    </row>
    <row r="123" spans="1:32" s="97" customFormat="1" ht="89.25" hidden="1" customHeight="1">
      <c r="N123" s="98"/>
      <c r="AB123" s="476" t="s">
        <v>915</v>
      </c>
      <c r="AC123" s="294" t="e">
        <f>+#REF!+#REF!+#REF!</f>
        <v>#REF!</v>
      </c>
      <c r="AD123" s="295">
        <f>+G33+G37+G35</f>
        <v>4.6666666666666661</v>
      </c>
      <c r="AE123" s="475"/>
    </row>
    <row r="124" spans="1:32" s="97" customFormat="1" ht="89.25" hidden="1" customHeight="1">
      <c r="N124" s="98"/>
      <c r="AB124" s="477" t="s">
        <v>1015</v>
      </c>
      <c r="AC124" s="294" t="e">
        <f>+#REF!+#REF!+#REF!+#REF!+#REF!+#REF!+#REF!+#REF!+#REF!+#REF!</f>
        <v>#REF!</v>
      </c>
      <c r="AD124" s="295">
        <f>+G67+G68+G69+G70+G71+G72+G74+G73+G75+G77</f>
        <v>10</v>
      </c>
      <c r="AE124" s="475"/>
    </row>
    <row r="125" spans="1:32" s="97" customFormat="1" ht="87.75" hidden="1" customHeight="1">
      <c r="N125" s="98"/>
      <c r="AB125" s="477" t="s">
        <v>1024</v>
      </c>
      <c r="AC125" s="294" t="e">
        <f>+#REF!+#REF!+#REF!+#REF!+#REF!+#REF!+#REF!+#REF!+#REF!</f>
        <v>#REF!</v>
      </c>
      <c r="AD125" s="295">
        <f>+G93+G94+G96+G97+G98+G99+G100+G101+G103</f>
        <v>9</v>
      </c>
      <c r="AE125" s="475"/>
    </row>
    <row r="126" spans="1:32" s="97" customFormat="1" ht="66.75" hidden="1" customHeight="1">
      <c r="N126" s="98"/>
      <c r="AB126" s="477" t="s">
        <v>974</v>
      </c>
      <c r="AC126" s="294" t="e">
        <f>+#REF!+#REF!+#REF!+#REF!+#REF!+#REF!+#REF!+#REF!+#REF!+#REF!</f>
        <v>#REF!</v>
      </c>
      <c r="AD126" s="295">
        <f>+G54+G55+G56+G57+G58+G59+G60+G61+G62+G64</f>
        <v>11</v>
      </c>
      <c r="AE126" s="475"/>
    </row>
    <row r="127" spans="1:32" s="97" customFormat="1" ht="70.5" hidden="1" customHeight="1">
      <c r="N127" s="98"/>
      <c r="AB127" s="477" t="s">
        <v>1019</v>
      </c>
      <c r="AC127" s="294" t="e">
        <f>+#REF!+#REF!+#REF!+#REF!+#REF!+#REF!+#REF!+#REF!+#REF!+#REF!</f>
        <v>#REF!</v>
      </c>
      <c r="AD127" s="295">
        <f>+G80+G81+G82+G83+G84+G85+G86+G87+G88+G90</f>
        <v>11</v>
      </c>
      <c r="AE127" s="475"/>
    </row>
    <row r="128" spans="1:32" s="97" customFormat="1" ht="84" hidden="1" customHeight="1">
      <c r="N128" s="98"/>
      <c r="AB128" s="477" t="s">
        <v>1028</v>
      </c>
      <c r="AC128" s="294" t="e">
        <f>+#REF!+#REF!+#REF!+#REF!+#REF!+#REF!+#REF!+#REF!+#REF!</f>
        <v>#REF!</v>
      </c>
      <c r="AD128" s="295">
        <f>+G43+G44+G45+G46+G47+G48+G49+G50+G51</f>
        <v>9</v>
      </c>
      <c r="AE128" s="475"/>
    </row>
    <row r="129" spans="14:31" s="97" customFormat="1" ht="60.75" hidden="1" customHeight="1">
      <c r="N129" s="98"/>
      <c r="AB129" s="476" t="s">
        <v>139</v>
      </c>
      <c r="AC129" s="294" t="e">
        <f>+#REF!+#REF!+#REF!+#REF!</f>
        <v>#REF!</v>
      </c>
      <c r="AD129" s="295">
        <f>+G38+G39+G41+G42</f>
        <v>6</v>
      </c>
      <c r="AE129" s="475"/>
    </row>
    <row r="130" spans="14:31" s="97" customFormat="1" ht="54" hidden="1" customHeight="1">
      <c r="N130" s="98"/>
      <c r="AB130" s="478" t="s">
        <v>949</v>
      </c>
      <c r="AC130" s="294" t="e">
        <f>+#REF!+#REF!+#REF!+#REF!+#REF!+#REF!</f>
        <v>#REF!</v>
      </c>
      <c r="AD130" s="295">
        <f>+G43+G44+G45+G46+G50+G51</f>
        <v>6</v>
      </c>
      <c r="AE130" s="475"/>
    </row>
    <row r="131" spans="14:31" s="97" customFormat="1" ht="87.75" hidden="1" customHeight="1">
      <c r="N131" s="98"/>
      <c r="AB131" s="479" t="s">
        <v>895</v>
      </c>
      <c r="AC131" s="294" t="e">
        <f>+#REF!++#REF!+#REF!+#REF!</f>
        <v>#REF!</v>
      </c>
      <c r="AD131" s="295">
        <f>+G28+G29+G30+G31</f>
        <v>8</v>
      </c>
      <c r="AE131" s="475"/>
    </row>
    <row r="132" spans="14:31" s="97" customFormat="1" ht="78" hidden="1" customHeight="1">
      <c r="N132" s="98"/>
      <c r="AB132" s="480" t="s">
        <v>840</v>
      </c>
      <c r="AC132" s="294" t="e">
        <f>#REF!+#REF!</f>
        <v>#REF!</v>
      </c>
      <c r="AD132" s="295">
        <f>G12+G13</f>
        <v>2</v>
      </c>
      <c r="AE132" s="475"/>
    </row>
    <row r="133" spans="14:31" s="97" customFormat="1" ht="106.5" hidden="1" customHeight="1">
      <c r="N133" s="98"/>
      <c r="AB133" s="479" t="s">
        <v>861</v>
      </c>
      <c r="AC133" s="294" t="e">
        <f>+#REF!+#REF!+#REF!+#REF!+#REF!+#REF!+#REF!+#REF!+#REF!+#REF!+#REF!</f>
        <v>#REF!</v>
      </c>
      <c r="AD133" s="295">
        <f>+G17+G18+G19+G20+G21+G22+G23+G24+G25+G26+G27</f>
        <v>19</v>
      </c>
      <c r="AE133" s="475"/>
    </row>
    <row r="134" spans="14:31" s="97" customFormat="1" ht="46.5" hidden="1">
      <c r="N134" s="98"/>
      <c r="AB134" s="85" t="s">
        <v>1030</v>
      </c>
      <c r="AC134" s="86" t="e">
        <f>+AVERAGE(AC123:AC133)</f>
        <v>#REF!</v>
      </c>
      <c r="AD134" s="297">
        <f>SUBTOTAL(9,AD123:AD133)</f>
        <v>95.666666666666657</v>
      </c>
      <c r="AE134" s="475"/>
    </row>
    <row r="135" spans="14:31" s="97" customFormat="1" ht="15" hidden="1">
      <c r="N135" s="98"/>
      <c r="AE135" s="475"/>
    </row>
    <row r="136" spans="14:31" s="97" customFormat="1" ht="15" hidden="1">
      <c r="N136" s="98"/>
      <c r="AE136" s="475"/>
    </row>
    <row r="137" spans="14:31" s="97" customFormat="1" ht="15" hidden="1">
      <c r="N137" s="98"/>
      <c r="AE137" s="475"/>
    </row>
    <row r="138" spans="14:31" s="97" customFormat="1" ht="15" hidden="1">
      <c r="N138" s="98"/>
      <c r="AE138" s="475"/>
    </row>
    <row r="139" spans="14:31" s="97" customFormat="1" ht="15" hidden="1">
      <c r="N139" s="98"/>
      <c r="AE139" s="475"/>
    </row>
    <row r="140" spans="14:31" s="97" customFormat="1" ht="15" hidden="1">
      <c r="N140" s="98"/>
      <c r="AE140" s="475"/>
    </row>
    <row r="141" spans="14:31" s="97" customFormat="1" ht="15" hidden="1">
      <c r="N141" s="98"/>
      <c r="AE141" s="475"/>
    </row>
    <row r="142" spans="14:31" s="97" customFormat="1" ht="15" hidden="1">
      <c r="N142" s="98"/>
      <c r="AE142" s="475"/>
    </row>
    <row r="143" spans="14:31" s="97" customFormat="1" ht="15" hidden="1">
      <c r="N143" s="98"/>
      <c r="AE143" s="475"/>
    </row>
    <row r="144" spans="14:31" s="97" customFormat="1" ht="15" hidden="1">
      <c r="N144" s="98"/>
      <c r="AE144" s="475"/>
    </row>
    <row r="145" spans="2:32" s="97" customFormat="1" ht="15" hidden="1">
      <c r="N145" s="98"/>
      <c r="AE145" s="475"/>
    </row>
    <row r="146" spans="2:32" s="97" customFormat="1" ht="15" hidden="1">
      <c r="N146" s="98"/>
      <c r="AE146" s="475"/>
    </row>
    <row r="147" spans="2:32" s="97" customFormat="1" ht="15" hidden="1">
      <c r="N147" s="98"/>
      <c r="AE147" s="475"/>
    </row>
    <row r="148" spans="2:32" s="97" customFormat="1" ht="15" hidden="1">
      <c r="N148" s="98"/>
      <c r="AE148" s="475"/>
    </row>
    <row r="149" spans="2:32" s="97" customFormat="1" ht="15" hidden="1">
      <c r="N149" s="98"/>
      <c r="AE149" s="475"/>
    </row>
    <row r="150" spans="2:32" s="97" customFormat="1" ht="15" hidden="1">
      <c r="N150" s="98"/>
      <c r="AE150" s="475"/>
    </row>
    <row r="151" spans="2:32" s="97" customFormat="1" ht="15" hidden="1">
      <c r="N151" s="98"/>
      <c r="AE151" s="475"/>
    </row>
    <row r="152" spans="2:32" s="97" customFormat="1" ht="15" hidden="1">
      <c r="N152" s="98"/>
      <c r="AE152" s="475"/>
    </row>
    <row r="153" spans="2:32" s="97" customFormat="1" ht="15" hidden="1">
      <c r="N153" s="98"/>
      <c r="AE153" s="475"/>
    </row>
    <row r="154" spans="2:32" s="97" customFormat="1" ht="15" hidden="1">
      <c r="N154" s="98"/>
      <c r="AE154" s="475"/>
    </row>
    <row r="155" spans="2:32" hidden="1">
      <c r="B155" s="481"/>
      <c r="AF155" s="483"/>
    </row>
    <row r="156" spans="2:32" hidden="1">
      <c r="B156" s="481"/>
      <c r="AF156" s="483"/>
    </row>
    <row r="157" spans="2:32" hidden="1">
      <c r="B157" s="481"/>
      <c r="AF157" s="483"/>
    </row>
    <row r="158" spans="2:32" hidden="1">
      <c r="B158" s="481"/>
      <c r="AF158" s="483"/>
    </row>
    <row r="159" spans="2:32" hidden="1">
      <c r="B159" s="481"/>
      <c r="AF159" s="483"/>
    </row>
    <row r="160" spans="2:32" hidden="1">
      <c r="B160" s="481"/>
      <c r="AF160" s="483"/>
    </row>
    <row r="161" spans="2:32" hidden="1">
      <c r="B161" s="481"/>
      <c r="AF161" s="483"/>
    </row>
    <row r="162" spans="2:32" hidden="1">
      <c r="B162" s="481"/>
      <c r="AF162" s="483"/>
    </row>
    <row r="163" spans="2:32" hidden="1">
      <c r="B163" s="481"/>
      <c r="AF163" s="483"/>
    </row>
    <row r="164" spans="2:32" hidden="1">
      <c r="B164" s="481"/>
      <c r="AF164" s="483"/>
    </row>
    <row r="165" spans="2:32" hidden="1">
      <c r="B165" s="481"/>
      <c r="AF165" s="483"/>
    </row>
    <row r="166" spans="2:32" hidden="1">
      <c r="B166" s="481"/>
      <c r="AF166" s="483"/>
    </row>
    <row r="167" spans="2:32" hidden="1">
      <c r="B167" s="481"/>
      <c r="AF167" s="483"/>
    </row>
    <row r="168" spans="2:32" hidden="1">
      <c r="B168" s="481"/>
      <c r="AF168" s="483"/>
    </row>
    <row r="169" spans="2:32" hidden="1">
      <c r="B169" s="481"/>
      <c r="AF169" s="483"/>
    </row>
    <row r="170" spans="2:32" hidden="1">
      <c r="B170" s="481"/>
      <c r="AF170" s="483"/>
    </row>
    <row r="171" spans="2:32" hidden="1">
      <c r="B171" s="481"/>
      <c r="AF171" s="483"/>
    </row>
    <row r="172" spans="2:32" hidden="1">
      <c r="B172" s="481"/>
      <c r="AF172" s="483"/>
    </row>
    <row r="173" spans="2:32" hidden="1">
      <c r="B173" s="481"/>
      <c r="AF173" s="483"/>
    </row>
    <row r="174" spans="2:32" hidden="1">
      <c r="B174" s="481"/>
      <c r="AF174" s="483"/>
    </row>
    <row r="175" spans="2:32" hidden="1">
      <c r="B175" s="481"/>
      <c r="AF175" s="483"/>
    </row>
    <row r="176" spans="2:32" hidden="1">
      <c r="B176" s="481"/>
      <c r="AF176" s="483"/>
    </row>
    <row r="177" spans="2:32" hidden="1">
      <c r="B177" s="481"/>
      <c r="AF177" s="483"/>
    </row>
    <row r="178" spans="2:32" hidden="1">
      <c r="B178" s="481"/>
      <c r="AF178" s="483"/>
    </row>
    <row r="179" spans="2:32" hidden="1">
      <c r="B179" s="481"/>
      <c r="AF179" s="483"/>
    </row>
    <row r="180" spans="2:32" hidden="1">
      <c r="B180" s="481"/>
      <c r="AF180" s="483"/>
    </row>
    <row r="181" spans="2:32" hidden="1">
      <c r="B181" s="481"/>
      <c r="AF181" s="483"/>
    </row>
    <row r="182" spans="2:32">
      <c r="B182" s="481"/>
      <c r="AF182" s="483"/>
    </row>
    <row r="183" spans="2:32">
      <c r="B183" s="481"/>
      <c r="AF183" s="483"/>
    </row>
    <row r="184" spans="2:32">
      <c r="B184" s="481"/>
      <c r="AF184" s="483"/>
    </row>
    <row r="185" spans="2:32">
      <c r="B185" s="481"/>
      <c r="AF185" s="483"/>
    </row>
    <row r="186" spans="2:32">
      <c r="B186" s="481"/>
      <c r="AF186" s="483"/>
    </row>
    <row r="187" spans="2:32">
      <c r="B187" s="481"/>
      <c r="AF187" s="483"/>
    </row>
    <row r="188" spans="2:32">
      <c r="B188" s="481"/>
      <c r="AF188" s="483"/>
    </row>
    <row r="189" spans="2:32">
      <c r="B189" s="481"/>
      <c r="AF189" s="483"/>
    </row>
    <row r="190" spans="2:32">
      <c r="B190" s="481"/>
      <c r="AF190" s="483"/>
    </row>
    <row r="191" spans="2:32">
      <c r="B191" s="481"/>
      <c r="AF191" s="483"/>
    </row>
    <row r="192" spans="2:32">
      <c r="B192" s="481"/>
      <c r="AF192" s="483"/>
    </row>
    <row r="193" spans="2:32">
      <c r="B193" s="481"/>
      <c r="AF193" s="483"/>
    </row>
    <row r="194" spans="2:32">
      <c r="B194" s="481"/>
      <c r="AF194" s="483"/>
    </row>
    <row r="195" spans="2:32">
      <c r="B195" s="481"/>
      <c r="AF195" s="483"/>
    </row>
    <row r="196" spans="2:32">
      <c r="B196" s="481"/>
      <c r="AF196" s="483"/>
    </row>
    <row r="197" spans="2:32">
      <c r="B197" s="481"/>
      <c r="AF197" s="483"/>
    </row>
    <row r="198" spans="2:32">
      <c r="B198" s="481"/>
      <c r="AF198" s="483"/>
    </row>
    <row r="199" spans="2:32">
      <c r="B199" s="481"/>
      <c r="AF199" s="483"/>
    </row>
    <row r="200" spans="2:32">
      <c r="B200" s="481"/>
      <c r="AF200" s="483"/>
    </row>
    <row r="201" spans="2:32">
      <c r="B201" s="481"/>
      <c r="AF201" s="483"/>
    </row>
    <row r="202" spans="2:32">
      <c r="B202" s="481"/>
      <c r="AF202" s="483"/>
    </row>
    <row r="203" spans="2:32">
      <c r="B203" s="481"/>
      <c r="AF203" s="483"/>
    </row>
    <row r="204" spans="2:32">
      <c r="B204" s="481"/>
      <c r="AF204" s="483"/>
    </row>
    <row r="205" spans="2:32">
      <c r="B205" s="481"/>
      <c r="AF205" s="483"/>
    </row>
    <row r="206" spans="2:32">
      <c r="B206" s="481"/>
      <c r="AF206" s="483"/>
    </row>
    <row r="207" spans="2:32">
      <c r="B207" s="481"/>
      <c r="AF207" s="483"/>
    </row>
    <row r="208" spans="2:32">
      <c r="B208" s="481"/>
      <c r="AF208" s="483"/>
    </row>
    <row r="209" spans="2:32">
      <c r="B209" s="481"/>
      <c r="AF209" s="483"/>
    </row>
    <row r="210" spans="2:32">
      <c r="B210" s="481"/>
      <c r="AF210" s="483"/>
    </row>
    <row r="211" spans="2:32">
      <c r="B211" s="481"/>
      <c r="AF211" s="483"/>
    </row>
    <row r="212" spans="2:32">
      <c r="B212" s="481"/>
      <c r="AF212" s="483"/>
    </row>
    <row r="213" spans="2:32">
      <c r="B213" s="481"/>
      <c r="AF213" s="483"/>
    </row>
    <row r="214" spans="2:32">
      <c r="B214" s="481"/>
      <c r="AF214" s="483"/>
    </row>
    <row r="215" spans="2:32">
      <c r="B215" s="481"/>
      <c r="AF215" s="483"/>
    </row>
    <row r="216" spans="2:32">
      <c r="B216" s="481"/>
      <c r="AF216" s="483"/>
    </row>
    <row r="217" spans="2:32">
      <c r="B217" s="481"/>
      <c r="AF217" s="483"/>
    </row>
    <row r="218" spans="2:32">
      <c r="B218" s="481"/>
      <c r="AF218" s="483"/>
    </row>
    <row r="219" spans="2:32">
      <c r="B219" s="481"/>
      <c r="AF219" s="483"/>
    </row>
    <row r="220" spans="2:32">
      <c r="B220" s="481"/>
      <c r="AF220" s="483"/>
    </row>
    <row r="221" spans="2:32">
      <c r="B221" s="481"/>
      <c r="AF221" s="483"/>
    </row>
    <row r="222" spans="2:32">
      <c r="B222" s="481"/>
      <c r="AF222" s="483"/>
    </row>
    <row r="223" spans="2:32">
      <c r="B223" s="481"/>
      <c r="AF223" s="483"/>
    </row>
    <row r="224" spans="2:32">
      <c r="B224" s="481"/>
      <c r="AF224" s="483"/>
    </row>
    <row r="225" spans="2:32">
      <c r="B225" s="481"/>
      <c r="AF225" s="483"/>
    </row>
    <row r="226" spans="2:32">
      <c r="B226" s="481"/>
      <c r="AF226" s="483"/>
    </row>
    <row r="227" spans="2:32">
      <c r="B227" s="481"/>
      <c r="AF227" s="483"/>
    </row>
    <row r="228" spans="2:32">
      <c r="B228" s="481"/>
      <c r="AF228" s="483"/>
    </row>
    <row r="229" spans="2:32">
      <c r="B229" s="481"/>
      <c r="AF229" s="483"/>
    </row>
    <row r="230" spans="2:32">
      <c r="B230" s="481"/>
      <c r="AF230" s="483"/>
    </row>
    <row r="231" spans="2:32">
      <c r="B231" s="481"/>
      <c r="AF231" s="483"/>
    </row>
    <row r="232" spans="2:32">
      <c r="B232" s="481"/>
      <c r="AF232" s="483"/>
    </row>
    <row r="233" spans="2:32">
      <c r="B233" s="481"/>
      <c r="AF233" s="483"/>
    </row>
    <row r="234" spans="2:32">
      <c r="B234" s="481"/>
      <c r="AF234" s="483"/>
    </row>
    <row r="235" spans="2:32">
      <c r="B235" s="481"/>
      <c r="AF235" s="483"/>
    </row>
    <row r="236" spans="2:32">
      <c r="B236" s="481"/>
      <c r="AF236" s="483"/>
    </row>
    <row r="237" spans="2:32">
      <c r="B237" s="481"/>
      <c r="AF237" s="483"/>
    </row>
    <row r="238" spans="2:32">
      <c r="B238" s="481"/>
      <c r="AF238" s="483"/>
    </row>
    <row r="239" spans="2:32">
      <c r="B239" s="481"/>
      <c r="AF239" s="483"/>
    </row>
    <row r="240" spans="2:32">
      <c r="B240" s="481"/>
      <c r="AF240" s="483"/>
    </row>
    <row r="241" spans="2:32">
      <c r="B241" s="481"/>
      <c r="AF241" s="483"/>
    </row>
    <row r="242" spans="2:32">
      <c r="B242" s="481"/>
      <c r="AF242" s="483"/>
    </row>
    <row r="243" spans="2:32">
      <c r="B243" s="481"/>
      <c r="AF243" s="483"/>
    </row>
    <row r="244" spans="2:32">
      <c r="B244" s="481"/>
      <c r="AF244" s="483"/>
    </row>
    <row r="245" spans="2:32">
      <c r="B245" s="481"/>
      <c r="AF245" s="483"/>
    </row>
    <row r="246" spans="2:32">
      <c r="B246" s="481"/>
      <c r="AF246" s="483"/>
    </row>
    <row r="247" spans="2:32">
      <c r="B247" s="481"/>
      <c r="AF247" s="483"/>
    </row>
    <row r="248" spans="2:32">
      <c r="B248" s="481"/>
      <c r="AF248" s="483"/>
    </row>
    <row r="249" spans="2:32">
      <c r="B249" s="481"/>
      <c r="AF249" s="483"/>
    </row>
    <row r="250" spans="2:32">
      <c r="B250" s="481"/>
      <c r="AF250" s="483"/>
    </row>
    <row r="251" spans="2:32">
      <c r="B251" s="481"/>
      <c r="AF251" s="483"/>
    </row>
    <row r="252" spans="2:32">
      <c r="B252" s="481"/>
      <c r="AF252" s="483"/>
    </row>
    <row r="253" spans="2:32">
      <c r="B253" s="481"/>
      <c r="AF253" s="483"/>
    </row>
    <row r="254" spans="2:32">
      <c r="B254" s="481"/>
      <c r="AF254" s="483"/>
    </row>
    <row r="255" spans="2:32">
      <c r="B255" s="481"/>
      <c r="AF255" s="483"/>
    </row>
    <row r="256" spans="2:32">
      <c r="B256" s="481"/>
      <c r="AF256" s="483"/>
    </row>
    <row r="257" spans="2:32">
      <c r="B257" s="481"/>
      <c r="AF257" s="483"/>
    </row>
    <row r="258" spans="2:32">
      <c r="B258" s="481"/>
      <c r="AF258" s="483"/>
    </row>
    <row r="259" spans="2:32">
      <c r="B259" s="481"/>
      <c r="AF259" s="483"/>
    </row>
    <row r="260" spans="2:32">
      <c r="B260" s="481"/>
      <c r="AF260" s="483"/>
    </row>
    <row r="261" spans="2:32">
      <c r="B261" s="481"/>
      <c r="AF261" s="483"/>
    </row>
    <row r="262" spans="2:32">
      <c r="B262" s="481"/>
      <c r="AF262" s="483"/>
    </row>
    <row r="263" spans="2:32">
      <c r="B263" s="481"/>
      <c r="AF263" s="483"/>
    </row>
    <row r="264" spans="2:32">
      <c r="B264" s="481"/>
      <c r="AF264" s="483"/>
    </row>
    <row r="265" spans="2:32">
      <c r="B265" s="481"/>
      <c r="AF265" s="483"/>
    </row>
    <row r="266" spans="2:32">
      <c r="B266" s="481"/>
      <c r="AF266" s="483"/>
    </row>
    <row r="267" spans="2:32">
      <c r="B267" s="481"/>
      <c r="AF267" s="483"/>
    </row>
    <row r="268" spans="2:32">
      <c r="B268" s="481"/>
      <c r="AF268" s="483"/>
    </row>
    <row r="269" spans="2:32">
      <c r="B269" s="481"/>
      <c r="AF269" s="483"/>
    </row>
    <row r="270" spans="2:32">
      <c r="B270" s="481"/>
      <c r="AF270" s="483"/>
    </row>
    <row r="271" spans="2:32">
      <c r="B271" s="481"/>
      <c r="AF271" s="483"/>
    </row>
    <row r="272" spans="2:32">
      <c r="B272" s="481"/>
      <c r="AF272" s="483"/>
    </row>
    <row r="273" spans="2:32">
      <c r="B273" s="481"/>
      <c r="AF273" s="483"/>
    </row>
    <row r="274" spans="2:32">
      <c r="B274" s="481"/>
      <c r="AF274" s="483"/>
    </row>
    <row r="275" spans="2:32">
      <c r="B275" s="481"/>
      <c r="AF275" s="483"/>
    </row>
    <row r="276" spans="2:32">
      <c r="B276" s="481"/>
      <c r="AF276" s="483"/>
    </row>
    <row r="277" spans="2:32">
      <c r="B277" s="481"/>
      <c r="AF277" s="483"/>
    </row>
    <row r="278" spans="2:32">
      <c r="B278" s="481"/>
      <c r="AF278" s="483"/>
    </row>
    <row r="279" spans="2:32">
      <c r="B279" s="481"/>
      <c r="AF279" s="483"/>
    </row>
    <row r="280" spans="2:32">
      <c r="B280" s="481"/>
      <c r="AF280" s="483"/>
    </row>
    <row r="281" spans="2:32">
      <c r="B281" s="481"/>
      <c r="AF281" s="483"/>
    </row>
    <row r="282" spans="2:32">
      <c r="B282" s="481"/>
      <c r="AF282" s="483"/>
    </row>
    <row r="283" spans="2:32">
      <c r="B283" s="481"/>
      <c r="AF283" s="483"/>
    </row>
    <row r="284" spans="2:32">
      <c r="B284" s="481"/>
      <c r="AF284" s="483"/>
    </row>
    <row r="285" spans="2:32">
      <c r="B285" s="481"/>
      <c r="AF285" s="483"/>
    </row>
    <row r="286" spans="2:32">
      <c r="B286" s="481"/>
      <c r="AF286" s="483"/>
    </row>
    <row r="287" spans="2:32">
      <c r="B287" s="481"/>
      <c r="AF287" s="483"/>
    </row>
    <row r="288" spans="2:32">
      <c r="B288" s="481"/>
      <c r="AF288" s="483"/>
    </row>
    <row r="289" spans="2:32">
      <c r="B289" s="481"/>
      <c r="AF289" s="483"/>
    </row>
    <row r="290" spans="2:32">
      <c r="B290" s="481"/>
      <c r="AF290" s="483"/>
    </row>
    <row r="291" spans="2:32">
      <c r="B291" s="481"/>
      <c r="AF291" s="483"/>
    </row>
    <row r="292" spans="2:32">
      <c r="B292" s="481"/>
      <c r="AF292" s="483"/>
    </row>
    <row r="293" spans="2:32">
      <c r="B293" s="481"/>
      <c r="AF293" s="483"/>
    </row>
    <row r="294" spans="2:32">
      <c r="B294" s="481"/>
      <c r="AF294" s="483"/>
    </row>
    <row r="295" spans="2:32">
      <c r="B295" s="481"/>
      <c r="AF295" s="483"/>
    </row>
    <row r="296" spans="2:32">
      <c r="B296" s="481"/>
      <c r="AF296" s="483"/>
    </row>
    <row r="297" spans="2:32">
      <c r="B297" s="481"/>
      <c r="AF297" s="483"/>
    </row>
    <row r="298" spans="2:32">
      <c r="B298" s="481"/>
      <c r="AF298" s="483"/>
    </row>
    <row r="299" spans="2:32">
      <c r="B299" s="481"/>
      <c r="AF299" s="483"/>
    </row>
    <row r="300" spans="2:32">
      <c r="B300" s="481"/>
      <c r="AF300" s="483"/>
    </row>
    <row r="301" spans="2:32">
      <c r="B301" s="481"/>
      <c r="AF301" s="483"/>
    </row>
    <row r="302" spans="2:32">
      <c r="B302" s="481"/>
      <c r="AF302" s="483"/>
    </row>
    <row r="303" spans="2:32">
      <c r="B303" s="481"/>
      <c r="AF303" s="483"/>
    </row>
    <row r="304" spans="2:32">
      <c r="B304" s="481"/>
      <c r="AF304" s="483"/>
    </row>
    <row r="305" spans="2:32">
      <c r="B305" s="481"/>
      <c r="AF305" s="483"/>
    </row>
    <row r="306" spans="2:32">
      <c r="B306" s="481"/>
      <c r="AF306" s="483"/>
    </row>
    <row r="307" spans="2:32">
      <c r="B307" s="481"/>
      <c r="AF307" s="483"/>
    </row>
    <row r="308" spans="2:32">
      <c r="B308" s="481"/>
      <c r="AF308" s="483"/>
    </row>
    <row r="309" spans="2:32">
      <c r="B309" s="481"/>
      <c r="AF309" s="483"/>
    </row>
    <row r="310" spans="2:32">
      <c r="B310" s="481"/>
      <c r="AF310" s="483"/>
    </row>
    <row r="311" spans="2:32">
      <c r="B311" s="481"/>
      <c r="AF311" s="483"/>
    </row>
    <row r="312" spans="2:32">
      <c r="B312" s="481"/>
      <c r="AF312" s="483"/>
    </row>
    <row r="313" spans="2:32">
      <c r="B313" s="481"/>
      <c r="AF313" s="483"/>
    </row>
    <row r="314" spans="2:32">
      <c r="B314" s="481"/>
      <c r="AF314" s="483"/>
    </row>
    <row r="315" spans="2:32">
      <c r="B315" s="481"/>
      <c r="AF315" s="483"/>
    </row>
    <row r="316" spans="2:32">
      <c r="B316" s="481"/>
      <c r="AF316" s="483"/>
    </row>
    <row r="317" spans="2:32">
      <c r="B317" s="481"/>
      <c r="AF317" s="483"/>
    </row>
    <row r="318" spans="2:32">
      <c r="B318" s="481"/>
      <c r="AF318" s="483"/>
    </row>
    <row r="319" spans="2:32">
      <c r="B319" s="481"/>
      <c r="AF319" s="483"/>
    </row>
    <row r="320" spans="2:32">
      <c r="B320" s="481"/>
      <c r="AF320" s="483"/>
    </row>
    <row r="321" spans="2:32">
      <c r="B321" s="481"/>
      <c r="AF321" s="483"/>
    </row>
    <row r="322" spans="2:32">
      <c r="B322" s="481"/>
      <c r="AF322" s="483"/>
    </row>
    <row r="323" spans="2:32">
      <c r="B323" s="481"/>
      <c r="AF323" s="483"/>
    </row>
    <row r="324" spans="2:32">
      <c r="B324" s="481"/>
      <c r="AF324" s="483"/>
    </row>
    <row r="325" spans="2:32">
      <c r="B325" s="481"/>
      <c r="AF325" s="483"/>
    </row>
    <row r="326" spans="2:32">
      <c r="B326" s="481"/>
      <c r="AF326" s="483"/>
    </row>
    <row r="327" spans="2:32">
      <c r="B327" s="481"/>
      <c r="AF327" s="483"/>
    </row>
    <row r="328" spans="2:32">
      <c r="B328" s="481"/>
      <c r="AF328" s="483"/>
    </row>
    <row r="329" spans="2:32">
      <c r="AF329" s="483"/>
    </row>
    <row r="330" spans="2:32">
      <c r="AF330" s="483"/>
    </row>
    <row r="331" spans="2:32">
      <c r="AF331" s="483"/>
    </row>
    <row r="332" spans="2:32">
      <c r="AF332" s="483"/>
    </row>
    <row r="333" spans="2:32">
      <c r="AF333" s="483"/>
    </row>
    <row r="334" spans="2:32">
      <c r="AF334" s="483"/>
    </row>
    <row r="335" spans="2:32">
      <c r="AF335" s="483"/>
    </row>
    <row r="336" spans="2:32">
      <c r="AF336" s="483"/>
    </row>
    <row r="337" spans="32:32">
      <c r="AF337" s="483"/>
    </row>
    <row r="338" spans="32:32">
      <c r="AF338" s="483"/>
    </row>
    <row r="339" spans="32:32">
      <c r="AF339" s="483"/>
    </row>
    <row r="340" spans="32:32">
      <c r="AF340" s="483"/>
    </row>
    <row r="341" spans="32:32">
      <c r="AF341" s="483"/>
    </row>
    <row r="342" spans="32:32">
      <c r="AF342" s="483"/>
    </row>
    <row r="343" spans="32:32">
      <c r="AF343" s="483"/>
    </row>
    <row r="344" spans="32:32">
      <c r="AF344" s="483"/>
    </row>
    <row r="345" spans="32:32">
      <c r="AF345" s="483"/>
    </row>
    <row r="346" spans="32:32">
      <c r="AF346" s="483"/>
    </row>
    <row r="347" spans="32:32">
      <c r="AF347" s="483"/>
    </row>
    <row r="348" spans="32:32">
      <c r="AF348" s="483"/>
    </row>
    <row r="349" spans="32:32">
      <c r="AF349" s="483"/>
    </row>
    <row r="350" spans="32:32">
      <c r="AF350" s="483"/>
    </row>
    <row r="351" spans="32:32">
      <c r="AF351" s="483"/>
    </row>
    <row r="352" spans="32:32">
      <c r="AF352" s="483"/>
    </row>
    <row r="353" spans="32:32">
      <c r="AF353" s="483"/>
    </row>
    <row r="354" spans="32:32">
      <c r="AF354" s="483"/>
    </row>
    <row r="355" spans="32:32">
      <c r="AF355" s="483"/>
    </row>
    <row r="356" spans="32:32">
      <c r="AF356" s="483"/>
    </row>
    <row r="357" spans="32:32">
      <c r="AF357" s="483"/>
    </row>
    <row r="358" spans="32:32">
      <c r="AF358" s="483"/>
    </row>
    <row r="359" spans="32:32">
      <c r="AF359" s="483"/>
    </row>
    <row r="360" spans="32:32">
      <c r="AF360" s="483"/>
    </row>
    <row r="361" spans="32:32">
      <c r="AF361" s="483"/>
    </row>
    <row r="362" spans="32:32">
      <c r="AF362" s="483"/>
    </row>
    <row r="363" spans="32:32">
      <c r="AF363" s="483"/>
    </row>
    <row r="364" spans="32:32">
      <c r="AF364" s="483"/>
    </row>
    <row r="365" spans="32:32">
      <c r="AF365" s="483"/>
    </row>
    <row r="366" spans="32:32">
      <c r="AF366" s="483"/>
    </row>
    <row r="367" spans="32:32">
      <c r="AF367" s="483"/>
    </row>
    <row r="368" spans="32:32">
      <c r="AF368" s="483"/>
    </row>
    <row r="369" spans="32:32">
      <c r="AF369" s="483"/>
    </row>
    <row r="370" spans="32:32">
      <c r="AF370" s="483"/>
    </row>
    <row r="371" spans="32:32">
      <c r="AF371" s="483"/>
    </row>
    <row r="372" spans="32:32">
      <c r="AF372" s="483"/>
    </row>
    <row r="373" spans="32:32">
      <c r="AF373" s="483"/>
    </row>
    <row r="374" spans="32:32">
      <c r="AF374" s="483"/>
    </row>
    <row r="375" spans="32:32">
      <c r="AF375" s="483"/>
    </row>
    <row r="376" spans="32:32">
      <c r="AF376" s="483"/>
    </row>
    <row r="377" spans="32:32">
      <c r="AF377" s="483"/>
    </row>
    <row r="378" spans="32:32">
      <c r="AF378" s="483"/>
    </row>
    <row r="379" spans="32:32">
      <c r="AF379" s="483"/>
    </row>
    <row r="380" spans="32:32">
      <c r="AF380" s="483"/>
    </row>
    <row r="381" spans="32:32">
      <c r="AF381" s="483"/>
    </row>
    <row r="382" spans="32:32">
      <c r="AF382" s="483"/>
    </row>
    <row r="383" spans="32:32">
      <c r="AF383" s="483"/>
    </row>
    <row r="384" spans="32:32">
      <c r="AF384" s="483"/>
    </row>
    <row r="385" spans="32:32">
      <c r="AF385" s="483"/>
    </row>
    <row r="386" spans="32:32">
      <c r="AF386" s="483"/>
    </row>
    <row r="387" spans="32:32">
      <c r="AF387" s="483"/>
    </row>
    <row r="388" spans="32:32">
      <c r="AF388" s="483"/>
    </row>
    <row r="389" spans="32:32">
      <c r="AF389" s="483"/>
    </row>
    <row r="390" spans="32:32">
      <c r="AF390" s="483"/>
    </row>
    <row r="391" spans="32:32">
      <c r="AF391" s="483"/>
    </row>
    <row r="392" spans="32:32">
      <c r="AF392" s="483"/>
    </row>
    <row r="393" spans="32:32">
      <c r="AF393" s="483"/>
    </row>
    <row r="394" spans="32:32">
      <c r="AF394" s="483"/>
    </row>
    <row r="395" spans="32:32">
      <c r="AF395" s="483"/>
    </row>
    <row r="396" spans="32:32">
      <c r="AF396" s="483"/>
    </row>
    <row r="397" spans="32:32">
      <c r="AF397" s="483"/>
    </row>
    <row r="398" spans="32:32">
      <c r="AF398" s="483"/>
    </row>
    <row r="399" spans="32:32">
      <c r="AF399" s="483"/>
    </row>
    <row r="400" spans="32:32">
      <c r="AF400" s="483"/>
    </row>
    <row r="401" spans="32:32">
      <c r="AF401" s="483"/>
    </row>
    <row r="402" spans="32:32">
      <c r="AF402" s="483"/>
    </row>
    <row r="403" spans="32:32">
      <c r="AF403" s="483"/>
    </row>
    <row r="404" spans="32:32">
      <c r="AF404" s="483"/>
    </row>
    <row r="405" spans="32:32">
      <c r="AF405" s="483"/>
    </row>
    <row r="406" spans="32:32">
      <c r="AF406" s="483"/>
    </row>
    <row r="407" spans="32:32">
      <c r="AF407" s="483"/>
    </row>
    <row r="408" spans="32:32">
      <c r="AF408" s="483"/>
    </row>
    <row r="409" spans="32:32">
      <c r="AF409" s="483"/>
    </row>
    <row r="410" spans="32:32">
      <c r="AF410" s="483"/>
    </row>
    <row r="411" spans="32:32">
      <c r="AF411" s="483"/>
    </row>
    <row r="412" spans="32:32">
      <c r="AF412" s="483"/>
    </row>
    <row r="413" spans="32:32">
      <c r="AF413" s="483"/>
    </row>
    <row r="414" spans="32:32">
      <c r="AF414" s="483"/>
    </row>
    <row r="415" spans="32:32">
      <c r="AF415" s="483"/>
    </row>
    <row r="416" spans="32:32">
      <c r="AF416" s="483"/>
    </row>
    <row r="417" spans="32:32">
      <c r="AF417" s="483"/>
    </row>
    <row r="418" spans="32:32">
      <c r="AF418" s="483"/>
    </row>
    <row r="419" spans="32:32">
      <c r="AF419" s="483"/>
    </row>
    <row r="420" spans="32:32">
      <c r="AF420" s="483"/>
    </row>
    <row r="421" spans="32:32">
      <c r="AF421" s="483"/>
    </row>
    <row r="422" spans="32:32">
      <c r="AF422" s="483"/>
    </row>
    <row r="423" spans="32:32">
      <c r="AF423" s="483"/>
    </row>
    <row r="424" spans="32:32">
      <c r="AF424" s="483"/>
    </row>
    <row r="425" spans="32:32">
      <c r="AF425" s="483"/>
    </row>
    <row r="426" spans="32:32">
      <c r="AF426" s="483"/>
    </row>
    <row r="427" spans="32:32">
      <c r="AF427" s="483"/>
    </row>
    <row r="428" spans="32:32">
      <c r="AF428" s="483"/>
    </row>
    <row r="429" spans="32:32">
      <c r="AF429" s="483"/>
    </row>
    <row r="430" spans="32:32">
      <c r="AF430" s="483"/>
    </row>
    <row r="431" spans="32:32">
      <c r="AF431" s="483"/>
    </row>
    <row r="432" spans="32:32">
      <c r="AF432" s="483"/>
    </row>
    <row r="433" spans="32:32">
      <c r="AF433" s="483"/>
    </row>
    <row r="434" spans="32:32">
      <c r="AF434" s="483"/>
    </row>
    <row r="435" spans="32:32">
      <c r="AF435" s="483"/>
    </row>
    <row r="436" spans="32:32">
      <c r="AF436" s="483"/>
    </row>
    <row r="437" spans="32:32">
      <c r="AF437" s="483"/>
    </row>
    <row r="438" spans="32:32">
      <c r="AF438" s="483"/>
    </row>
    <row r="439" spans="32:32">
      <c r="AF439" s="483"/>
    </row>
    <row r="440" spans="32:32">
      <c r="AF440" s="483"/>
    </row>
    <row r="441" spans="32:32">
      <c r="AF441" s="483"/>
    </row>
    <row r="442" spans="32:32">
      <c r="AF442" s="483"/>
    </row>
    <row r="443" spans="32:32">
      <c r="AF443" s="483"/>
    </row>
    <row r="444" spans="32:32">
      <c r="AF444" s="483"/>
    </row>
    <row r="445" spans="32:32">
      <c r="AF445" s="483"/>
    </row>
    <row r="446" spans="32:32">
      <c r="AF446" s="483"/>
    </row>
    <row r="447" spans="32:32">
      <c r="AF447" s="483"/>
    </row>
    <row r="448" spans="32:32">
      <c r="AF448" s="483"/>
    </row>
    <row r="449" spans="32:32">
      <c r="AF449" s="483"/>
    </row>
    <row r="450" spans="32:32">
      <c r="AF450" s="483"/>
    </row>
    <row r="451" spans="32:32">
      <c r="AF451" s="483"/>
    </row>
    <row r="452" spans="32:32">
      <c r="AF452" s="483"/>
    </row>
    <row r="453" spans="32:32">
      <c r="AF453" s="483"/>
    </row>
    <row r="454" spans="32:32">
      <c r="AF454" s="483"/>
    </row>
    <row r="455" spans="32:32">
      <c r="AF455" s="483"/>
    </row>
    <row r="456" spans="32:32">
      <c r="AF456" s="483"/>
    </row>
    <row r="457" spans="32:32">
      <c r="AF457" s="483"/>
    </row>
    <row r="458" spans="32:32">
      <c r="AF458" s="483"/>
    </row>
    <row r="459" spans="32:32">
      <c r="AF459" s="483"/>
    </row>
    <row r="460" spans="32:32">
      <c r="AF460" s="483"/>
    </row>
    <row r="461" spans="32:32">
      <c r="AF461" s="483"/>
    </row>
    <row r="462" spans="32:32">
      <c r="AF462" s="483"/>
    </row>
    <row r="463" spans="32:32">
      <c r="AF463" s="483"/>
    </row>
    <row r="464" spans="32:32">
      <c r="AF464" s="483"/>
    </row>
    <row r="465" spans="32:32">
      <c r="AF465" s="483"/>
    </row>
    <row r="466" spans="32:32">
      <c r="AF466" s="483"/>
    </row>
    <row r="467" spans="32:32">
      <c r="AF467" s="483"/>
    </row>
    <row r="468" spans="32:32">
      <c r="AF468" s="483"/>
    </row>
    <row r="469" spans="32:32">
      <c r="AF469" s="483"/>
    </row>
    <row r="470" spans="32:32">
      <c r="AF470" s="483"/>
    </row>
    <row r="471" spans="32:32">
      <c r="AF471" s="483"/>
    </row>
    <row r="472" spans="32:32">
      <c r="AF472" s="483"/>
    </row>
    <row r="473" spans="32:32">
      <c r="AF473" s="483"/>
    </row>
    <row r="474" spans="32:32">
      <c r="AF474" s="483"/>
    </row>
    <row r="475" spans="32:32">
      <c r="AF475" s="483"/>
    </row>
    <row r="476" spans="32:32">
      <c r="AF476" s="483"/>
    </row>
    <row r="477" spans="32:32">
      <c r="AF477" s="483"/>
    </row>
    <row r="478" spans="32:32">
      <c r="AF478" s="483"/>
    </row>
    <row r="479" spans="32:32">
      <c r="AF479" s="483"/>
    </row>
    <row r="480" spans="32:32">
      <c r="AF480" s="483"/>
    </row>
    <row r="481" spans="32:32">
      <c r="AF481" s="483"/>
    </row>
    <row r="482" spans="32:32">
      <c r="AF482" s="483"/>
    </row>
    <row r="483" spans="32:32">
      <c r="AF483" s="483"/>
    </row>
    <row r="484" spans="32:32">
      <c r="AF484" s="483"/>
    </row>
    <row r="485" spans="32:32">
      <c r="AF485" s="483"/>
    </row>
    <row r="486" spans="32:32">
      <c r="AF486" s="483"/>
    </row>
    <row r="487" spans="32:32">
      <c r="AF487" s="483"/>
    </row>
    <row r="488" spans="32:32">
      <c r="AF488" s="483"/>
    </row>
    <row r="489" spans="32:32">
      <c r="AF489" s="483"/>
    </row>
    <row r="490" spans="32:32">
      <c r="AF490" s="483"/>
    </row>
    <row r="491" spans="32:32">
      <c r="AF491" s="483"/>
    </row>
    <row r="492" spans="32:32">
      <c r="AF492" s="483"/>
    </row>
    <row r="493" spans="32:32">
      <c r="AF493" s="483"/>
    </row>
    <row r="494" spans="32:32">
      <c r="AF494" s="483"/>
    </row>
    <row r="495" spans="32:32">
      <c r="AF495" s="483"/>
    </row>
    <row r="496" spans="32:32">
      <c r="AF496" s="483"/>
    </row>
    <row r="497" spans="32:32">
      <c r="AF497" s="483"/>
    </row>
    <row r="498" spans="32:32">
      <c r="AF498" s="483"/>
    </row>
    <row r="499" spans="32:32">
      <c r="AF499" s="483"/>
    </row>
    <row r="500" spans="32:32">
      <c r="AF500" s="483"/>
    </row>
    <row r="501" spans="32:32">
      <c r="AF501" s="483"/>
    </row>
    <row r="502" spans="32:32">
      <c r="AF502" s="483"/>
    </row>
    <row r="503" spans="32:32">
      <c r="AF503" s="483"/>
    </row>
    <row r="504" spans="32:32">
      <c r="AF504" s="483"/>
    </row>
    <row r="505" spans="32:32">
      <c r="AF505" s="483"/>
    </row>
    <row r="506" spans="32:32">
      <c r="AF506" s="483"/>
    </row>
    <row r="507" spans="32:32">
      <c r="AF507" s="483"/>
    </row>
    <row r="508" spans="32:32">
      <c r="AF508" s="483"/>
    </row>
    <row r="509" spans="32:32">
      <c r="AF509" s="483"/>
    </row>
    <row r="510" spans="32:32">
      <c r="AF510" s="483"/>
    </row>
    <row r="511" spans="32:32">
      <c r="AF511" s="483"/>
    </row>
    <row r="512" spans="32:32">
      <c r="AF512" s="483"/>
    </row>
    <row r="513" spans="32:32">
      <c r="AF513" s="483"/>
    </row>
    <row r="514" spans="32:32">
      <c r="AF514" s="483"/>
    </row>
    <row r="515" spans="32:32">
      <c r="AF515" s="483"/>
    </row>
    <row r="516" spans="32:32">
      <c r="AF516" s="483"/>
    </row>
    <row r="517" spans="32:32">
      <c r="AF517" s="483"/>
    </row>
    <row r="518" spans="32:32">
      <c r="AF518" s="483"/>
    </row>
    <row r="519" spans="32:32">
      <c r="AF519" s="483"/>
    </row>
    <row r="520" spans="32:32">
      <c r="AF520" s="483"/>
    </row>
    <row r="521" spans="32:32">
      <c r="AF521" s="483"/>
    </row>
    <row r="522" spans="32:32">
      <c r="AF522" s="483"/>
    </row>
    <row r="523" spans="32:32">
      <c r="AF523" s="483"/>
    </row>
    <row r="524" spans="32:32">
      <c r="AF524" s="483"/>
    </row>
    <row r="525" spans="32:32">
      <c r="AF525" s="483"/>
    </row>
    <row r="526" spans="32:32">
      <c r="AF526" s="483"/>
    </row>
    <row r="527" spans="32:32">
      <c r="AF527" s="483"/>
    </row>
    <row r="528" spans="32:32">
      <c r="AF528" s="483"/>
    </row>
    <row r="529" spans="32:32">
      <c r="AF529" s="483"/>
    </row>
    <row r="530" spans="32:32">
      <c r="AF530" s="483"/>
    </row>
    <row r="531" spans="32:32">
      <c r="AF531" s="483"/>
    </row>
    <row r="532" spans="32:32">
      <c r="AF532" s="483"/>
    </row>
    <row r="533" spans="32:32">
      <c r="AF533" s="483"/>
    </row>
    <row r="534" spans="32:32">
      <c r="AF534" s="483"/>
    </row>
    <row r="535" spans="32:32">
      <c r="AF535" s="483"/>
    </row>
    <row r="536" spans="32:32">
      <c r="AF536" s="483"/>
    </row>
    <row r="537" spans="32:32">
      <c r="AF537" s="483"/>
    </row>
    <row r="538" spans="32:32">
      <c r="AF538" s="483"/>
    </row>
    <row r="539" spans="32:32">
      <c r="AF539" s="483"/>
    </row>
    <row r="540" spans="32:32">
      <c r="AF540" s="483"/>
    </row>
    <row r="541" spans="32:32">
      <c r="AF541" s="483"/>
    </row>
    <row r="542" spans="32:32">
      <c r="AF542" s="483"/>
    </row>
    <row r="543" spans="32:32">
      <c r="AF543" s="483"/>
    </row>
    <row r="544" spans="32:32">
      <c r="AF544" s="483"/>
    </row>
    <row r="545" spans="32:32">
      <c r="AF545" s="483"/>
    </row>
    <row r="546" spans="32:32">
      <c r="AF546" s="483"/>
    </row>
    <row r="547" spans="32:32">
      <c r="AF547" s="483"/>
    </row>
    <row r="548" spans="32:32">
      <c r="AF548" s="483"/>
    </row>
    <row r="549" spans="32:32">
      <c r="AF549" s="483"/>
    </row>
    <row r="550" spans="32:32">
      <c r="AF550" s="483"/>
    </row>
    <row r="551" spans="32:32">
      <c r="AF551" s="483"/>
    </row>
    <row r="552" spans="32:32">
      <c r="AF552" s="483"/>
    </row>
    <row r="553" spans="32:32">
      <c r="AF553" s="483"/>
    </row>
    <row r="554" spans="32:32">
      <c r="AF554" s="483"/>
    </row>
    <row r="555" spans="32:32">
      <c r="AF555" s="483"/>
    </row>
    <row r="556" spans="32:32">
      <c r="AF556" s="483"/>
    </row>
    <row r="557" spans="32:32">
      <c r="AF557" s="483"/>
    </row>
    <row r="558" spans="32:32">
      <c r="AF558" s="483"/>
    </row>
    <row r="559" spans="32:32">
      <c r="AF559" s="483"/>
    </row>
    <row r="560" spans="32:32">
      <c r="AF560" s="483"/>
    </row>
    <row r="561" spans="32:32">
      <c r="AF561" s="483"/>
    </row>
    <row r="562" spans="32:32">
      <c r="AF562" s="483"/>
    </row>
    <row r="563" spans="32:32">
      <c r="AF563" s="483"/>
    </row>
    <row r="564" spans="32:32">
      <c r="AF564" s="483"/>
    </row>
    <row r="565" spans="32:32">
      <c r="AF565" s="483"/>
    </row>
    <row r="566" spans="32:32">
      <c r="AF566" s="483"/>
    </row>
    <row r="567" spans="32:32">
      <c r="AF567" s="483"/>
    </row>
    <row r="568" spans="32:32">
      <c r="AF568" s="483"/>
    </row>
    <row r="569" spans="32:32">
      <c r="AF569" s="483"/>
    </row>
    <row r="570" spans="32:32">
      <c r="AF570" s="483"/>
    </row>
    <row r="571" spans="32:32">
      <c r="AF571" s="483"/>
    </row>
    <row r="572" spans="32:32">
      <c r="AF572" s="483"/>
    </row>
    <row r="573" spans="32:32">
      <c r="AF573" s="483"/>
    </row>
    <row r="574" spans="32:32">
      <c r="AF574" s="483"/>
    </row>
    <row r="575" spans="32:32">
      <c r="AF575" s="483"/>
    </row>
    <row r="576" spans="32:32">
      <c r="AF576" s="483"/>
    </row>
    <row r="577" spans="32:32">
      <c r="AF577" s="483"/>
    </row>
    <row r="578" spans="32:32">
      <c r="AF578" s="483"/>
    </row>
    <row r="579" spans="32:32">
      <c r="AF579" s="483"/>
    </row>
    <row r="580" spans="32:32">
      <c r="AF580" s="483"/>
    </row>
    <row r="581" spans="32:32">
      <c r="AF581" s="483"/>
    </row>
    <row r="582" spans="32:32">
      <c r="AF582" s="483"/>
    </row>
    <row r="583" spans="32:32">
      <c r="AF583" s="483"/>
    </row>
    <row r="584" spans="32:32">
      <c r="AF584" s="483"/>
    </row>
    <row r="585" spans="32:32">
      <c r="AF585" s="483"/>
    </row>
    <row r="586" spans="32:32">
      <c r="AF586" s="483"/>
    </row>
    <row r="587" spans="32:32">
      <c r="AF587" s="483"/>
    </row>
    <row r="588" spans="32:32">
      <c r="AF588" s="483"/>
    </row>
    <row r="589" spans="32:32">
      <c r="AF589" s="483"/>
    </row>
    <row r="590" spans="32:32">
      <c r="AF590" s="483"/>
    </row>
    <row r="591" spans="32:32">
      <c r="AF591" s="483"/>
    </row>
    <row r="592" spans="32:32">
      <c r="AF592" s="483"/>
    </row>
    <row r="593" spans="32:32">
      <c r="AF593" s="483"/>
    </row>
    <row r="594" spans="32:32">
      <c r="AF594" s="483"/>
    </row>
    <row r="595" spans="32:32">
      <c r="AF595" s="483"/>
    </row>
    <row r="596" spans="32:32">
      <c r="AF596" s="483"/>
    </row>
    <row r="597" spans="32:32">
      <c r="AF597" s="483"/>
    </row>
    <row r="598" spans="32:32">
      <c r="AF598" s="483"/>
    </row>
    <row r="599" spans="32:32">
      <c r="AF599" s="483"/>
    </row>
    <row r="600" spans="32:32">
      <c r="AF600" s="483"/>
    </row>
    <row r="601" spans="32:32">
      <c r="AF601" s="483"/>
    </row>
    <row r="602" spans="32:32">
      <c r="AF602" s="483"/>
    </row>
    <row r="603" spans="32:32">
      <c r="AF603" s="483"/>
    </row>
    <row r="604" spans="32:32">
      <c r="AF604" s="483"/>
    </row>
    <row r="605" spans="32:32">
      <c r="AF605" s="483"/>
    </row>
    <row r="606" spans="32:32">
      <c r="AF606" s="483"/>
    </row>
    <row r="607" spans="32:32">
      <c r="AF607" s="483"/>
    </row>
    <row r="608" spans="32:32">
      <c r="AF608" s="483"/>
    </row>
    <row r="609" spans="32:32">
      <c r="AF609" s="483"/>
    </row>
    <row r="610" spans="32:32">
      <c r="AF610" s="483"/>
    </row>
    <row r="611" spans="32:32">
      <c r="AF611" s="483"/>
    </row>
    <row r="612" spans="32:32">
      <c r="AF612" s="483"/>
    </row>
    <row r="613" spans="32:32">
      <c r="AF613" s="483"/>
    </row>
    <row r="614" spans="32:32">
      <c r="AF614" s="483"/>
    </row>
    <row r="615" spans="32:32">
      <c r="AF615" s="483"/>
    </row>
    <row r="616" spans="32:32">
      <c r="AF616" s="483"/>
    </row>
    <row r="617" spans="32:32">
      <c r="AF617" s="483"/>
    </row>
    <row r="618" spans="32:32">
      <c r="AF618" s="483"/>
    </row>
    <row r="619" spans="32:32">
      <c r="AF619" s="483"/>
    </row>
    <row r="620" spans="32:32">
      <c r="AF620" s="483"/>
    </row>
    <row r="621" spans="32:32">
      <c r="AF621" s="483"/>
    </row>
    <row r="622" spans="32:32">
      <c r="AF622" s="483"/>
    </row>
    <row r="623" spans="32:32">
      <c r="AF623" s="483"/>
    </row>
    <row r="624" spans="32:32">
      <c r="AF624" s="483"/>
    </row>
    <row r="625" spans="32:32">
      <c r="AF625" s="483"/>
    </row>
    <row r="626" spans="32:32">
      <c r="AF626" s="483"/>
    </row>
    <row r="627" spans="32:32">
      <c r="AF627" s="483"/>
    </row>
    <row r="628" spans="32:32">
      <c r="AF628" s="483"/>
    </row>
    <row r="629" spans="32:32">
      <c r="AF629" s="483"/>
    </row>
    <row r="630" spans="32:32">
      <c r="AF630" s="483"/>
    </row>
    <row r="631" spans="32:32">
      <c r="AF631" s="483"/>
    </row>
    <row r="632" spans="32:32">
      <c r="AF632" s="483"/>
    </row>
    <row r="633" spans="32:32">
      <c r="AF633" s="483"/>
    </row>
    <row r="634" spans="32:32">
      <c r="AF634" s="483"/>
    </row>
    <row r="635" spans="32:32">
      <c r="AF635" s="483"/>
    </row>
    <row r="636" spans="32:32">
      <c r="AF636" s="483"/>
    </row>
    <row r="637" spans="32:32">
      <c r="AF637" s="483"/>
    </row>
    <row r="638" spans="32:32">
      <c r="AF638" s="483"/>
    </row>
    <row r="639" spans="32:32">
      <c r="AF639" s="483"/>
    </row>
    <row r="640" spans="32:32">
      <c r="AF640" s="483"/>
    </row>
    <row r="641" spans="32:32">
      <c r="AF641" s="483"/>
    </row>
    <row r="642" spans="32:32">
      <c r="AF642" s="483"/>
    </row>
    <row r="643" spans="32:32">
      <c r="AF643" s="483"/>
    </row>
    <row r="644" spans="32:32">
      <c r="AF644" s="483"/>
    </row>
    <row r="645" spans="32:32">
      <c r="AF645" s="483"/>
    </row>
    <row r="646" spans="32:32">
      <c r="AF646" s="483"/>
    </row>
    <row r="647" spans="32:32">
      <c r="AF647" s="483"/>
    </row>
    <row r="648" spans="32:32">
      <c r="AF648" s="483"/>
    </row>
    <row r="649" spans="32:32">
      <c r="AF649" s="483"/>
    </row>
    <row r="650" spans="32:32">
      <c r="AF650" s="483"/>
    </row>
    <row r="651" spans="32:32">
      <c r="AF651" s="483"/>
    </row>
    <row r="652" spans="32:32">
      <c r="AF652" s="483"/>
    </row>
    <row r="653" spans="32:32">
      <c r="AF653" s="483"/>
    </row>
    <row r="654" spans="32:32">
      <c r="AF654" s="483"/>
    </row>
    <row r="655" spans="32:32">
      <c r="AF655" s="483"/>
    </row>
    <row r="656" spans="32:32">
      <c r="AF656" s="483"/>
    </row>
    <row r="657" spans="32:32">
      <c r="AF657" s="483"/>
    </row>
    <row r="658" spans="32:32">
      <c r="AF658" s="483"/>
    </row>
    <row r="659" spans="32:32">
      <c r="AF659" s="483"/>
    </row>
    <row r="660" spans="32:32">
      <c r="AF660" s="483"/>
    </row>
    <row r="661" spans="32:32">
      <c r="AF661" s="483"/>
    </row>
    <row r="662" spans="32:32">
      <c r="AF662" s="483"/>
    </row>
    <row r="663" spans="32:32">
      <c r="AF663" s="483"/>
    </row>
    <row r="664" spans="32:32">
      <c r="AF664" s="483"/>
    </row>
    <row r="665" spans="32:32">
      <c r="AF665" s="483"/>
    </row>
    <row r="666" spans="32:32">
      <c r="AF666" s="483"/>
    </row>
    <row r="667" spans="32:32">
      <c r="AF667" s="483"/>
    </row>
    <row r="668" spans="32:32">
      <c r="AF668" s="483"/>
    </row>
    <row r="669" spans="32:32">
      <c r="AF669" s="483"/>
    </row>
    <row r="670" spans="32:32">
      <c r="AF670" s="483"/>
    </row>
    <row r="671" spans="32:32">
      <c r="AF671" s="483"/>
    </row>
    <row r="672" spans="32:32">
      <c r="AF672" s="483"/>
    </row>
    <row r="673" spans="32:32">
      <c r="AF673" s="483"/>
    </row>
    <row r="674" spans="32:32">
      <c r="AF674" s="483"/>
    </row>
    <row r="675" spans="32:32">
      <c r="AF675" s="483"/>
    </row>
    <row r="676" spans="32:32">
      <c r="AF676" s="483"/>
    </row>
    <row r="677" spans="32:32">
      <c r="AF677" s="483"/>
    </row>
    <row r="678" spans="32:32">
      <c r="AF678" s="483"/>
    </row>
    <row r="679" spans="32:32">
      <c r="AF679" s="483"/>
    </row>
    <row r="680" spans="32:32">
      <c r="AF680" s="483"/>
    </row>
    <row r="681" spans="32:32">
      <c r="AF681" s="483"/>
    </row>
    <row r="682" spans="32:32">
      <c r="AF682" s="483"/>
    </row>
    <row r="683" spans="32:32">
      <c r="AF683" s="483"/>
    </row>
    <row r="684" spans="32:32">
      <c r="AF684" s="483"/>
    </row>
    <row r="685" spans="32:32">
      <c r="AF685" s="483"/>
    </row>
    <row r="686" spans="32:32">
      <c r="AF686" s="483"/>
    </row>
    <row r="687" spans="32:32">
      <c r="AF687" s="483"/>
    </row>
    <row r="688" spans="32:32">
      <c r="AF688" s="483"/>
    </row>
    <row r="689" spans="32:32">
      <c r="AF689" s="483"/>
    </row>
    <row r="690" spans="32:32">
      <c r="AF690" s="483"/>
    </row>
    <row r="691" spans="32:32">
      <c r="AF691" s="483"/>
    </row>
    <row r="692" spans="32:32">
      <c r="AF692" s="483"/>
    </row>
    <row r="693" spans="32:32">
      <c r="AF693" s="483"/>
    </row>
    <row r="694" spans="32:32">
      <c r="AF694" s="483"/>
    </row>
    <row r="695" spans="32:32">
      <c r="AF695" s="483"/>
    </row>
    <row r="696" spans="32:32">
      <c r="AF696" s="483"/>
    </row>
    <row r="697" spans="32:32">
      <c r="AF697" s="483"/>
    </row>
    <row r="698" spans="32:32">
      <c r="AF698" s="483"/>
    </row>
    <row r="699" spans="32:32">
      <c r="AF699" s="483"/>
    </row>
    <row r="700" spans="32:32">
      <c r="AF700" s="483"/>
    </row>
    <row r="701" spans="32:32">
      <c r="AF701" s="483"/>
    </row>
    <row r="702" spans="32:32">
      <c r="AF702" s="483"/>
    </row>
    <row r="703" spans="32:32">
      <c r="AF703" s="483"/>
    </row>
    <row r="704" spans="32:32">
      <c r="AF704" s="483"/>
    </row>
    <row r="705" spans="32:32">
      <c r="AF705" s="483"/>
    </row>
    <row r="706" spans="32:32">
      <c r="AF706" s="483"/>
    </row>
    <row r="707" spans="32:32">
      <c r="AF707" s="483"/>
    </row>
    <row r="708" spans="32:32">
      <c r="AF708" s="483"/>
    </row>
    <row r="709" spans="32:32">
      <c r="AF709" s="483"/>
    </row>
    <row r="710" spans="32:32">
      <c r="AF710" s="483"/>
    </row>
    <row r="711" spans="32:32">
      <c r="AF711" s="483"/>
    </row>
    <row r="712" spans="32:32">
      <c r="AF712" s="483"/>
    </row>
    <row r="713" spans="32:32">
      <c r="AF713" s="483"/>
    </row>
    <row r="714" spans="32:32">
      <c r="AF714" s="483"/>
    </row>
    <row r="715" spans="32:32">
      <c r="AF715" s="483"/>
    </row>
    <row r="716" spans="32:32">
      <c r="AF716" s="483"/>
    </row>
    <row r="717" spans="32:32">
      <c r="AF717" s="483"/>
    </row>
    <row r="718" spans="32:32">
      <c r="AF718" s="483"/>
    </row>
    <row r="719" spans="32:32">
      <c r="AF719" s="483"/>
    </row>
    <row r="720" spans="32:32">
      <c r="AF720" s="483"/>
    </row>
    <row r="721" spans="32:32">
      <c r="AF721" s="483"/>
    </row>
    <row r="722" spans="32:32">
      <c r="AF722" s="483"/>
    </row>
    <row r="723" spans="32:32">
      <c r="AF723" s="483"/>
    </row>
    <row r="724" spans="32:32">
      <c r="AF724" s="483"/>
    </row>
    <row r="725" spans="32:32">
      <c r="AF725" s="483"/>
    </row>
    <row r="726" spans="32:32">
      <c r="AF726" s="483"/>
    </row>
    <row r="727" spans="32:32">
      <c r="AF727" s="483"/>
    </row>
    <row r="728" spans="32:32">
      <c r="AF728" s="483"/>
    </row>
    <row r="729" spans="32:32">
      <c r="AF729" s="483"/>
    </row>
    <row r="730" spans="32:32">
      <c r="AF730" s="483"/>
    </row>
    <row r="731" spans="32:32">
      <c r="AF731" s="483"/>
    </row>
    <row r="732" spans="32:32">
      <c r="AF732" s="483"/>
    </row>
    <row r="733" spans="32:32">
      <c r="AF733" s="483"/>
    </row>
    <row r="734" spans="32:32">
      <c r="AF734" s="483"/>
    </row>
    <row r="735" spans="32:32">
      <c r="AF735" s="483"/>
    </row>
    <row r="736" spans="32:32">
      <c r="AF736" s="483"/>
    </row>
    <row r="737" spans="32:32">
      <c r="AF737" s="483"/>
    </row>
    <row r="738" spans="32:32">
      <c r="AF738" s="483"/>
    </row>
    <row r="739" spans="32:32">
      <c r="AF739" s="483"/>
    </row>
    <row r="740" spans="32:32">
      <c r="AF740" s="483"/>
    </row>
    <row r="741" spans="32:32">
      <c r="AF741" s="483"/>
    </row>
    <row r="742" spans="32:32">
      <c r="AF742" s="483"/>
    </row>
    <row r="743" spans="32:32">
      <c r="AF743" s="483"/>
    </row>
    <row r="744" spans="32:32">
      <c r="AF744" s="483"/>
    </row>
    <row r="745" spans="32:32">
      <c r="AF745" s="483"/>
    </row>
    <row r="746" spans="32:32">
      <c r="AF746" s="483"/>
    </row>
    <row r="747" spans="32:32">
      <c r="AF747" s="483"/>
    </row>
    <row r="748" spans="32:32">
      <c r="AF748" s="483"/>
    </row>
    <row r="749" spans="32:32">
      <c r="AF749" s="483"/>
    </row>
    <row r="750" spans="32:32">
      <c r="AF750" s="483"/>
    </row>
    <row r="751" spans="32:32">
      <c r="AF751" s="483"/>
    </row>
    <row r="752" spans="32:32">
      <c r="AF752" s="483"/>
    </row>
    <row r="753" spans="32:32">
      <c r="AF753" s="483"/>
    </row>
    <row r="754" spans="32:32">
      <c r="AF754" s="483"/>
    </row>
    <row r="755" spans="32:32">
      <c r="AF755" s="483"/>
    </row>
    <row r="756" spans="32:32">
      <c r="AF756" s="483"/>
    </row>
    <row r="757" spans="32:32">
      <c r="AF757" s="483"/>
    </row>
    <row r="758" spans="32:32">
      <c r="AF758" s="483"/>
    </row>
    <row r="759" spans="32:32">
      <c r="AF759" s="483"/>
    </row>
    <row r="760" spans="32:32">
      <c r="AF760" s="483"/>
    </row>
    <row r="761" spans="32:32">
      <c r="AF761" s="483"/>
    </row>
    <row r="762" spans="32:32">
      <c r="AF762" s="483"/>
    </row>
    <row r="763" spans="32:32">
      <c r="AF763" s="483"/>
    </row>
    <row r="764" spans="32:32">
      <c r="AF764" s="483"/>
    </row>
    <row r="765" spans="32:32">
      <c r="AF765" s="483"/>
    </row>
    <row r="766" spans="32:32">
      <c r="AF766" s="483"/>
    </row>
    <row r="767" spans="32:32">
      <c r="AF767" s="483"/>
    </row>
    <row r="768" spans="32:32">
      <c r="AF768" s="483"/>
    </row>
    <row r="769" spans="32:32">
      <c r="AF769" s="483"/>
    </row>
    <row r="770" spans="32:32">
      <c r="AF770" s="483"/>
    </row>
    <row r="771" spans="32:32">
      <c r="AF771" s="483"/>
    </row>
    <row r="772" spans="32:32">
      <c r="AF772" s="483"/>
    </row>
    <row r="773" spans="32:32">
      <c r="AF773" s="483"/>
    </row>
    <row r="774" spans="32:32">
      <c r="AF774" s="483"/>
    </row>
    <row r="775" spans="32:32">
      <c r="AF775" s="483"/>
    </row>
    <row r="776" spans="32:32">
      <c r="AF776" s="483"/>
    </row>
    <row r="777" spans="32:32">
      <c r="AF777" s="483"/>
    </row>
    <row r="778" spans="32:32">
      <c r="AF778" s="483"/>
    </row>
    <row r="779" spans="32:32">
      <c r="AF779" s="483"/>
    </row>
    <row r="780" spans="32:32">
      <c r="AF780" s="483"/>
    </row>
    <row r="781" spans="32:32">
      <c r="AF781" s="483"/>
    </row>
    <row r="782" spans="32:32">
      <c r="AF782" s="483"/>
    </row>
    <row r="783" spans="32:32">
      <c r="AF783" s="483"/>
    </row>
    <row r="784" spans="32:32">
      <c r="AF784" s="483"/>
    </row>
    <row r="785" spans="32:32">
      <c r="AF785" s="483"/>
    </row>
    <row r="786" spans="32:32">
      <c r="AF786" s="483"/>
    </row>
    <row r="787" spans="32:32">
      <c r="AF787" s="483"/>
    </row>
    <row r="788" spans="32:32">
      <c r="AF788" s="483"/>
    </row>
    <row r="789" spans="32:32">
      <c r="AF789" s="483"/>
    </row>
    <row r="790" spans="32:32">
      <c r="AF790" s="483"/>
    </row>
    <row r="791" spans="32:32">
      <c r="AF791" s="483"/>
    </row>
    <row r="792" spans="32:32">
      <c r="AF792" s="483"/>
    </row>
    <row r="793" spans="32:32">
      <c r="AF793" s="483"/>
    </row>
    <row r="794" spans="32:32">
      <c r="AF794" s="483"/>
    </row>
    <row r="795" spans="32:32">
      <c r="AF795" s="483"/>
    </row>
    <row r="796" spans="32:32">
      <c r="AF796" s="483"/>
    </row>
    <row r="797" spans="32:32">
      <c r="AF797" s="483"/>
    </row>
    <row r="798" spans="32:32">
      <c r="AF798" s="483"/>
    </row>
    <row r="799" spans="32:32">
      <c r="AF799" s="483"/>
    </row>
    <row r="800" spans="32:32">
      <c r="AF800" s="483"/>
    </row>
    <row r="801" spans="32:32">
      <c r="AF801" s="483"/>
    </row>
    <row r="802" spans="32:32">
      <c r="AF802" s="483"/>
    </row>
    <row r="803" spans="32:32">
      <c r="AF803" s="483"/>
    </row>
    <row r="804" spans="32:32">
      <c r="AF804" s="483"/>
    </row>
    <row r="805" spans="32:32">
      <c r="AF805" s="483"/>
    </row>
    <row r="806" spans="32:32">
      <c r="AF806" s="483"/>
    </row>
    <row r="807" spans="32:32">
      <c r="AF807" s="483"/>
    </row>
    <row r="808" spans="32:32">
      <c r="AF808" s="483"/>
    </row>
    <row r="809" spans="32:32">
      <c r="AF809" s="483"/>
    </row>
    <row r="810" spans="32:32">
      <c r="AF810" s="483"/>
    </row>
    <row r="811" spans="32:32">
      <c r="AF811" s="483"/>
    </row>
    <row r="812" spans="32:32">
      <c r="AF812" s="483"/>
    </row>
    <row r="813" spans="32:32">
      <c r="AF813" s="483"/>
    </row>
    <row r="814" spans="32:32">
      <c r="AF814" s="483"/>
    </row>
    <row r="815" spans="32:32">
      <c r="AF815" s="483"/>
    </row>
    <row r="816" spans="32:32">
      <c r="AF816" s="483"/>
    </row>
    <row r="817" spans="32:32">
      <c r="AF817" s="483"/>
    </row>
    <row r="818" spans="32:32">
      <c r="AF818" s="483"/>
    </row>
    <row r="819" spans="32:32">
      <c r="AF819" s="483"/>
    </row>
    <row r="820" spans="32:32">
      <c r="AF820" s="483"/>
    </row>
    <row r="821" spans="32:32">
      <c r="AF821" s="483"/>
    </row>
    <row r="822" spans="32:32">
      <c r="AF822" s="483"/>
    </row>
    <row r="823" spans="32:32">
      <c r="AF823" s="483"/>
    </row>
    <row r="824" spans="32:32">
      <c r="AF824" s="483"/>
    </row>
    <row r="825" spans="32:32">
      <c r="AF825" s="483"/>
    </row>
    <row r="826" spans="32:32">
      <c r="AF826" s="483"/>
    </row>
    <row r="827" spans="32:32">
      <c r="AF827" s="483"/>
    </row>
    <row r="828" spans="32:32">
      <c r="AF828" s="483"/>
    </row>
    <row r="829" spans="32:32">
      <c r="AF829" s="483"/>
    </row>
    <row r="830" spans="32:32">
      <c r="AF830" s="483"/>
    </row>
    <row r="831" spans="32:32">
      <c r="AF831" s="483"/>
    </row>
    <row r="832" spans="32:32">
      <c r="AF832" s="483"/>
    </row>
    <row r="833" spans="32:32">
      <c r="AF833" s="483"/>
    </row>
    <row r="834" spans="32:32">
      <c r="AF834" s="483"/>
    </row>
    <row r="835" spans="32:32">
      <c r="AF835" s="483"/>
    </row>
    <row r="836" spans="32:32">
      <c r="AF836" s="483"/>
    </row>
    <row r="837" spans="32:32">
      <c r="AF837" s="483"/>
    </row>
    <row r="838" spans="32:32">
      <c r="AF838" s="483"/>
    </row>
    <row r="839" spans="32:32">
      <c r="AF839" s="483"/>
    </row>
    <row r="840" spans="32:32">
      <c r="AF840" s="483"/>
    </row>
    <row r="841" spans="32:32">
      <c r="AF841" s="483"/>
    </row>
    <row r="842" spans="32:32">
      <c r="AF842" s="483"/>
    </row>
    <row r="843" spans="32:32">
      <c r="AF843" s="483"/>
    </row>
    <row r="844" spans="32:32">
      <c r="AF844" s="483"/>
    </row>
    <row r="845" spans="32:32">
      <c r="AF845" s="483"/>
    </row>
    <row r="846" spans="32:32">
      <c r="AF846" s="483"/>
    </row>
    <row r="847" spans="32:32">
      <c r="AF847" s="483"/>
    </row>
    <row r="848" spans="32:32">
      <c r="AF848" s="483"/>
    </row>
    <row r="849" spans="32:32">
      <c r="AF849" s="483"/>
    </row>
    <row r="850" spans="32:32">
      <c r="AF850" s="483"/>
    </row>
    <row r="851" spans="32:32">
      <c r="AF851" s="483"/>
    </row>
    <row r="852" spans="32:32">
      <c r="AF852" s="483"/>
    </row>
    <row r="853" spans="32:32">
      <c r="AF853" s="483"/>
    </row>
    <row r="854" spans="32:32">
      <c r="AF854" s="483"/>
    </row>
    <row r="855" spans="32:32">
      <c r="AF855" s="483"/>
    </row>
    <row r="856" spans="32:32">
      <c r="AF856" s="483"/>
    </row>
    <row r="857" spans="32:32">
      <c r="AF857" s="483"/>
    </row>
    <row r="858" spans="32:32">
      <c r="AF858" s="483"/>
    </row>
    <row r="859" spans="32:32">
      <c r="AF859" s="483"/>
    </row>
    <row r="860" spans="32:32">
      <c r="AF860" s="483"/>
    </row>
    <row r="861" spans="32:32">
      <c r="AF861" s="483"/>
    </row>
    <row r="862" spans="32:32">
      <c r="AF862" s="483"/>
    </row>
    <row r="863" spans="32:32">
      <c r="AF863" s="483"/>
    </row>
    <row r="864" spans="32:32">
      <c r="AF864" s="483"/>
    </row>
    <row r="865" spans="32:32">
      <c r="AF865" s="483"/>
    </row>
    <row r="866" spans="32:32">
      <c r="AF866" s="483"/>
    </row>
    <row r="867" spans="32:32">
      <c r="AF867" s="483"/>
    </row>
    <row r="868" spans="32:32">
      <c r="AF868" s="483"/>
    </row>
    <row r="869" spans="32:32">
      <c r="AF869" s="483"/>
    </row>
    <row r="870" spans="32:32">
      <c r="AF870" s="483"/>
    </row>
    <row r="871" spans="32:32">
      <c r="AF871" s="483"/>
    </row>
    <row r="872" spans="32:32">
      <c r="AF872" s="483"/>
    </row>
    <row r="873" spans="32:32">
      <c r="AF873" s="483"/>
    </row>
    <row r="874" spans="32:32">
      <c r="AF874" s="483"/>
    </row>
    <row r="875" spans="32:32">
      <c r="AF875" s="483"/>
    </row>
    <row r="876" spans="32:32">
      <c r="AF876" s="483"/>
    </row>
    <row r="877" spans="32:32">
      <c r="AF877" s="483"/>
    </row>
    <row r="878" spans="32:32">
      <c r="AF878" s="483"/>
    </row>
    <row r="879" spans="32:32">
      <c r="AF879" s="483"/>
    </row>
    <row r="880" spans="32:32">
      <c r="AF880" s="483"/>
    </row>
    <row r="881" spans="32:32">
      <c r="AF881" s="483"/>
    </row>
    <row r="882" spans="32:32">
      <c r="AF882" s="483"/>
    </row>
    <row r="883" spans="32:32">
      <c r="AF883" s="483"/>
    </row>
    <row r="884" spans="32:32">
      <c r="AF884" s="483"/>
    </row>
    <row r="885" spans="32:32">
      <c r="AF885" s="483"/>
    </row>
    <row r="886" spans="32:32">
      <c r="AF886" s="483"/>
    </row>
    <row r="887" spans="32:32">
      <c r="AF887" s="483"/>
    </row>
    <row r="888" spans="32:32">
      <c r="AF888" s="483"/>
    </row>
    <row r="889" spans="32:32">
      <c r="AF889" s="483"/>
    </row>
    <row r="890" spans="32:32">
      <c r="AF890" s="483"/>
    </row>
    <row r="891" spans="32:32">
      <c r="AF891" s="483"/>
    </row>
    <row r="892" spans="32:32">
      <c r="AF892" s="483"/>
    </row>
    <row r="893" spans="32:32">
      <c r="AF893" s="483"/>
    </row>
    <row r="894" spans="32:32">
      <c r="AF894" s="483"/>
    </row>
    <row r="895" spans="32:32">
      <c r="AF895" s="483"/>
    </row>
    <row r="896" spans="32:32">
      <c r="AF896" s="483"/>
    </row>
    <row r="897" spans="32:32">
      <c r="AF897" s="483"/>
    </row>
    <row r="898" spans="32:32">
      <c r="AF898" s="483"/>
    </row>
    <row r="899" spans="32:32">
      <c r="AF899" s="483"/>
    </row>
    <row r="900" spans="32:32">
      <c r="AF900" s="483"/>
    </row>
    <row r="901" spans="32:32">
      <c r="AF901" s="483"/>
    </row>
    <row r="902" spans="32:32">
      <c r="AF902" s="483"/>
    </row>
    <row r="903" spans="32:32">
      <c r="AF903" s="483"/>
    </row>
    <row r="904" spans="32:32">
      <c r="AF904" s="483"/>
    </row>
    <row r="905" spans="32:32">
      <c r="AF905" s="483"/>
    </row>
    <row r="906" spans="32:32">
      <c r="AF906" s="483"/>
    </row>
    <row r="907" spans="32:32">
      <c r="AF907" s="483"/>
    </row>
    <row r="908" spans="32:32">
      <c r="AF908" s="483"/>
    </row>
    <row r="909" spans="32:32">
      <c r="AF909" s="483"/>
    </row>
    <row r="910" spans="32:32">
      <c r="AF910" s="483"/>
    </row>
    <row r="911" spans="32:32">
      <c r="AF911" s="483"/>
    </row>
    <row r="912" spans="32:32">
      <c r="AF912" s="483"/>
    </row>
    <row r="913" spans="32:32">
      <c r="AF913" s="483"/>
    </row>
    <row r="914" spans="32:32">
      <c r="AF914" s="483"/>
    </row>
    <row r="915" spans="32:32">
      <c r="AF915" s="483"/>
    </row>
    <row r="916" spans="32:32">
      <c r="AF916" s="483"/>
    </row>
    <row r="917" spans="32:32">
      <c r="AF917" s="483"/>
    </row>
    <row r="918" spans="32:32">
      <c r="AF918" s="483"/>
    </row>
    <row r="919" spans="32:32">
      <c r="AF919" s="483"/>
    </row>
    <row r="920" spans="32:32">
      <c r="AF920" s="483"/>
    </row>
    <row r="921" spans="32:32">
      <c r="AF921" s="483"/>
    </row>
    <row r="922" spans="32:32">
      <c r="AF922" s="483"/>
    </row>
    <row r="923" spans="32:32">
      <c r="AF923" s="483"/>
    </row>
    <row r="924" spans="32:32">
      <c r="AF924" s="483"/>
    </row>
    <row r="925" spans="32:32">
      <c r="AF925" s="483"/>
    </row>
    <row r="926" spans="32:32">
      <c r="AF926" s="483"/>
    </row>
    <row r="927" spans="32:32">
      <c r="AF927" s="483"/>
    </row>
    <row r="928" spans="32:32">
      <c r="AF928" s="483"/>
    </row>
    <row r="929" spans="32:32">
      <c r="AF929" s="483"/>
    </row>
    <row r="930" spans="32:32">
      <c r="AF930" s="483"/>
    </row>
    <row r="931" spans="32:32">
      <c r="AF931" s="483"/>
    </row>
    <row r="932" spans="32:32">
      <c r="AF932" s="483"/>
    </row>
    <row r="933" spans="32:32">
      <c r="AF933" s="483"/>
    </row>
    <row r="934" spans="32:32">
      <c r="AF934" s="483"/>
    </row>
    <row r="935" spans="32:32">
      <c r="AF935" s="483"/>
    </row>
    <row r="936" spans="32:32">
      <c r="AF936" s="483"/>
    </row>
    <row r="937" spans="32:32">
      <c r="AF937" s="483"/>
    </row>
    <row r="938" spans="32:32">
      <c r="AF938" s="483"/>
    </row>
    <row r="939" spans="32:32">
      <c r="AF939" s="483"/>
    </row>
    <row r="940" spans="32:32">
      <c r="AF940" s="483"/>
    </row>
    <row r="941" spans="32:32">
      <c r="AF941" s="483"/>
    </row>
    <row r="942" spans="32:32">
      <c r="AF942" s="483"/>
    </row>
    <row r="943" spans="32:32">
      <c r="AF943" s="483"/>
    </row>
    <row r="944" spans="32:32">
      <c r="AF944" s="483"/>
    </row>
    <row r="945" spans="32:32">
      <c r="AF945" s="483"/>
    </row>
    <row r="946" spans="32:32">
      <c r="AF946" s="483"/>
    </row>
    <row r="947" spans="32:32">
      <c r="AF947" s="483"/>
    </row>
    <row r="948" spans="32:32">
      <c r="AF948" s="483"/>
    </row>
    <row r="949" spans="32:32">
      <c r="AF949" s="483"/>
    </row>
    <row r="950" spans="32:32">
      <c r="AF950" s="483"/>
    </row>
    <row r="951" spans="32:32">
      <c r="AF951" s="483"/>
    </row>
    <row r="952" spans="32:32">
      <c r="AF952" s="483"/>
    </row>
    <row r="953" spans="32:32">
      <c r="AF953" s="483"/>
    </row>
    <row r="954" spans="32:32">
      <c r="AF954" s="483"/>
    </row>
    <row r="955" spans="32:32">
      <c r="AF955" s="483"/>
    </row>
    <row r="956" spans="32:32">
      <c r="AF956" s="483"/>
    </row>
    <row r="957" spans="32:32">
      <c r="AF957" s="483"/>
    </row>
    <row r="958" spans="32:32">
      <c r="AF958" s="483"/>
    </row>
    <row r="959" spans="32:32">
      <c r="AF959" s="483"/>
    </row>
    <row r="960" spans="32:32">
      <c r="AF960" s="483"/>
    </row>
    <row r="961" spans="32:32">
      <c r="AF961" s="483"/>
    </row>
    <row r="962" spans="32:32">
      <c r="AF962" s="483"/>
    </row>
    <row r="963" spans="32:32">
      <c r="AF963" s="483"/>
    </row>
    <row r="964" spans="32:32">
      <c r="AF964" s="483"/>
    </row>
    <row r="965" spans="32:32">
      <c r="AF965" s="483"/>
    </row>
    <row r="966" spans="32:32">
      <c r="AF966" s="483"/>
    </row>
    <row r="967" spans="32:32">
      <c r="AF967" s="483"/>
    </row>
    <row r="968" spans="32:32">
      <c r="AF968" s="483"/>
    </row>
    <row r="969" spans="32:32">
      <c r="AF969" s="483"/>
    </row>
    <row r="970" spans="32:32">
      <c r="AF970" s="483"/>
    </row>
    <row r="971" spans="32:32">
      <c r="AF971" s="483"/>
    </row>
    <row r="972" spans="32:32">
      <c r="AF972" s="483"/>
    </row>
    <row r="973" spans="32:32">
      <c r="AF973" s="483"/>
    </row>
    <row r="974" spans="32:32">
      <c r="AF974" s="483"/>
    </row>
    <row r="975" spans="32:32">
      <c r="AF975" s="483"/>
    </row>
    <row r="976" spans="32:32">
      <c r="AF976" s="483"/>
    </row>
    <row r="977" spans="32:32">
      <c r="AF977" s="483"/>
    </row>
    <row r="978" spans="32:32">
      <c r="AF978" s="483"/>
    </row>
    <row r="979" spans="32:32">
      <c r="AF979" s="483"/>
    </row>
    <row r="980" spans="32:32">
      <c r="AF980" s="483"/>
    </row>
    <row r="981" spans="32:32">
      <c r="AF981" s="483"/>
    </row>
    <row r="982" spans="32:32">
      <c r="AF982" s="483"/>
    </row>
    <row r="983" spans="32:32">
      <c r="AF983" s="483"/>
    </row>
    <row r="984" spans="32:32">
      <c r="AF984" s="483"/>
    </row>
    <row r="985" spans="32:32">
      <c r="AF985" s="483"/>
    </row>
    <row r="986" spans="32:32">
      <c r="AF986" s="483"/>
    </row>
    <row r="987" spans="32:32">
      <c r="AF987" s="483"/>
    </row>
    <row r="988" spans="32:32">
      <c r="AF988" s="483"/>
    </row>
    <row r="989" spans="32:32">
      <c r="AF989" s="483"/>
    </row>
    <row r="990" spans="32:32">
      <c r="AF990" s="483"/>
    </row>
    <row r="991" spans="32:32">
      <c r="AF991" s="483"/>
    </row>
    <row r="992" spans="32:32">
      <c r="AF992" s="483"/>
    </row>
    <row r="993" spans="32:32">
      <c r="AF993" s="483"/>
    </row>
    <row r="994" spans="32:32">
      <c r="AF994" s="483"/>
    </row>
    <row r="995" spans="32:32">
      <c r="AF995" s="483"/>
    </row>
    <row r="996" spans="32:32">
      <c r="AF996" s="483"/>
    </row>
    <row r="997" spans="32:32">
      <c r="AF997" s="483"/>
    </row>
    <row r="998" spans="32:32">
      <c r="AF998" s="483"/>
    </row>
    <row r="999" spans="32:32">
      <c r="AF999" s="483"/>
    </row>
    <row r="1000" spans="32:32">
      <c r="AF1000" s="483"/>
    </row>
    <row r="1001" spans="32:32">
      <c r="AF1001" s="483"/>
    </row>
    <row r="1002" spans="32:32">
      <c r="AF1002" s="483"/>
    </row>
    <row r="1003" spans="32:32">
      <c r="AF1003" s="483"/>
    </row>
    <row r="1004" spans="32:32">
      <c r="AF1004" s="483"/>
    </row>
    <row r="1005" spans="32:32">
      <c r="AF1005" s="483"/>
    </row>
    <row r="1006" spans="32:32">
      <c r="AF1006" s="483"/>
    </row>
    <row r="1007" spans="32:32">
      <c r="AF1007" s="483"/>
    </row>
    <row r="1008" spans="32:32">
      <c r="AF1008" s="483"/>
    </row>
    <row r="1009" spans="32:32">
      <c r="AF1009" s="483"/>
    </row>
    <row r="1010" spans="32:32">
      <c r="AF1010" s="483"/>
    </row>
    <row r="1011" spans="32:32">
      <c r="AF1011" s="483"/>
    </row>
    <row r="1012" spans="32:32">
      <c r="AF1012" s="483"/>
    </row>
    <row r="1013" spans="32:32">
      <c r="AF1013" s="483"/>
    </row>
    <row r="1014" spans="32:32">
      <c r="AF1014" s="483"/>
    </row>
    <row r="1015" spans="32:32">
      <c r="AF1015" s="483"/>
    </row>
    <row r="1016" spans="32:32">
      <c r="AF1016" s="483"/>
    </row>
    <row r="1017" spans="32:32">
      <c r="AF1017" s="483"/>
    </row>
    <row r="1018" spans="32:32">
      <c r="AF1018" s="483"/>
    </row>
    <row r="1019" spans="32:32">
      <c r="AF1019" s="483"/>
    </row>
    <row r="1020" spans="32:32">
      <c r="AF1020" s="483"/>
    </row>
    <row r="1021" spans="32:32">
      <c r="AF1021" s="483"/>
    </row>
    <row r="1022" spans="32:32">
      <c r="AF1022" s="483"/>
    </row>
    <row r="1023" spans="32:32">
      <c r="AF1023" s="483"/>
    </row>
    <row r="1024" spans="32:32">
      <c r="AF1024" s="483"/>
    </row>
    <row r="1025" spans="32:32">
      <c r="AF1025" s="483"/>
    </row>
    <row r="1026" spans="32:32">
      <c r="AF1026" s="483"/>
    </row>
    <row r="1027" spans="32:32">
      <c r="AF1027" s="483"/>
    </row>
    <row r="1028" spans="32:32">
      <c r="AF1028" s="483"/>
    </row>
    <row r="1029" spans="32:32">
      <c r="AF1029" s="483"/>
    </row>
    <row r="1030" spans="32:32">
      <c r="AF1030" s="483"/>
    </row>
    <row r="1031" spans="32:32">
      <c r="AF1031" s="483"/>
    </row>
    <row r="1032" spans="32:32">
      <c r="AF1032" s="483"/>
    </row>
    <row r="1033" spans="32:32">
      <c r="AF1033" s="483"/>
    </row>
    <row r="1034" spans="32:32">
      <c r="AF1034" s="483"/>
    </row>
    <row r="1035" spans="32:32">
      <c r="AF1035" s="483"/>
    </row>
    <row r="1036" spans="32:32">
      <c r="AF1036" s="483"/>
    </row>
    <row r="1037" spans="32:32">
      <c r="AF1037" s="483"/>
    </row>
    <row r="1038" spans="32:32">
      <c r="AF1038" s="483"/>
    </row>
    <row r="1039" spans="32:32">
      <c r="AF1039" s="483"/>
    </row>
    <row r="1040" spans="32:32">
      <c r="AF1040" s="483"/>
    </row>
    <row r="1041" spans="32:32">
      <c r="AF1041" s="483"/>
    </row>
    <row r="1042" spans="32:32">
      <c r="AF1042" s="483"/>
    </row>
    <row r="1043" spans="32:32">
      <c r="AF1043" s="483"/>
    </row>
    <row r="1044" spans="32:32">
      <c r="AF1044" s="483"/>
    </row>
    <row r="1045" spans="32:32">
      <c r="AF1045" s="483"/>
    </row>
    <row r="1046" spans="32:32">
      <c r="AF1046" s="483"/>
    </row>
    <row r="1047" spans="32:32">
      <c r="AF1047" s="483"/>
    </row>
    <row r="1048" spans="32:32">
      <c r="AF1048" s="483"/>
    </row>
    <row r="1049" spans="32:32">
      <c r="AF1049" s="483"/>
    </row>
    <row r="1050" spans="32:32">
      <c r="AF1050" s="483"/>
    </row>
    <row r="1051" spans="32:32">
      <c r="AF1051" s="483"/>
    </row>
    <row r="1052" spans="32:32">
      <c r="AF1052" s="483"/>
    </row>
    <row r="1053" spans="32:32">
      <c r="AF1053" s="483"/>
    </row>
    <row r="1054" spans="32:32">
      <c r="AF1054" s="483"/>
    </row>
    <row r="1055" spans="32:32">
      <c r="AF1055" s="483"/>
    </row>
    <row r="1056" spans="32:32">
      <c r="AF1056" s="483"/>
    </row>
    <row r="1057" spans="32:32">
      <c r="AF1057" s="483"/>
    </row>
    <row r="1058" spans="32:32">
      <c r="AF1058" s="483"/>
    </row>
    <row r="1059" spans="32:32">
      <c r="AF1059" s="483"/>
    </row>
    <row r="1060" spans="32:32">
      <c r="AF1060" s="483"/>
    </row>
    <row r="1061" spans="32:32">
      <c r="AF1061" s="483"/>
    </row>
    <row r="1062" spans="32:32">
      <c r="AF1062" s="483"/>
    </row>
    <row r="1063" spans="32:32">
      <c r="AF1063" s="483"/>
    </row>
    <row r="1064" spans="32:32">
      <c r="AF1064" s="483"/>
    </row>
    <row r="1065" spans="32:32">
      <c r="AF1065" s="483"/>
    </row>
    <row r="1066" spans="32:32">
      <c r="AF1066" s="483"/>
    </row>
    <row r="1067" spans="32:32">
      <c r="AF1067" s="483"/>
    </row>
    <row r="1068" spans="32:32">
      <c r="AF1068" s="483"/>
    </row>
    <row r="1069" spans="32:32">
      <c r="AF1069" s="483"/>
    </row>
    <row r="1070" spans="32:32">
      <c r="AF1070" s="483"/>
    </row>
    <row r="1071" spans="32:32">
      <c r="AF1071" s="483"/>
    </row>
    <row r="1072" spans="32:32">
      <c r="AF1072" s="483"/>
    </row>
    <row r="1073" spans="32:32">
      <c r="AF1073" s="483"/>
    </row>
    <row r="1074" spans="32:32">
      <c r="AF1074" s="483"/>
    </row>
    <row r="1075" spans="32:32">
      <c r="AF1075" s="483"/>
    </row>
    <row r="1076" spans="32:32">
      <c r="AF1076" s="483"/>
    </row>
    <row r="1077" spans="32:32">
      <c r="AF1077" s="483"/>
    </row>
    <row r="1078" spans="32:32">
      <c r="AF1078" s="483"/>
    </row>
    <row r="1079" spans="32:32">
      <c r="AF1079" s="483"/>
    </row>
    <row r="1080" spans="32:32">
      <c r="AF1080" s="483"/>
    </row>
    <row r="1081" spans="32:32">
      <c r="AF1081" s="483"/>
    </row>
    <row r="1082" spans="32:32">
      <c r="AF1082" s="483"/>
    </row>
    <row r="1083" spans="32:32">
      <c r="AF1083" s="483"/>
    </row>
    <row r="1084" spans="32:32">
      <c r="AF1084" s="483"/>
    </row>
    <row r="1085" spans="32:32">
      <c r="AF1085" s="483"/>
    </row>
    <row r="1086" spans="32:32">
      <c r="AF1086" s="483"/>
    </row>
    <row r="1087" spans="32:32">
      <c r="AF1087" s="483"/>
    </row>
    <row r="1088" spans="32:32">
      <c r="AF1088" s="483"/>
    </row>
    <row r="1089" spans="32:32">
      <c r="AF1089" s="483"/>
    </row>
    <row r="1090" spans="32:32">
      <c r="AF1090" s="483"/>
    </row>
    <row r="1091" spans="32:32">
      <c r="AF1091" s="483"/>
    </row>
    <row r="1092" spans="32:32">
      <c r="AF1092" s="483"/>
    </row>
    <row r="1093" spans="32:32">
      <c r="AF1093" s="483"/>
    </row>
    <row r="1094" spans="32:32">
      <c r="AF1094" s="483"/>
    </row>
    <row r="1095" spans="32:32">
      <c r="AF1095" s="483"/>
    </row>
    <row r="1096" spans="32:32">
      <c r="AF1096" s="483"/>
    </row>
    <row r="1097" spans="32:32">
      <c r="AF1097" s="483"/>
    </row>
    <row r="1098" spans="32:32">
      <c r="AF1098" s="483"/>
    </row>
    <row r="1099" spans="32:32">
      <c r="AF1099" s="483"/>
    </row>
    <row r="1100" spans="32:32">
      <c r="AF1100" s="483"/>
    </row>
    <row r="1101" spans="32:32">
      <c r="AF1101" s="483"/>
    </row>
    <row r="1102" spans="32:32">
      <c r="AF1102" s="483"/>
    </row>
    <row r="1103" spans="32:32">
      <c r="AF1103" s="483"/>
    </row>
    <row r="1104" spans="32:32">
      <c r="AF1104" s="483"/>
    </row>
    <row r="1105" spans="32:32">
      <c r="AF1105" s="483"/>
    </row>
    <row r="1106" spans="32:32">
      <c r="AF1106" s="483"/>
    </row>
    <row r="1107" spans="32:32">
      <c r="AF1107" s="483"/>
    </row>
    <row r="1108" spans="32:32">
      <c r="AF1108" s="483"/>
    </row>
    <row r="1109" spans="32:32">
      <c r="AF1109" s="483"/>
    </row>
    <row r="1110" spans="32:32">
      <c r="AF1110" s="483"/>
    </row>
    <row r="1111" spans="32:32">
      <c r="AF1111" s="483"/>
    </row>
    <row r="1112" spans="32:32">
      <c r="AF1112" s="483"/>
    </row>
    <row r="1113" spans="32:32">
      <c r="AF1113" s="483"/>
    </row>
    <row r="1114" spans="32:32">
      <c r="AF1114" s="483"/>
    </row>
    <row r="1115" spans="32:32">
      <c r="AF1115" s="483"/>
    </row>
    <row r="1116" spans="32:32">
      <c r="AF1116" s="483"/>
    </row>
    <row r="1117" spans="32:32">
      <c r="AF1117" s="483"/>
    </row>
    <row r="1118" spans="32:32">
      <c r="AF1118" s="483"/>
    </row>
    <row r="1119" spans="32:32">
      <c r="AF1119" s="483"/>
    </row>
    <row r="1120" spans="32:32">
      <c r="AF1120" s="483"/>
    </row>
    <row r="1121" spans="32:32">
      <c r="AF1121" s="483"/>
    </row>
    <row r="1122" spans="32:32">
      <c r="AF1122" s="483"/>
    </row>
    <row r="1123" spans="32:32">
      <c r="AF1123" s="483"/>
    </row>
    <row r="1124" spans="32:32">
      <c r="AF1124" s="483"/>
    </row>
    <row r="1125" spans="32:32">
      <c r="AF1125" s="483"/>
    </row>
    <row r="1126" spans="32:32">
      <c r="AF1126" s="483"/>
    </row>
    <row r="1127" spans="32:32">
      <c r="AF1127" s="483"/>
    </row>
    <row r="1128" spans="32:32">
      <c r="AF1128" s="483"/>
    </row>
    <row r="1129" spans="32:32">
      <c r="AF1129" s="483"/>
    </row>
    <row r="1130" spans="32:32">
      <c r="AF1130" s="483"/>
    </row>
    <row r="1131" spans="32:32">
      <c r="AF1131" s="483"/>
    </row>
    <row r="1132" spans="32:32">
      <c r="AF1132" s="483"/>
    </row>
    <row r="1133" spans="32:32">
      <c r="AF1133" s="483"/>
    </row>
    <row r="1134" spans="32:32">
      <c r="AF1134" s="483"/>
    </row>
    <row r="1135" spans="32:32">
      <c r="AF1135" s="483"/>
    </row>
    <row r="1136" spans="32:32">
      <c r="AF1136" s="483"/>
    </row>
    <row r="1137" spans="32:32">
      <c r="AF1137" s="483"/>
    </row>
    <row r="1138" spans="32:32">
      <c r="AF1138" s="483"/>
    </row>
    <row r="1139" spans="32:32">
      <c r="AF1139" s="483"/>
    </row>
    <row r="1140" spans="32:32">
      <c r="AF1140" s="483"/>
    </row>
    <row r="1141" spans="32:32">
      <c r="AF1141" s="483"/>
    </row>
    <row r="1142" spans="32:32">
      <c r="AF1142" s="483"/>
    </row>
    <row r="1143" spans="32:32">
      <c r="AF1143" s="483"/>
    </row>
    <row r="1144" spans="32:32">
      <c r="AF1144" s="483"/>
    </row>
    <row r="1145" spans="32:32">
      <c r="AF1145" s="483"/>
    </row>
    <row r="1146" spans="32:32">
      <c r="AF1146" s="483"/>
    </row>
    <row r="1147" spans="32:32">
      <c r="AF1147" s="483"/>
    </row>
    <row r="1148" spans="32:32">
      <c r="AF1148" s="483"/>
    </row>
    <row r="1149" spans="32:32">
      <c r="AF1149" s="483"/>
    </row>
    <row r="1150" spans="32:32">
      <c r="AF1150" s="483"/>
    </row>
    <row r="1151" spans="32:32">
      <c r="AF1151" s="483"/>
    </row>
    <row r="1152" spans="32:32">
      <c r="AF1152" s="483"/>
    </row>
    <row r="1153" spans="32:32">
      <c r="AF1153" s="483"/>
    </row>
    <row r="1154" spans="32:32">
      <c r="AF1154" s="483"/>
    </row>
    <row r="1155" spans="32:32">
      <c r="AF1155" s="483"/>
    </row>
    <row r="1156" spans="32:32">
      <c r="AF1156" s="483"/>
    </row>
    <row r="1157" spans="32:32">
      <c r="AF1157" s="483"/>
    </row>
    <row r="1158" spans="32:32">
      <c r="AF1158" s="483"/>
    </row>
    <row r="1159" spans="32:32">
      <c r="AF1159" s="483"/>
    </row>
    <row r="1160" spans="32:32">
      <c r="AF1160" s="483"/>
    </row>
    <row r="1161" spans="32:32">
      <c r="AF1161" s="483"/>
    </row>
    <row r="1162" spans="32:32">
      <c r="AF1162" s="483"/>
    </row>
    <row r="1163" spans="32:32">
      <c r="AF1163" s="483"/>
    </row>
    <row r="1164" spans="32:32">
      <c r="AF1164" s="483"/>
    </row>
    <row r="1165" spans="32:32">
      <c r="AF1165" s="483"/>
    </row>
    <row r="1166" spans="32:32">
      <c r="AF1166" s="483"/>
    </row>
    <row r="1167" spans="32:32">
      <c r="AF1167" s="483"/>
    </row>
    <row r="1168" spans="32:32">
      <c r="AF1168" s="483"/>
    </row>
    <row r="1169" spans="32:32">
      <c r="AF1169" s="483"/>
    </row>
    <row r="1170" spans="32:32">
      <c r="AF1170" s="483"/>
    </row>
    <row r="1171" spans="32:32">
      <c r="AF1171" s="483"/>
    </row>
    <row r="1172" spans="32:32">
      <c r="AF1172" s="483"/>
    </row>
    <row r="1173" spans="32:32">
      <c r="AF1173" s="483"/>
    </row>
    <row r="1174" spans="32:32">
      <c r="AF1174" s="483"/>
    </row>
    <row r="1175" spans="32:32">
      <c r="AF1175" s="483"/>
    </row>
    <row r="1176" spans="32:32">
      <c r="AF1176" s="483"/>
    </row>
    <row r="1177" spans="32:32">
      <c r="AF1177" s="483"/>
    </row>
    <row r="1178" spans="32:32">
      <c r="AF1178" s="483"/>
    </row>
    <row r="1179" spans="32:32">
      <c r="AF1179" s="483"/>
    </row>
    <row r="1180" spans="32:32">
      <c r="AF1180" s="483"/>
    </row>
    <row r="1181" spans="32:32">
      <c r="AF1181" s="483"/>
    </row>
    <row r="1182" spans="32:32">
      <c r="AF1182" s="483"/>
    </row>
    <row r="1183" spans="32:32">
      <c r="AF1183" s="483"/>
    </row>
    <row r="1184" spans="32:32">
      <c r="AF1184" s="483"/>
    </row>
    <row r="1185" spans="32:32">
      <c r="AF1185" s="483"/>
    </row>
    <row r="1186" spans="32:32">
      <c r="AF1186" s="483"/>
    </row>
    <row r="1187" spans="32:32">
      <c r="AF1187" s="483"/>
    </row>
    <row r="1188" spans="32:32">
      <c r="AF1188" s="483"/>
    </row>
    <row r="1189" spans="32:32">
      <c r="AF1189" s="483"/>
    </row>
    <row r="1190" spans="32:32">
      <c r="AF1190" s="483"/>
    </row>
    <row r="1191" spans="32:32">
      <c r="AF1191" s="483"/>
    </row>
    <row r="1192" spans="32:32">
      <c r="AF1192" s="483"/>
    </row>
    <row r="1193" spans="32:32">
      <c r="AF1193" s="483"/>
    </row>
    <row r="1194" spans="32:32">
      <c r="AF1194" s="483"/>
    </row>
    <row r="1195" spans="32:32">
      <c r="AF1195" s="483"/>
    </row>
    <row r="1196" spans="32:32">
      <c r="AF1196" s="483"/>
    </row>
    <row r="1197" spans="32:32">
      <c r="AF1197" s="483"/>
    </row>
    <row r="1198" spans="32:32">
      <c r="AF1198" s="483"/>
    </row>
    <row r="1199" spans="32:32">
      <c r="AF1199" s="483"/>
    </row>
    <row r="1200" spans="32:32">
      <c r="AF1200" s="483"/>
    </row>
    <row r="1201" spans="32:32">
      <c r="AF1201" s="483"/>
    </row>
    <row r="1202" spans="32:32">
      <c r="AF1202" s="483"/>
    </row>
    <row r="1203" spans="32:32">
      <c r="AF1203" s="483"/>
    </row>
    <row r="1204" spans="32:32">
      <c r="AF1204" s="483"/>
    </row>
    <row r="1205" spans="32:32">
      <c r="AF1205" s="483"/>
    </row>
    <row r="1206" spans="32:32">
      <c r="AF1206" s="483"/>
    </row>
    <row r="1207" spans="32:32">
      <c r="AF1207" s="483"/>
    </row>
    <row r="1208" spans="32:32">
      <c r="AF1208" s="483"/>
    </row>
    <row r="1209" spans="32:32">
      <c r="AF1209" s="483"/>
    </row>
    <row r="1210" spans="32:32">
      <c r="AF1210" s="483"/>
    </row>
    <row r="1211" spans="32:32">
      <c r="AF1211" s="483"/>
    </row>
    <row r="1212" spans="32:32">
      <c r="AF1212" s="483"/>
    </row>
    <row r="1213" spans="32:32">
      <c r="AF1213" s="483"/>
    </row>
    <row r="1214" spans="32:32">
      <c r="AF1214" s="483"/>
    </row>
    <row r="1215" spans="32:32">
      <c r="AF1215" s="483"/>
    </row>
    <row r="1216" spans="32:32">
      <c r="AF1216" s="483"/>
    </row>
    <row r="1217" spans="32:32">
      <c r="AF1217" s="483"/>
    </row>
    <row r="1218" spans="32:32">
      <c r="AF1218" s="483"/>
    </row>
    <row r="1219" spans="32:32">
      <c r="AF1219" s="483"/>
    </row>
    <row r="1220" spans="32:32">
      <c r="AF1220" s="483"/>
    </row>
    <row r="1221" spans="32:32">
      <c r="AF1221" s="483"/>
    </row>
    <row r="1222" spans="32:32">
      <c r="AF1222" s="483"/>
    </row>
    <row r="1223" spans="32:32">
      <c r="AF1223" s="483"/>
    </row>
    <row r="1224" spans="32:32">
      <c r="AF1224" s="483"/>
    </row>
    <row r="1225" spans="32:32">
      <c r="AF1225" s="483"/>
    </row>
    <row r="1226" spans="32:32">
      <c r="AF1226" s="483"/>
    </row>
    <row r="1227" spans="32:32">
      <c r="AF1227" s="483"/>
    </row>
    <row r="1228" spans="32:32">
      <c r="AF1228" s="483"/>
    </row>
    <row r="1229" spans="32:32">
      <c r="AF1229" s="483"/>
    </row>
    <row r="1230" spans="32:32">
      <c r="AF1230" s="483"/>
    </row>
    <row r="1231" spans="32:32">
      <c r="AF1231" s="483"/>
    </row>
    <row r="1232" spans="32:32">
      <c r="AF1232" s="483"/>
    </row>
    <row r="1233" spans="32:32">
      <c r="AF1233" s="483"/>
    </row>
    <row r="1234" spans="32:32">
      <c r="AF1234" s="483"/>
    </row>
    <row r="1235" spans="32:32">
      <c r="AF1235" s="483"/>
    </row>
    <row r="1236" spans="32:32">
      <c r="AF1236" s="483"/>
    </row>
    <row r="1237" spans="32:32">
      <c r="AF1237" s="483"/>
    </row>
    <row r="1238" spans="32:32">
      <c r="AF1238" s="483"/>
    </row>
    <row r="1239" spans="32:32">
      <c r="AF1239" s="483"/>
    </row>
    <row r="1240" spans="32:32">
      <c r="AF1240" s="483"/>
    </row>
    <row r="1241" spans="32:32">
      <c r="AF1241" s="483"/>
    </row>
    <row r="1242" spans="32:32">
      <c r="AF1242" s="483"/>
    </row>
    <row r="1243" spans="32:32">
      <c r="AF1243" s="483"/>
    </row>
    <row r="1244" spans="32:32">
      <c r="AF1244" s="483"/>
    </row>
    <row r="1245" spans="32:32">
      <c r="AF1245" s="483"/>
    </row>
    <row r="1246" spans="32:32">
      <c r="AF1246" s="483"/>
    </row>
    <row r="1247" spans="32:32">
      <c r="AF1247" s="483"/>
    </row>
    <row r="1248" spans="32:32">
      <c r="AF1248" s="483"/>
    </row>
    <row r="1249" spans="32:32">
      <c r="AF1249" s="483"/>
    </row>
  </sheetData>
  <sheetProtection algorithmName="SHA-512" hashValue="HHAN/vnlIFnvk4uEFSq8GCUH7lvVQjBMe6+5VMXjEtB/FgUvQrfBS+VeimAESPXbbemGYun1Et5gXmO9TH/0wg==" saltValue="OpxMhZMwoC8jCBXmuu6dTg==" spinCount="100000" sheet="1" sort="0" autoFilter="0"/>
  <autoFilter ref="A4:AF116" xr:uid="{2304B53A-ED86-48E8-B9DB-7AD6178BBB65}">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46">
    <mergeCell ref="AA3:AF3"/>
    <mergeCell ref="A4:B4"/>
    <mergeCell ref="C4:C6"/>
    <mergeCell ref="D4:D6"/>
    <mergeCell ref="E4:E6"/>
    <mergeCell ref="F4:F6"/>
    <mergeCell ref="G4:G6"/>
    <mergeCell ref="H4:H6"/>
    <mergeCell ref="I4:I6"/>
    <mergeCell ref="J4:J6"/>
    <mergeCell ref="K4:K6"/>
    <mergeCell ref="L4:L6"/>
    <mergeCell ref="AD4:AD6"/>
    <mergeCell ref="AE4:AE6"/>
    <mergeCell ref="AF4:AF6"/>
    <mergeCell ref="A5:A6"/>
    <mergeCell ref="B5:B6"/>
    <mergeCell ref="O5:Q5"/>
    <mergeCell ref="R5:T5"/>
    <mergeCell ref="U5:W5"/>
    <mergeCell ref="X5:Z5"/>
    <mergeCell ref="AA4:AA6"/>
    <mergeCell ref="AB4:AB6"/>
    <mergeCell ref="M4:M6"/>
    <mergeCell ref="N4:N6"/>
    <mergeCell ref="O4:Z4"/>
    <mergeCell ref="AC4:AC6"/>
    <mergeCell ref="C81:C82"/>
    <mergeCell ref="D7:D8"/>
    <mergeCell ref="D9:D11"/>
    <mergeCell ref="D12:D13"/>
    <mergeCell ref="D32:D34"/>
    <mergeCell ref="D41:D42"/>
    <mergeCell ref="D50:D51"/>
    <mergeCell ref="C55:C56"/>
    <mergeCell ref="D57:D60"/>
    <mergeCell ref="D61:D62"/>
    <mergeCell ref="C68:C69"/>
    <mergeCell ref="D70:D73"/>
    <mergeCell ref="D113:D114"/>
    <mergeCell ref="D83:D86"/>
    <mergeCell ref="C94:C95"/>
    <mergeCell ref="D96:D99"/>
    <mergeCell ref="D100:D101"/>
    <mergeCell ref="C107:C108"/>
    <mergeCell ref="D109:D112"/>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EDA611D-0D75-4938-8F8A-D8F9B71979AB}">
          <x14:formula1>
            <xm:f>'P:\2-Gerencia de Planificacion y Presupuesto\3- GERENCIA PLANIFICACION Y PRESUPUESTOS\PLANES OPERATIVOS 2022-EDENORTE\5. DD\[5. Plan Operativo Anual 2022 -Dirección de Distribución.xlsx]Hoja1'!#REF!</xm:f>
          </x14:formula1>
          <xm:sqref>J7:J51</xm:sqref>
        </x14:dataValidation>
        <x14:dataValidation type="list" allowBlank="1" showInputMessage="1" showErrorMessage="1" xr:uid="{24A9A7A4-2465-46C4-B62F-FE77B61FF165}">
          <x14:formula1>
            <xm:f>'P:\2-Gerencia de Planificacion y Presupuesto\3- GERENCIA PLANIFICACION Y PRESUPUESTOS\PLANES OPERATIVOS 2022-EDENORTE\5. DD\[5. Plan Operativo Anual 2022 -Dirección de Distribución.xlsx]Hoja1'!#REF!</xm:f>
          </x14:formula1>
          <xm:sqref>G7 G9 G12:G13 G25:G51 AE7:AE13 AE53:AE60 AE63 AE66:AE73 AE76 AE79:AE86 AE89 AE92:AE99 AE102 AE105:AE112 AE115 AE25:AE51 M155:M1247 M53:M60 M63 M66:M73 M76 M79:M86 M89 M92:M99 M102 M105:M112 M115 L7:M51 B7:B26 B155:B328 B28:B51 A155:A1249 A13:A51 H7:H51 K7:K116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9C8B6-6915-4A4D-8157-2873E80F5875}">
  <sheetPr codeName="Hoja6">
    <pageSetUpPr fitToPage="1"/>
  </sheetPr>
  <dimension ref="A1:AL54"/>
  <sheetViews>
    <sheetView showGridLines="0" topLeftCell="J1" zoomScale="57" zoomScaleNormal="57" zoomScaleSheetLayoutView="40" zoomScalePageLayoutView="30" workbookViewId="0">
      <selection activeCell="AB7" sqref="AB7"/>
    </sheetView>
  </sheetViews>
  <sheetFormatPr baseColWidth="10" defaultColWidth="11.42578125" defaultRowHeight="15"/>
  <cols>
    <col min="1" max="5" width="40.7109375" customWidth="1"/>
    <col min="6" max="6" width="55.7109375" customWidth="1"/>
    <col min="7" max="7" width="21.7109375" customWidth="1"/>
    <col min="8" max="8" width="34.140625" customWidth="1"/>
    <col min="9" max="9" width="33" customWidth="1"/>
    <col min="10" max="14" width="25.7109375" customWidth="1"/>
    <col min="15" max="26" width="12.7109375" customWidth="1"/>
    <col min="27" max="28" width="33.5703125" customWidth="1"/>
    <col min="29" max="31" width="30.7109375" customWidth="1"/>
    <col min="32" max="32" width="29.85546875" customWidth="1"/>
    <col min="39" max="39" width="5" customWidth="1"/>
  </cols>
  <sheetData>
    <row r="1" spans="1:38" ht="36" customHeight="1">
      <c r="A1" s="257"/>
      <c r="B1" s="256"/>
      <c r="C1" s="256"/>
      <c r="D1" s="256"/>
      <c r="E1" s="303"/>
      <c r="F1" s="484"/>
      <c r="G1" s="299"/>
      <c r="H1" s="337"/>
      <c r="I1" s="485"/>
      <c r="J1" s="337"/>
      <c r="K1" s="337"/>
      <c r="L1" s="337"/>
      <c r="M1" s="486"/>
      <c r="N1" s="106"/>
      <c r="O1" s="337"/>
      <c r="P1" s="337"/>
      <c r="Q1" s="337"/>
      <c r="R1" s="337"/>
      <c r="S1" s="337"/>
      <c r="T1" s="337"/>
      <c r="U1" s="337"/>
      <c r="V1" s="337"/>
      <c r="W1" s="337"/>
      <c r="X1" s="337"/>
      <c r="Y1" s="337"/>
      <c r="Z1" s="337"/>
      <c r="AA1" s="486"/>
      <c r="AB1" s="486"/>
      <c r="AC1" s="485"/>
      <c r="AD1" s="487"/>
      <c r="AE1" s="106"/>
      <c r="AF1" s="374"/>
      <c r="AG1" s="238"/>
      <c r="AH1" s="238"/>
      <c r="AI1" s="238"/>
      <c r="AJ1" s="238"/>
      <c r="AK1" s="238"/>
      <c r="AL1" s="238"/>
    </row>
    <row r="2" spans="1:38" ht="34.5" customHeight="1">
      <c r="A2" s="119"/>
      <c r="B2" s="488" t="s">
        <v>0</v>
      </c>
      <c r="C2" s="101"/>
      <c r="D2" s="101"/>
      <c r="E2" s="118"/>
      <c r="F2" s="489"/>
      <c r="G2" s="102"/>
      <c r="H2" s="489"/>
      <c r="I2" s="490"/>
      <c r="J2" s="489"/>
      <c r="K2" s="489"/>
      <c r="L2" s="489"/>
      <c r="M2" s="489"/>
      <c r="N2" s="81" t="s">
        <v>516</v>
      </c>
      <c r="O2" s="489"/>
      <c r="P2" s="489"/>
      <c r="Q2" s="489"/>
      <c r="R2" s="489"/>
      <c r="S2" s="489"/>
      <c r="T2" s="489"/>
      <c r="U2" s="489"/>
      <c r="V2" s="489"/>
      <c r="W2" s="489"/>
      <c r="X2" s="489"/>
      <c r="Y2" s="489"/>
      <c r="Z2" s="489"/>
      <c r="AA2" s="1503"/>
      <c r="AB2" s="1503"/>
      <c r="AC2" s="1503"/>
      <c r="AD2" s="1503"/>
      <c r="AE2" s="1503"/>
      <c r="AF2" s="1503"/>
      <c r="AG2" s="238"/>
      <c r="AH2" s="238"/>
      <c r="AI2" s="238"/>
      <c r="AJ2" s="238"/>
      <c r="AK2" s="238"/>
      <c r="AL2" s="238"/>
    </row>
    <row r="3" spans="1:38" ht="32.25" customHeight="1" thickBot="1">
      <c r="A3" s="491"/>
      <c r="B3" s="488" t="s">
        <v>1031</v>
      </c>
      <c r="C3" s="492"/>
      <c r="D3" s="492"/>
      <c r="E3" s="303"/>
      <c r="F3" s="484"/>
      <c r="G3" s="299"/>
      <c r="H3" s="337"/>
      <c r="I3" s="311"/>
      <c r="J3" s="337"/>
      <c r="K3" s="337"/>
      <c r="L3" s="337"/>
      <c r="M3" s="106"/>
      <c r="N3" s="82">
        <f ca="1">EOMONTH(TODAY(),-1)-30</f>
        <v>44590</v>
      </c>
      <c r="O3" s="337"/>
      <c r="P3" s="337"/>
      <c r="Q3" s="337"/>
      <c r="R3" s="337"/>
      <c r="S3" s="337"/>
      <c r="T3" s="337"/>
      <c r="U3" s="337"/>
      <c r="V3" s="337"/>
      <c r="W3" s="337"/>
      <c r="X3" s="337"/>
      <c r="Y3" s="337"/>
      <c r="Z3" s="337"/>
      <c r="AA3" s="486"/>
      <c r="AB3" s="486"/>
      <c r="AC3" s="485"/>
      <c r="AD3" s="487"/>
      <c r="AE3" s="106"/>
      <c r="AF3" s="374"/>
      <c r="AG3" s="238"/>
      <c r="AH3" s="238"/>
      <c r="AI3" s="238"/>
      <c r="AJ3" s="238"/>
      <c r="AK3" s="238"/>
      <c r="AL3" s="238"/>
    </row>
    <row r="4" spans="1:38" s="261" customFormat="1" ht="60" customHeight="1">
      <c r="A4" s="1504" t="s">
        <v>1</v>
      </c>
      <c r="B4" s="1505"/>
      <c r="C4" s="1378" t="s">
        <v>2</v>
      </c>
      <c r="D4" s="1378" t="s">
        <v>3</v>
      </c>
      <c r="E4" s="1415" t="s">
        <v>4</v>
      </c>
      <c r="F4" s="1418" t="s">
        <v>5</v>
      </c>
      <c r="G4" s="1420" t="s">
        <v>6</v>
      </c>
      <c r="H4" s="1422" t="s">
        <v>18</v>
      </c>
      <c r="I4" s="1420"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60" t="s">
        <v>10</v>
      </c>
      <c r="AB4" s="1360" t="s">
        <v>520</v>
      </c>
      <c r="AC4" s="1360" t="s">
        <v>11</v>
      </c>
      <c r="AD4" s="1360" t="s">
        <v>12</v>
      </c>
      <c r="AE4" s="1360" t="s">
        <v>13</v>
      </c>
      <c r="AF4" s="1360" t="s">
        <v>14</v>
      </c>
      <c r="AG4" s="239"/>
      <c r="AH4" s="239"/>
      <c r="AI4" s="239"/>
      <c r="AJ4" s="239"/>
      <c r="AK4" s="239"/>
      <c r="AL4" s="239"/>
    </row>
    <row r="5" spans="1:38" s="261" customFormat="1" ht="28.5" customHeight="1">
      <c r="A5" s="1395" t="s">
        <v>15</v>
      </c>
      <c r="B5" s="1396" t="s">
        <v>16</v>
      </c>
      <c r="C5" s="1334"/>
      <c r="D5" s="1334"/>
      <c r="E5" s="1416"/>
      <c r="F5" s="1361"/>
      <c r="G5" s="1363"/>
      <c r="H5" s="1423"/>
      <c r="I5" s="1363"/>
      <c r="J5" s="1334"/>
      <c r="K5" s="1334"/>
      <c r="L5" s="1334"/>
      <c r="M5" s="1334"/>
      <c r="N5" s="1334"/>
      <c r="O5" s="1407" t="s">
        <v>606</v>
      </c>
      <c r="P5" s="1408"/>
      <c r="Q5" s="1409"/>
      <c r="R5" s="1407" t="s">
        <v>607</v>
      </c>
      <c r="S5" s="1408"/>
      <c r="T5" s="1410"/>
      <c r="U5" s="1407" t="s">
        <v>608</v>
      </c>
      <c r="V5" s="1408"/>
      <c r="W5" s="1409"/>
      <c r="X5" s="1411" t="s">
        <v>609</v>
      </c>
      <c r="Y5" s="1412"/>
      <c r="Z5" s="1410"/>
      <c r="AA5" s="1361"/>
      <c r="AB5" s="1361"/>
      <c r="AC5" s="1361"/>
      <c r="AD5" s="1361"/>
      <c r="AE5" s="1361"/>
      <c r="AF5" s="1361"/>
      <c r="AG5" s="239"/>
      <c r="AH5" s="239"/>
      <c r="AI5" s="239"/>
      <c r="AJ5" s="239"/>
      <c r="AK5" s="239"/>
      <c r="AL5" s="239"/>
    </row>
    <row r="6" spans="1:38" s="261" customFormat="1" ht="32.25" customHeight="1" thickBot="1">
      <c r="A6" s="1395"/>
      <c r="B6" s="1406"/>
      <c r="C6" s="1369"/>
      <c r="D6" s="1369"/>
      <c r="E6" s="1417"/>
      <c r="F6" s="1419"/>
      <c r="G6" s="1363"/>
      <c r="H6" s="1424"/>
      <c r="I6" s="1421"/>
      <c r="J6" s="1369"/>
      <c r="K6" s="1369"/>
      <c r="L6" s="1369"/>
      <c r="M6" s="1369"/>
      <c r="N6" s="1369"/>
      <c r="O6" s="242">
        <v>44562</v>
      </c>
      <c r="P6" s="242">
        <v>44593</v>
      </c>
      <c r="Q6" s="242">
        <v>44621</v>
      </c>
      <c r="R6" s="242">
        <v>44652</v>
      </c>
      <c r="S6" s="242">
        <v>44682</v>
      </c>
      <c r="T6" s="242">
        <v>44713</v>
      </c>
      <c r="U6" s="242">
        <v>44743</v>
      </c>
      <c r="V6" s="242">
        <v>44774</v>
      </c>
      <c r="W6" s="242">
        <v>44805</v>
      </c>
      <c r="X6" s="242">
        <v>44835</v>
      </c>
      <c r="Y6" s="242">
        <v>44866</v>
      </c>
      <c r="Z6" s="242">
        <v>44896</v>
      </c>
      <c r="AA6" s="1362"/>
      <c r="AB6" s="1362"/>
      <c r="AC6" s="1362"/>
      <c r="AD6" s="1362"/>
      <c r="AE6" s="1362"/>
      <c r="AF6" s="1362"/>
      <c r="AG6" s="243"/>
      <c r="AH6" s="239"/>
      <c r="AI6" s="239"/>
      <c r="AJ6" s="239"/>
      <c r="AK6" s="239"/>
      <c r="AL6" s="239"/>
    </row>
    <row r="7" spans="1:38" s="106" customFormat="1" ht="178.5" customHeight="1" thickTop="1">
      <c r="A7" s="69" t="s">
        <v>47</v>
      </c>
      <c r="B7" s="1485" t="s">
        <v>126</v>
      </c>
      <c r="C7" s="1502"/>
      <c r="D7" s="1489" t="s">
        <v>1032</v>
      </c>
      <c r="E7" s="59" t="s">
        <v>1033</v>
      </c>
      <c r="F7" s="493" t="s">
        <v>1034</v>
      </c>
      <c r="G7" s="494">
        <v>1</v>
      </c>
      <c r="H7" s="187" t="s">
        <v>88</v>
      </c>
      <c r="I7" s="495" t="s">
        <v>1035</v>
      </c>
      <c r="J7" s="496" t="s">
        <v>29</v>
      </c>
      <c r="K7" s="496" t="s">
        <v>30</v>
      </c>
      <c r="L7" s="496" t="s">
        <v>31</v>
      </c>
      <c r="M7" s="496" t="s">
        <v>40</v>
      </c>
      <c r="N7" s="497">
        <f>SUM(O7:Z7)</f>
        <v>11</v>
      </c>
      <c r="O7" s="174"/>
      <c r="P7" s="174">
        <v>1</v>
      </c>
      <c r="Q7" s="174">
        <v>1</v>
      </c>
      <c r="R7" s="174">
        <v>1</v>
      </c>
      <c r="S7" s="174">
        <v>1</v>
      </c>
      <c r="T7" s="174">
        <v>1</v>
      </c>
      <c r="U7" s="174">
        <v>1</v>
      </c>
      <c r="V7" s="174">
        <v>1</v>
      </c>
      <c r="W7" s="174">
        <v>1</v>
      </c>
      <c r="X7" s="174">
        <v>1</v>
      </c>
      <c r="Y7" s="174">
        <v>1</v>
      </c>
      <c r="Z7" s="174">
        <v>1</v>
      </c>
      <c r="AA7" s="407" t="s">
        <v>1036</v>
      </c>
      <c r="AB7" s="407" t="s">
        <v>113</v>
      </c>
      <c r="AC7" s="407" t="s">
        <v>113</v>
      </c>
      <c r="AD7" s="357" t="s">
        <v>1037</v>
      </c>
      <c r="AE7" s="499"/>
      <c r="AF7" s="500" t="s">
        <v>1038</v>
      </c>
      <c r="AG7" s="107"/>
      <c r="AH7" s="107"/>
      <c r="AI7" s="107"/>
      <c r="AJ7" s="107"/>
      <c r="AK7" s="107"/>
      <c r="AL7" s="107"/>
    </row>
    <row r="8" spans="1:38" s="106" customFormat="1" ht="162.75" customHeight="1">
      <c r="A8" s="69" t="s">
        <v>47</v>
      </c>
      <c r="B8" s="1487"/>
      <c r="C8" s="1487"/>
      <c r="D8" s="1490"/>
      <c r="E8" s="59" t="s">
        <v>1039</v>
      </c>
      <c r="F8" s="493" t="s">
        <v>1040</v>
      </c>
      <c r="G8" s="494">
        <v>1</v>
      </c>
      <c r="H8" s="187" t="s">
        <v>88</v>
      </c>
      <c r="I8" s="495" t="s">
        <v>1035</v>
      </c>
      <c r="J8" s="496" t="s">
        <v>29</v>
      </c>
      <c r="K8" s="496" t="s">
        <v>30</v>
      </c>
      <c r="L8" s="496" t="s">
        <v>31</v>
      </c>
      <c r="M8" s="496" t="s">
        <v>40</v>
      </c>
      <c r="N8" s="497">
        <f>SUM(O8:Z8)</f>
        <v>11</v>
      </c>
      <c r="O8" s="174"/>
      <c r="P8" s="174">
        <v>1</v>
      </c>
      <c r="Q8" s="174">
        <v>1</v>
      </c>
      <c r="R8" s="174">
        <v>1</v>
      </c>
      <c r="S8" s="174">
        <v>1</v>
      </c>
      <c r="T8" s="174">
        <v>1</v>
      </c>
      <c r="U8" s="174">
        <v>1</v>
      </c>
      <c r="V8" s="174">
        <v>1</v>
      </c>
      <c r="W8" s="174">
        <v>1</v>
      </c>
      <c r="X8" s="174">
        <v>1</v>
      </c>
      <c r="Y8" s="174">
        <v>1</v>
      </c>
      <c r="Z8" s="174">
        <v>1</v>
      </c>
      <c r="AA8" s="357" t="s">
        <v>1041</v>
      </c>
      <c r="AB8" s="407" t="s">
        <v>113</v>
      </c>
      <c r="AC8" s="407" t="s">
        <v>113</v>
      </c>
      <c r="AD8" s="357" t="s">
        <v>1037</v>
      </c>
      <c r="AE8" s="499"/>
      <c r="AF8" s="500" t="s">
        <v>1038</v>
      </c>
      <c r="AG8" s="107"/>
      <c r="AH8" s="107"/>
      <c r="AI8" s="107"/>
      <c r="AJ8" s="107"/>
      <c r="AK8" s="107"/>
      <c r="AL8" s="107"/>
    </row>
    <row r="9" spans="1:38" s="504" customFormat="1" ht="189" customHeight="1">
      <c r="A9" s="69" t="s">
        <v>47</v>
      </c>
      <c r="B9" s="1481" t="s">
        <v>126</v>
      </c>
      <c r="C9" s="1485"/>
      <c r="D9" s="349" t="s">
        <v>1042</v>
      </c>
      <c r="E9" s="349" t="s">
        <v>1043</v>
      </c>
      <c r="F9" s="502" t="s">
        <v>1044</v>
      </c>
      <c r="G9" s="357">
        <v>2</v>
      </c>
      <c r="H9" s="187" t="s">
        <v>88</v>
      </c>
      <c r="I9" s="495" t="s">
        <v>1035</v>
      </c>
      <c r="J9" s="496" t="s">
        <v>29</v>
      </c>
      <c r="K9" s="496" t="s">
        <v>30</v>
      </c>
      <c r="L9" s="496" t="s">
        <v>31</v>
      </c>
      <c r="M9" s="496" t="s">
        <v>40</v>
      </c>
      <c r="N9" s="497">
        <f>SUM(O9:Z9)</f>
        <v>11</v>
      </c>
      <c r="O9" s="173"/>
      <c r="P9" s="174">
        <v>1</v>
      </c>
      <c r="Q9" s="174">
        <v>1</v>
      </c>
      <c r="R9" s="174">
        <v>1</v>
      </c>
      <c r="S9" s="174">
        <v>1</v>
      </c>
      <c r="T9" s="174">
        <v>1</v>
      </c>
      <c r="U9" s="174">
        <v>1</v>
      </c>
      <c r="V9" s="174">
        <v>1</v>
      </c>
      <c r="W9" s="174">
        <v>1</v>
      </c>
      <c r="X9" s="174">
        <v>1</v>
      </c>
      <c r="Y9" s="174">
        <v>1</v>
      </c>
      <c r="Z9" s="174">
        <v>1</v>
      </c>
      <c r="AA9" s="503" t="s">
        <v>1045</v>
      </c>
      <c r="AB9" s="407" t="s">
        <v>113</v>
      </c>
      <c r="AC9" s="407" t="s">
        <v>113</v>
      </c>
      <c r="AD9" s="63" t="s">
        <v>1046</v>
      </c>
      <c r="AE9" s="499"/>
      <c r="AF9" s="500" t="s">
        <v>1038</v>
      </c>
    </row>
    <row r="10" spans="1:38" s="504" customFormat="1" ht="147" customHeight="1">
      <c r="A10" s="69" t="s">
        <v>47</v>
      </c>
      <c r="B10" s="1482"/>
      <c r="C10" s="1487"/>
      <c r="D10" s="349" t="s">
        <v>1047</v>
      </c>
      <c r="E10" s="349" t="s">
        <v>1048</v>
      </c>
      <c r="F10" s="502" t="s">
        <v>1049</v>
      </c>
      <c r="G10" s="357">
        <v>3</v>
      </c>
      <c r="H10" s="187" t="s">
        <v>88</v>
      </c>
      <c r="I10" s="495" t="s">
        <v>1050</v>
      </c>
      <c r="J10" s="496" t="s">
        <v>81</v>
      </c>
      <c r="K10" s="496" t="s">
        <v>30</v>
      </c>
      <c r="L10" s="496" t="s">
        <v>31</v>
      </c>
      <c r="M10" s="496" t="s">
        <v>40</v>
      </c>
      <c r="N10" s="505">
        <f>+SUM(O10:Z10)</f>
        <v>0.99990000000000001</v>
      </c>
      <c r="O10" s="173"/>
      <c r="P10" s="506"/>
      <c r="Q10" s="174"/>
      <c r="R10" s="507">
        <v>0.33329999999999999</v>
      </c>
      <c r="S10" s="506"/>
      <c r="T10" s="174"/>
      <c r="U10" s="174"/>
      <c r="V10" s="507">
        <v>0.33329999999999999</v>
      </c>
      <c r="W10" s="174"/>
      <c r="X10" s="174"/>
      <c r="Y10" s="174"/>
      <c r="Z10" s="507">
        <v>0.33329999999999999</v>
      </c>
      <c r="AA10" s="63" t="s">
        <v>1051</v>
      </c>
      <c r="AB10" s="407" t="s">
        <v>113</v>
      </c>
      <c r="AC10" s="407" t="s">
        <v>113</v>
      </c>
      <c r="AD10" s="63" t="s">
        <v>1046</v>
      </c>
      <c r="AE10" s="499"/>
      <c r="AF10" s="500" t="s">
        <v>1038</v>
      </c>
    </row>
    <row r="11" spans="1:38" s="504" customFormat="1" ht="252.75" customHeight="1">
      <c r="A11" s="69" t="s">
        <v>47</v>
      </c>
      <c r="B11" s="1481" t="s">
        <v>126</v>
      </c>
      <c r="C11" s="1485"/>
      <c r="D11" s="1488" t="s">
        <v>1052</v>
      </c>
      <c r="E11" s="73" t="s">
        <v>1053</v>
      </c>
      <c r="F11" s="508" t="s">
        <v>1054</v>
      </c>
      <c r="G11" s="509">
        <v>0.66666666666666596</v>
      </c>
      <c r="H11" s="187" t="s">
        <v>88</v>
      </c>
      <c r="I11" s="495" t="s">
        <v>1035</v>
      </c>
      <c r="J11" s="496" t="s">
        <v>29</v>
      </c>
      <c r="K11" s="496" t="s">
        <v>30</v>
      </c>
      <c r="L11" s="496" t="s">
        <v>31</v>
      </c>
      <c r="M11" s="496" t="s">
        <v>40</v>
      </c>
      <c r="N11" s="497">
        <f t="shared" ref="N11:N12" si="0">SUM(O11:Z11)</f>
        <v>11</v>
      </c>
      <c r="O11" s="174"/>
      <c r="P11" s="174">
        <v>1</v>
      </c>
      <c r="Q11" s="174">
        <v>1</v>
      </c>
      <c r="R11" s="174">
        <v>1</v>
      </c>
      <c r="S11" s="174">
        <v>1</v>
      </c>
      <c r="T11" s="174">
        <v>1</v>
      </c>
      <c r="U11" s="174">
        <v>1</v>
      </c>
      <c r="V11" s="174">
        <v>1</v>
      </c>
      <c r="W11" s="174">
        <v>1</v>
      </c>
      <c r="X11" s="174">
        <v>1</v>
      </c>
      <c r="Y11" s="174">
        <v>1</v>
      </c>
      <c r="Z11" s="174">
        <v>1</v>
      </c>
      <c r="AA11" s="63" t="s">
        <v>1055</v>
      </c>
      <c r="AB11" s="407" t="s">
        <v>113</v>
      </c>
      <c r="AC11" s="407" t="s">
        <v>113</v>
      </c>
      <c r="AD11" s="63" t="s">
        <v>1056</v>
      </c>
      <c r="AE11" s="499"/>
      <c r="AF11" s="500" t="s">
        <v>1038</v>
      </c>
    </row>
    <row r="12" spans="1:38" s="504" customFormat="1" ht="259.5" customHeight="1">
      <c r="A12" s="69" t="s">
        <v>47</v>
      </c>
      <c r="B12" s="1501"/>
      <c r="C12" s="1486"/>
      <c r="D12" s="1489"/>
      <c r="E12" s="73" t="s">
        <v>1057</v>
      </c>
      <c r="F12" s="508" t="s">
        <v>1058</v>
      </c>
      <c r="G12" s="509">
        <v>0.66666666666666596</v>
      </c>
      <c r="H12" s="187" t="s">
        <v>88</v>
      </c>
      <c r="I12" s="495" t="s">
        <v>1035</v>
      </c>
      <c r="J12" s="496" t="s">
        <v>29</v>
      </c>
      <c r="K12" s="496" t="s">
        <v>30</v>
      </c>
      <c r="L12" s="496" t="s">
        <v>31</v>
      </c>
      <c r="M12" s="496" t="s">
        <v>40</v>
      </c>
      <c r="N12" s="497">
        <f t="shared" si="0"/>
        <v>11</v>
      </c>
      <c r="O12" s="174"/>
      <c r="P12" s="174">
        <v>1</v>
      </c>
      <c r="Q12" s="174">
        <v>1</v>
      </c>
      <c r="R12" s="174">
        <v>1</v>
      </c>
      <c r="S12" s="174">
        <v>1</v>
      </c>
      <c r="T12" s="174">
        <v>1</v>
      </c>
      <c r="U12" s="174">
        <v>1</v>
      </c>
      <c r="V12" s="174">
        <v>1</v>
      </c>
      <c r="W12" s="174">
        <v>1</v>
      </c>
      <c r="X12" s="174">
        <v>1</v>
      </c>
      <c r="Y12" s="174">
        <v>1</v>
      </c>
      <c r="Z12" s="174">
        <v>1</v>
      </c>
      <c r="AA12" s="407" t="s">
        <v>1055</v>
      </c>
      <c r="AB12" s="407" t="s">
        <v>113</v>
      </c>
      <c r="AC12" s="407" t="s">
        <v>113</v>
      </c>
      <c r="AD12" s="63" t="s">
        <v>1056</v>
      </c>
      <c r="AE12" s="499"/>
      <c r="AF12" s="500" t="s">
        <v>1038</v>
      </c>
    </row>
    <row r="13" spans="1:38" s="504" customFormat="1" ht="237.75" customHeight="1">
      <c r="A13" s="69" t="s">
        <v>47</v>
      </c>
      <c r="B13" s="1482"/>
      <c r="C13" s="1487"/>
      <c r="D13" s="1490"/>
      <c r="E13" s="73" t="s">
        <v>1059</v>
      </c>
      <c r="F13" s="508" t="s">
        <v>1060</v>
      </c>
      <c r="G13" s="509">
        <v>0.66666666666666596</v>
      </c>
      <c r="H13" s="187" t="s">
        <v>88</v>
      </c>
      <c r="I13" s="495" t="s">
        <v>1035</v>
      </c>
      <c r="J13" s="496" t="s">
        <v>29</v>
      </c>
      <c r="K13" s="496" t="s">
        <v>30</v>
      </c>
      <c r="L13" s="496" t="s">
        <v>31</v>
      </c>
      <c r="M13" s="496" t="s">
        <v>40</v>
      </c>
      <c r="N13" s="497">
        <f t="shared" ref="N13:N43" si="1">SUM(O13:Z13)</f>
        <v>297</v>
      </c>
      <c r="O13" s="174"/>
      <c r="P13" s="174">
        <v>27</v>
      </c>
      <c r="Q13" s="174">
        <v>27</v>
      </c>
      <c r="R13" s="174">
        <v>27</v>
      </c>
      <c r="S13" s="174">
        <v>27</v>
      </c>
      <c r="T13" s="174">
        <v>27</v>
      </c>
      <c r="U13" s="174">
        <v>27</v>
      </c>
      <c r="V13" s="174">
        <v>27</v>
      </c>
      <c r="W13" s="174">
        <v>27</v>
      </c>
      <c r="X13" s="174">
        <v>27</v>
      </c>
      <c r="Y13" s="174">
        <v>27</v>
      </c>
      <c r="Z13" s="510">
        <v>27</v>
      </c>
      <c r="AA13" s="63" t="s">
        <v>1061</v>
      </c>
      <c r="AB13" s="407" t="s">
        <v>113</v>
      </c>
      <c r="AC13" s="407" t="s">
        <v>113</v>
      </c>
      <c r="AD13" s="63" t="s">
        <v>1056</v>
      </c>
      <c r="AE13" s="499"/>
      <c r="AF13" s="500" t="s">
        <v>1038</v>
      </c>
    </row>
    <row r="14" spans="1:38" s="504" customFormat="1" ht="150" customHeight="1">
      <c r="A14" s="69" t="s">
        <v>47</v>
      </c>
      <c r="B14" s="1485" t="s">
        <v>126</v>
      </c>
      <c r="C14" s="1485"/>
      <c r="D14" s="1488" t="s">
        <v>1062</v>
      </c>
      <c r="E14" s="349" t="s">
        <v>1063</v>
      </c>
      <c r="F14" s="502" t="s">
        <v>1064</v>
      </c>
      <c r="G14" s="511">
        <v>0.66666666666666596</v>
      </c>
      <c r="H14" s="187" t="s">
        <v>88</v>
      </c>
      <c r="I14" s="63" t="s">
        <v>1035</v>
      </c>
      <c r="J14" s="357" t="s">
        <v>81</v>
      </c>
      <c r="K14" s="496" t="s">
        <v>30</v>
      </c>
      <c r="L14" s="496" t="s">
        <v>31</v>
      </c>
      <c r="M14" s="496" t="s">
        <v>40</v>
      </c>
      <c r="N14" s="505">
        <f t="shared" si="1"/>
        <v>1</v>
      </c>
      <c r="O14" s="173"/>
      <c r="P14" s="512">
        <v>0.25</v>
      </c>
      <c r="Q14" s="512">
        <v>0.25</v>
      </c>
      <c r="R14" s="512">
        <v>0.25</v>
      </c>
      <c r="S14" s="512">
        <v>0.25</v>
      </c>
      <c r="T14" s="174"/>
      <c r="U14" s="174"/>
      <c r="V14" s="174"/>
      <c r="W14" s="174"/>
      <c r="X14" s="174"/>
      <c r="Y14" s="174"/>
      <c r="Z14" s="174"/>
      <c r="AA14" s="63" t="s">
        <v>1041</v>
      </c>
      <c r="AB14" s="407" t="s">
        <v>113</v>
      </c>
      <c r="AC14" s="407" t="s">
        <v>113</v>
      </c>
      <c r="AD14" s="63" t="s">
        <v>1065</v>
      </c>
      <c r="AE14" s="499"/>
      <c r="AF14" s="500" t="s">
        <v>1038</v>
      </c>
    </row>
    <row r="15" spans="1:38" s="504" customFormat="1" ht="178.5" customHeight="1">
      <c r="A15" s="69" t="s">
        <v>47</v>
      </c>
      <c r="B15" s="1486"/>
      <c r="C15" s="1486"/>
      <c r="D15" s="1489"/>
      <c r="E15" s="349" t="s">
        <v>1066</v>
      </c>
      <c r="F15" s="502" t="s">
        <v>1067</v>
      </c>
      <c r="G15" s="511">
        <v>0.66666666666666596</v>
      </c>
      <c r="H15" s="187" t="s">
        <v>88</v>
      </c>
      <c r="I15" s="63" t="s">
        <v>1035</v>
      </c>
      <c r="J15" s="357" t="s">
        <v>81</v>
      </c>
      <c r="K15" s="496" t="s">
        <v>30</v>
      </c>
      <c r="L15" s="496" t="s">
        <v>31</v>
      </c>
      <c r="M15" s="496" t="s">
        <v>40</v>
      </c>
      <c r="N15" s="505">
        <f t="shared" si="1"/>
        <v>1</v>
      </c>
      <c r="O15" s="512"/>
      <c r="P15" s="174"/>
      <c r="Q15" s="512">
        <v>0.2</v>
      </c>
      <c r="R15" s="174"/>
      <c r="S15" s="512">
        <v>0.2</v>
      </c>
      <c r="T15" s="174"/>
      <c r="U15" s="512">
        <v>0.2</v>
      </c>
      <c r="V15" s="512">
        <v>0.2</v>
      </c>
      <c r="W15" s="512">
        <v>0.2</v>
      </c>
      <c r="X15" s="174"/>
      <c r="Y15" s="174"/>
      <c r="Z15" s="174"/>
      <c r="AA15" s="63" t="s">
        <v>1041</v>
      </c>
      <c r="AB15" s="407" t="s">
        <v>113</v>
      </c>
      <c r="AC15" s="407" t="s">
        <v>113</v>
      </c>
      <c r="AD15" s="63" t="s">
        <v>1065</v>
      </c>
      <c r="AE15" s="499"/>
      <c r="AF15" s="500" t="s">
        <v>1038</v>
      </c>
    </row>
    <row r="16" spans="1:38" s="504" customFormat="1" ht="217.5" customHeight="1">
      <c r="A16" s="69" t="s">
        <v>47</v>
      </c>
      <c r="B16" s="1487"/>
      <c r="C16" s="1487"/>
      <c r="D16" s="1490"/>
      <c r="E16" s="73" t="s">
        <v>1068</v>
      </c>
      <c r="F16" s="502" t="s">
        <v>1069</v>
      </c>
      <c r="G16" s="511">
        <v>0.66666666666666596</v>
      </c>
      <c r="H16" s="187" t="s">
        <v>88</v>
      </c>
      <c r="I16" s="63" t="s">
        <v>1035</v>
      </c>
      <c r="J16" s="496" t="s">
        <v>29</v>
      </c>
      <c r="K16" s="496" t="s">
        <v>30</v>
      </c>
      <c r="L16" s="496" t="s">
        <v>31</v>
      </c>
      <c r="M16" s="496" t="s">
        <v>40</v>
      </c>
      <c r="N16" s="497">
        <f t="shared" si="1"/>
        <v>30</v>
      </c>
      <c r="O16" s="174"/>
      <c r="P16" s="513">
        <v>5</v>
      </c>
      <c r="Q16" s="174"/>
      <c r="R16" s="513">
        <v>5</v>
      </c>
      <c r="S16" s="174"/>
      <c r="T16" s="513">
        <v>5</v>
      </c>
      <c r="U16" s="174"/>
      <c r="V16" s="513">
        <v>5</v>
      </c>
      <c r="W16" s="513">
        <v>5</v>
      </c>
      <c r="X16" s="513">
        <v>5</v>
      </c>
      <c r="Y16" s="174"/>
      <c r="Z16" s="510"/>
      <c r="AA16" s="63" t="s">
        <v>1041</v>
      </c>
      <c r="AB16" s="407" t="s">
        <v>113</v>
      </c>
      <c r="AC16" s="407" t="s">
        <v>113</v>
      </c>
      <c r="AD16" s="63" t="s">
        <v>1065</v>
      </c>
      <c r="AE16" s="499"/>
      <c r="AF16" s="514">
        <v>350000</v>
      </c>
    </row>
    <row r="17" spans="1:32" s="504" customFormat="1" ht="117" customHeight="1">
      <c r="A17" s="69" t="s">
        <v>47</v>
      </c>
      <c r="B17" s="1485" t="s">
        <v>126</v>
      </c>
      <c r="C17" s="1485"/>
      <c r="D17" s="1488" t="s">
        <v>1032</v>
      </c>
      <c r="E17" s="73" t="s">
        <v>1070</v>
      </c>
      <c r="F17" s="508" t="s">
        <v>1071</v>
      </c>
      <c r="G17" s="515">
        <v>0.28571428571428498</v>
      </c>
      <c r="H17" s="187" t="s">
        <v>88</v>
      </c>
      <c r="I17" s="63" t="s">
        <v>1035</v>
      </c>
      <c r="J17" s="496" t="s">
        <v>81</v>
      </c>
      <c r="K17" s="496" t="s">
        <v>30</v>
      </c>
      <c r="L17" s="496" t="s">
        <v>31</v>
      </c>
      <c r="M17" s="496" t="s">
        <v>40</v>
      </c>
      <c r="N17" s="505">
        <f t="shared" si="1"/>
        <v>1</v>
      </c>
      <c r="O17" s="173"/>
      <c r="P17" s="506">
        <v>0.1</v>
      </c>
      <c r="Q17" s="506">
        <v>0.25</v>
      </c>
      <c r="R17" s="174"/>
      <c r="S17" s="506">
        <v>0.25</v>
      </c>
      <c r="T17" s="174"/>
      <c r="U17" s="506">
        <v>0.1</v>
      </c>
      <c r="V17" s="506">
        <v>0.3</v>
      </c>
      <c r="W17" s="174"/>
      <c r="X17" s="174"/>
      <c r="Y17" s="174"/>
      <c r="Z17" s="174"/>
      <c r="AA17" s="63" t="s">
        <v>1041</v>
      </c>
      <c r="AB17" s="407" t="s">
        <v>113</v>
      </c>
      <c r="AC17" s="407" t="s">
        <v>113</v>
      </c>
      <c r="AD17" s="63" t="s">
        <v>1072</v>
      </c>
      <c r="AE17" s="499"/>
      <c r="AF17" s="500" t="s">
        <v>1038</v>
      </c>
    </row>
    <row r="18" spans="1:32" s="504" customFormat="1" ht="171.75" customHeight="1">
      <c r="A18" s="69" t="s">
        <v>47</v>
      </c>
      <c r="B18" s="1486"/>
      <c r="C18" s="1486"/>
      <c r="D18" s="1489"/>
      <c r="E18" s="73" t="s">
        <v>1073</v>
      </c>
      <c r="F18" s="508" t="s">
        <v>1074</v>
      </c>
      <c r="G18" s="515">
        <v>0.28571428571428498</v>
      </c>
      <c r="H18" s="187" t="s">
        <v>88</v>
      </c>
      <c r="I18" s="63" t="s">
        <v>1035</v>
      </c>
      <c r="J18" s="496" t="s">
        <v>29</v>
      </c>
      <c r="K18" s="496" t="s">
        <v>30</v>
      </c>
      <c r="L18" s="496" t="s">
        <v>31</v>
      </c>
      <c r="M18" s="496" t="s">
        <v>40</v>
      </c>
      <c r="N18" s="497">
        <f>SUM(O18:Z18)</f>
        <v>11</v>
      </c>
      <c r="O18" s="174"/>
      <c r="P18" s="174">
        <v>1</v>
      </c>
      <c r="Q18" s="174">
        <v>1</v>
      </c>
      <c r="R18" s="174">
        <v>1</v>
      </c>
      <c r="S18" s="174">
        <v>1</v>
      </c>
      <c r="T18" s="174">
        <v>1</v>
      </c>
      <c r="U18" s="174">
        <v>1</v>
      </c>
      <c r="V18" s="174">
        <v>1</v>
      </c>
      <c r="W18" s="174">
        <v>1</v>
      </c>
      <c r="X18" s="174">
        <v>1</v>
      </c>
      <c r="Y18" s="174">
        <v>1</v>
      </c>
      <c r="Z18" s="174">
        <v>1</v>
      </c>
      <c r="AA18" s="63" t="s">
        <v>1041</v>
      </c>
      <c r="AB18" s="407" t="s">
        <v>113</v>
      </c>
      <c r="AC18" s="407" t="s">
        <v>113</v>
      </c>
      <c r="AD18" s="63" t="s">
        <v>1072</v>
      </c>
      <c r="AE18" s="499"/>
      <c r="AF18" s="500" t="s">
        <v>1038</v>
      </c>
    </row>
    <row r="19" spans="1:32" s="504" customFormat="1" ht="230.25" customHeight="1">
      <c r="A19" s="69" t="s">
        <v>47</v>
      </c>
      <c r="B19" s="1487"/>
      <c r="C19" s="1486"/>
      <c r="D19" s="1490"/>
      <c r="E19" s="73" t="s">
        <v>1075</v>
      </c>
      <c r="F19" s="508" t="s">
        <v>1076</v>
      </c>
      <c r="G19" s="515">
        <v>0.28571428571428498</v>
      </c>
      <c r="H19" s="187" t="s">
        <v>88</v>
      </c>
      <c r="I19" s="63" t="s">
        <v>1035</v>
      </c>
      <c r="J19" s="496" t="s">
        <v>81</v>
      </c>
      <c r="K19" s="496" t="s">
        <v>30</v>
      </c>
      <c r="L19" s="496" t="s">
        <v>31</v>
      </c>
      <c r="M19" s="496" t="s">
        <v>40</v>
      </c>
      <c r="N19" s="505">
        <f t="shared" si="1"/>
        <v>0.99999999999999989</v>
      </c>
      <c r="O19" s="182"/>
      <c r="P19" s="516">
        <v>0.1</v>
      </c>
      <c r="Q19" s="182"/>
      <c r="R19" s="516">
        <v>0.2</v>
      </c>
      <c r="S19" s="516">
        <v>0.2</v>
      </c>
      <c r="T19" s="516">
        <v>0.2</v>
      </c>
      <c r="U19" s="516">
        <v>0.1</v>
      </c>
      <c r="V19" s="516">
        <v>0.1</v>
      </c>
      <c r="W19" s="516">
        <v>0.1</v>
      </c>
      <c r="X19" s="182"/>
      <c r="Y19" s="182"/>
      <c r="Z19" s="182"/>
      <c r="AA19" s="63" t="s">
        <v>1041</v>
      </c>
      <c r="AB19" s="407" t="s">
        <v>113</v>
      </c>
      <c r="AC19" s="407" t="s">
        <v>113</v>
      </c>
      <c r="AD19" s="63" t="s">
        <v>1077</v>
      </c>
      <c r="AE19" s="499"/>
      <c r="AF19" s="500" t="s">
        <v>1038</v>
      </c>
    </row>
    <row r="20" spans="1:32" s="504" customFormat="1" ht="182.25" customHeight="1">
      <c r="A20" s="69" t="s">
        <v>47</v>
      </c>
      <c r="B20" s="1485" t="s">
        <v>126</v>
      </c>
      <c r="C20" s="1486"/>
      <c r="D20" s="1489"/>
      <c r="E20" s="349" t="s">
        <v>1078</v>
      </c>
      <c r="F20" s="502" t="s">
        <v>1079</v>
      </c>
      <c r="G20" s="515">
        <v>0.28571428571428498</v>
      </c>
      <c r="H20" s="187" t="s">
        <v>88</v>
      </c>
      <c r="I20" s="63" t="s">
        <v>1035</v>
      </c>
      <c r="J20" s="496" t="s">
        <v>29</v>
      </c>
      <c r="K20" s="496" t="s">
        <v>30</v>
      </c>
      <c r="L20" s="496" t="s">
        <v>31</v>
      </c>
      <c r="M20" s="496" t="s">
        <v>40</v>
      </c>
      <c r="N20" s="497">
        <f t="shared" si="1"/>
        <v>12</v>
      </c>
      <c r="O20" s="174"/>
      <c r="P20" s="174">
        <v>2</v>
      </c>
      <c r="Q20" s="174"/>
      <c r="R20" s="174">
        <v>4</v>
      </c>
      <c r="S20" s="174"/>
      <c r="T20" s="174">
        <v>4</v>
      </c>
      <c r="U20" s="174"/>
      <c r="V20" s="174"/>
      <c r="W20" s="174">
        <v>2</v>
      </c>
      <c r="X20" s="174"/>
      <c r="Y20" s="174"/>
      <c r="Z20" s="510"/>
      <c r="AA20" s="63" t="s">
        <v>1041</v>
      </c>
      <c r="AB20" s="407" t="s">
        <v>113</v>
      </c>
      <c r="AC20" s="407" t="s">
        <v>113</v>
      </c>
      <c r="AD20" s="407" t="s">
        <v>1080</v>
      </c>
      <c r="AE20" s="499"/>
      <c r="AF20" s="500" t="s">
        <v>1038</v>
      </c>
    </row>
    <row r="21" spans="1:32" s="504" customFormat="1" ht="202.5" customHeight="1">
      <c r="A21" s="69" t="s">
        <v>47</v>
      </c>
      <c r="B21" s="1487"/>
      <c r="C21" s="1487"/>
      <c r="D21" s="1490"/>
      <c r="E21" s="349" t="s">
        <v>1081</v>
      </c>
      <c r="F21" s="502" t="s">
        <v>1082</v>
      </c>
      <c r="G21" s="515">
        <v>0.28571428571428498</v>
      </c>
      <c r="H21" s="187" t="s">
        <v>88</v>
      </c>
      <c r="I21" s="63" t="s">
        <v>1083</v>
      </c>
      <c r="J21" s="357" t="s">
        <v>81</v>
      </c>
      <c r="K21" s="517" t="s">
        <v>30</v>
      </c>
      <c r="L21" s="496" t="s">
        <v>31</v>
      </c>
      <c r="M21" s="496" t="s">
        <v>40</v>
      </c>
      <c r="N21" s="505">
        <f t="shared" si="1"/>
        <v>1</v>
      </c>
      <c r="O21" s="182"/>
      <c r="P21" s="182"/>
      <c r="Q21" s="516">
        <v>0.25</v>
      </c>
      <c r="R21" s="182"/>
      <c r="S21" s="516">
        <v>0.25</v>
      </c>
      <c r="T21" s="516"/>
      <c r="U21" s="516">
        <v>0.25</v>
      </c>
      <c r="V21" s="182"/>
      <c r="W21" s="516">
        <v>0.25</v>
      </c>
      <c r="X21" s="182"/>
      <c r="Y21" s="182"/>
      <c r="Z21" s="510"/>
      <c r="AA21" s="63" t="s">
        <v>1041</v>
      </c>
      <c r="AB21" s="407" t="s">
        <v>113</v>
      </c>
      <c r="AC21" s="407" t="s">
        <v>113</v>
      </c>
      <c r="AD21" s="407" t="s">
        <v>1080</v>
      </c>
      <c r="AE21" s="499"/>
      <c r="AF21" s="500" t="s">
        <v>1038</v>
      </c>
    </row>
    <row r="22" spans="1:32" s="504" customFormat="1" ht="181.5" customHeight="1">
      <c r="A22" s="69" t="s">
        <v>47</v>
      </c>
      <c r="B22" s="1486" t="s">
        <v>126</v>
      </c>
      <c r="C22" s="1486"/>
      <c r="D22" s="1489"/>
      <c r="E22" s="59" t="s">
        <v>1084</v>
      </c>
      <c r="F22" s="59" t="s">
        <v>1085</v>
      </c>
      <c r="G22" s="515">
        <v>0.28571428571428498</v>
      </c>
      <c r="H22" s="187" t="s">
        <v>88</v>
      </c>
      <c r="I22" s="63" t="s">
        <v>1035</v>
      </c>
      <c r="J22" s="494" t="s">
        <v>29</v>
      </c>
      <c r="K22" s="494" t="s">
        <v>30</v>
      </c>
      <c r="L22" s="357" t="s">
        <v>31</v>
      </c>
      <c r="M22" s="496" t="s">
        <v>40</v>
      </c>
      <c r="N22" s="497">
        <f t="shared" si="1"/>
        <v>5</v>
      </c>
      <c r="O22" s="182"/>
      <c r="P22" s="182"/>
      <c r="Q22" s="182">
        <v>1</v>
      </c>
      <c r="R22" s="182">
        <v>1</v>
      </c>
      <c r="S22" s="182">
        <v>1</v>
      </c>
      <c r="T22" s="182">
        <v>1</v>
      </c>
      <c r="U22" s="182">
        <v>1</v>
      </c>
      <c r="V22" s="182"/>
      <c r="W22" s="182"/>
      <c r="X22" s="182"/>
      <c r="Y22" s="182"/>
      <c r="Z22" s="510"/>
      <c r="AA22" s="63" t="s">
        <v>1086</v>
      </c>
      <c r="AB22" s="407" t="s">
        <v>113</v>
      </c>
      <c r="AC22" s="407" t="s">
        <v>113</v>
      </c>
      <c r="AD22" s="494" t="s">
        <v>1087</v>
      </c>
      <c r="AE22" s="499"/>
      <c r="AF22" s="500" t="s">
        <v>1038</v>
      </c>
    </row>
    <row r="23" spans="1:32" s="504" customFormat="1" ht="165.75" customHeight="1">
      <c r="A23" s="69" t="s">
        <v>47</v>
      </c>
      <c r="B23" s="1486"/>
      <c r="C23" s="1491"/>
      <c r="D23" s="1492"/>
      <c r="E23" s="59" t="s">
        <v>1088</v>
      </c>
      <c r="F23" s="493" t="s">
        <v>1089</v>
      </c>
      <c r="G23" s="515">
        <v>0.28571428571428498</v>
      </c>
      <c r="H23" s="187" t="s">
        <v>88</v>
      </c>
      <c r="I23" s="63" t="s">
        <v>1035</v>
      </c>
      <c r="J23" s="518" t="s">
        <v>29</v>
      </c>
      <c r="K23" s="518" t="s">
        <v>30</v>
      </c>
      <c r="L23" s="357" t="s">
        <v>31</v>
      </c>
      <c r="M23" s="496" t="s">
        <v>40</v>
      </c>
      <c r="N23" s="498">
        <f t="shared" si="1"/>
        <v>3</v>
      </c>
      <c r="O23" s="182"/>
      <c r="P23" s="182"/>
      <c r="Q23" s="182">
        <v>1</v>
      </c>
      <c r="R23" s="182"/>
      <c r="S23" s="182"/>
      <c r="T23" s="182">
        <v>1</v>
      </c>
      <c r="U23" s="182"/>
      <c r="V23" s="182"/>
      <c r="W23" s="182"/>
      <c r="X23" s="182">
        <v>1</v>
      </c>
      <c r="Y23" s="182"/>
      <c r="Z23" s="510"/>
      <c r="AA23" s="63" t="s">
        <v>1090</v>
      </c>
      <c r="AB23" s="407" t="s">
        <v>113</v>
      </c>
      <c r="AC23" s="407" t="s">
        <v>113</v>
      </c>
      <c r="AD23" s="519" t="s">
        <v>1087</v>
      </c>
      <c r="AE23" s="499"/>
      <c r="AF23" s="500" t="s">
        <v>1038</v>
      </c>
    </row>
    <row r="24" spans="1:32" s="504" customFormat="1" ht="266.25" customHeight="1">
      <c r="A24" s="69" t="s">
        <v>47</v>
      </c>
      <c r="B24" s="1485" t="s">
        <v>126</v>
      </c>
      <c r="C24" s="1493"/>
      <c r="D24" s="520" t="s">
        <v>1091</v>
      </c>
      <c r="E24" s="349" t="s">
        <v>1092</v>
      </c>
      <c r="F24" s="493" t="s">
        <v>1093</v>
      </c>
      <c r="G24" s="357">
        <v>2</v>
      </c>
      <c r="H24" s="187" t="s">
        <v>88</v>
      </c>
      <c r="I24" s="63" t="s">
        <v>1083</v>
      </c>
      <c r="J24" s="521" t="s">
        <v>81</v>
      </c>
      <c r="K24" s="521" t="s">
        <v>30</v>
      </c>
      <c r="L24" s="357" t="s">
        <v>31</v>
      </c>
      <c r="M24" s="496" t="s">
        <v>40</v>
      </c>
      <c r="N24" s="505">
        <f t="shared" si="1"/>
        <v>1</v>
      </c>
      <c r="O24" s="173"/>
      <c r="P24" s="522">
        <v>0.1</v>
      </c>
      <c r="Q24" s="522">
        <v>0.1</v>
      </c>
      <c r="R24" s="522">
        <v>0.1</v>
      </c>
      <c r="S24" s="522">
        <v>0.2</v>
      </c>
      <c r="T24" s="506">
        <v>0.5</v>
      </c>
      <c r="U24" s="174"/>
      <c r="V24" s="174"/>
      <c r="W24" s="174"/>
      <c r="X24" s="174"/>
      <c r="Y24" s="174"/>
      <c r="Z24" s="523"/>
      <c r="AA24" s="63" t="s">
        <v>1094</v>
      </c>
      <c r="AB24" s="407" t="s">
        <v>113</v>
      </c>
      <c r="AC24" s="407" t="s">
        <v>113</v>
      </c>
      <c r="AD24" s="63" t="s">
        <v>1095</v>
      </c>
      <c r="AE24" s="187" t="s">
        <v>92</v>
      </c>
      <c r="AF24" s="500" t="s">
        <v>1038</v>
      </c>
    </row>
    <row r="25" spans="1:32" s="504" customFormat="1" ht="171" customHeight="1">
      <c r="A25" s="69" t="s">
        <v>47</v>
      </c>
      <c r="B25" s="1486"/>
      <c r="C25" s="1494"/>
      <c r="D25" s="1496" t="s">
        <v>1096</v>
      </c>
      <c r="E25" s="493" t="s">
        <v>1097</v>
      </c>
      <c r="F25" s="59" t="s">
        <v>1098</v>
      </c>
      <c r="G25" s="524">
        <v>1</v>
      </c>
      <c r="H25" s="187" t="s">
        <v>88</v>
      </c>
      <c r="I25" s="495" t="s">
        <v>1035</v>
      </c>
      <c r="J25" s="521" t="s">
        <v>29</v>
      </c>
      <c r="K25" s="521" t="s">
        <v>30</v>
      </c>
      <c r="L25" s="357" t="s">
        <v>31</v>
      </c>
      <c r="M25" s="496" t="s">
        <v>40</v>
      </c>
      <c r="N25" s="497">
        <f t="shared" si="1"/>
        <v>11</v>
      </c>
      <c r="O25" s="137"/>
      <c r="P25" s="137">
        <v>1</v>
      </c>
      <c r="Q25" s="137">
        <v>1</v>
      </c>
      <c r="R25" s="137">
        <v>1</v>
      </c>
      <c r="S25" s="137">
        <v>1</v>
      </c>
      <c r="T25" s="137">
        <v>1</v>
      </c>
      <c r="U25" s="137">
        <v>1</v>
      </c>
      <c r="V25" s="137">
        <v>1</v>
      </c>
      <c r="W25" s="137">
        <v>1</v>
      </c>
      <c r="X25" s="137">
        <v>1</v>
      </c>
      <c r="Y25" s="137">
        <v>1</v>
      </c>
      <c r="Z25" s="525">
        <v>1</v>
      </c>
      <c r="AA25" s="63" t="s">
        <v>1041</v>
      </c>
      <c r="AB25" s="407" t="s">
        <v>113</v>
      </c>
      <c r="AC25" s="407" t="s">
        <v>113</v>
      </c>
      <c r="AD25" s="63" t="s">
        <v>1095</v>
      </c>
      <c r="AE25" s="499"/>
      <c r="AF25" s="500" t="s">
        <v>1038</v>
      </c>
    </row>
    <row r="26" spans="1:32" s="504" customFormat="1" ht="120" customHeight="1">
      <c r="A26" s="69" t="s">
        <v>47</v>
      </c>
      <c r="B26" s="1487"/>
      <c r="C26" s="1495"/>
      <c r="D26" s="1497"/>
      <c r="E26" s="493" t="s">
        <v>1099</v>
      </c>
      <c r="F26" s="59" t="s">
        <v>1100</v>
      </c>
      <c r="G26" s="524">
        <v>1</v>
      </c>
      <c r="H26" s="187" t="s">
        <v>88</v>
      </c>
      <c r="I26" s="495" t="s">
        <v>1035</v>
      </c>
      <c r="J26" s="521" t="s">
        <v>81</v>
      </c>
      <c r="K26" s="521" t="s">
        <v>30</v>
      </c>
      <c r="L26" s="357" t="s">
        <v>31</v>
      </c>
      <c r="M26" s="496" t="s">
        <v>40</v>
      </c>
      <c r="N26" s="505">
        <f t="shared" si="1"/>
        <v>1</v>
      </c>
      <c r="O26" s="182"/>
      <c r="P26" s="516"/>
      <c r="Q26" s="516">
        <v>0.25</v>
      </c>
      <c r="R26" s="182"/>
      <c r="S26" s="516">
        <v>0.25</v>
      </c>
      <c r="T26" s="182"/>
      <c r="U26" s="182"/>
      <c r="V26" s="516">
        <v>0.25</v>
      </c>
      <c r="W26" s="182"/>
      <c r="X26" s="516">
        <v>0.15</v>
      </c>
      <c r="Y26" s="516">
        <v>0.1</v>
      </c>
      <c r="Z26" s="182"/>
      <c r="AA26" s="63" t="s">
        <v>1041</v>
      </c>
      <c r="AB26" s="407" t="s">
        <v>113</v>
      </c>
      <c r="AC26" s="407" t="s">
        <v>113</v>
      </c>
      <c r="AD26" s="63" t="s">
        <v>1095</v>
      </c>
      <c r="AE26" s="499"/>
      <c r="AF26" s="500" t="s">
        <v>1038</v>
      </c>
    </row>
    <row r="27" spans="1:32" s="504" customFormat="1" ht="150" customHeight="1">
      <c r="A27" s="69" t="s">
        <v>47</v>
      </c>
      <c r="B27" s="526" t="s">
        <v>126</v>
      </c>
      <c r="C27" s="1485"/>
      <c r="D27" s="1498" t="s">
        <v>1101</v>
      </c>
      <c r="E27" s="527" t="s">
        <v>1102</v>
      </c>
      <c r="F27" s="493" t="s">
        <v>1103</v>
      </c>
      <c r="G27" s="528">
        <v>0.66666666666666596</v>
      </c>
      <c r="H27" s="187" t="s">
        <v>88</v>
      </c>
      <c r="I27" s="495" t="s">
        <v>1035</v>
      </c>
      <c r="J27" s="357" t="s">
        <v>29</v>
      </c>
      <c r="K27" s="357" t="s">
        <v>30</v>
      </c>
      <c r="L27" s="357" t="s">
        <v>31</v>
      </c>
      <c r="M27" s="496" t="s">
        <v>40</v>
      </c>
      <c r="N27" s="497">
        <f t="shared" si="1"/>
        <v>11</v>
      </c>
      <c r="O27" s="437"/>
      <c r="P27" s="437">
        <v>1</v>
      </c>
      <c r="Q27" s="437">
        <v>1</v>
      </c>
      <c r="R27" s="437">
        <v>1</v>
      </c>
      <c r="S27" s="437">
        <v>1</v>
      </c>
      <c r="T27" s="437">
        <v>1</v>
      </c>
      <c r="U27" s="437">
        <v>1</v>
      </c>
      <c r="V27" s="437">
        <v>1</v>
      </c>
      <c r="W27" s="437">
        <v>1</v>
      </c>
      <c r="X27" s="437">
        <v>1</v>
      </c>
      <c r="Y27" s="437">
        <v>1</v>
      </c>
      <c r="Z27" s="437">
        <v>1</v>
      </c>
      <c r="AA27" s="63" t="s">
        <v>1104</v>
      </c>
      <c r="AB27" s="407" t="s">
        <v>113</v>
      </c>
      <c r="AC27" s="407" t="s">
        <v>113</v>
      </c>
      <c r="AD27" s="63" t="s">
        <v>1105</v>
      </c>
      <c r="AE27" s="499"/>
      <c r="AF27" s="500" t="s">
        <v>1038</v>
      </c>
    </row>
    <row r="28" spans="1:32" s="504" customFormat="1" ht="156" customHeight="1">
      <c r="A28" s="69" t="s">
        <v>47</v>
      </c>
      <c r="B28" s="526" t="s">
        <v>126</v>
      </c>
      <c r="C28" s="1487"/>
      <c r="D28" s="1489"/>
      <c r="E28" s="527" t="s">
        <v>1106</v>
      </c>
      <c r="F28" s="493" t="s">
        <v>1107</v>
      </c>
      <c r="G28" s="528">
        <v>0.66666666666666596</v>
      </c>
      <c r="H28" s="187" t="s">
        <v>88</v>
      </c>
      <c r="I28" s="495" t="s">
        <v>1035</v>
      </c>
      <c r="J28" s="357" t="s">
        <v>29</v>
      </c>
      <c r="K28" s="357" t="s">
        <v>30</v>
      </c>
      <c r="L28" s="357" t="s">
        <v>31</v>
      </c>
      <c r="M28" s="496" t="s">
        <v>40</v>
      </c>
      <c r="N28" s="497">
        <f t="shared" si="1"/>
        <v>11</v>
      </c>
      <c r="O28" s="437"/>
      <c r="P28" s="437">
        <v>1</v>
      </c>
      <c r="Q28" s="437">
        <v>1</v>
      </c>
      <c r="R28" s="437">
        <v>1</v>
      </c>
      <c r="S28" s="437">
        <v>1</v>
      </c>
      <c r="T28" s="437">
        <v>1</v>
      </c>
      <c r="U28" s="437">
        <v>1</v>
      </c>
      <c r="V28" s="437">
        <v>1</v>
      </c>
      <c r="W28" s="437">
        <v>1</v>
      </c>
      <c r="X28" s="437">
        <v>1</v>
      </c>
      <c r="Y28" s="437">
        <v>1</v>
      </c>
      <c r="Z28" s="437">
        <v>1</v>
      </c>
      <c r="AA28" s="63" t="s">
        <v>1108</v>
      </c>
      <c r="AB28" s="407" t="s">
        <v>113</v>
      </c>
      <c r="AC28" s="407" t="s">
        <v>113</v>
      </c>
      <c r="AD28" s="63" t="s">
        <v>1105</v>
      </c>
      <c r="AE28" s="499"/>
      <c r="AF28" s="500" t="s">
        <v>1038</v>
      </c>
    </row>
    <row r="29" spans="1:32" s="504" customFormat="1" ht="195" customHeight="1">
      <c r="A29" s="69" t="s">
        <v>47</v>
      </c>
      <c r="B29" s="73" t="s">
        <v>126</v>
      </c>
      <c r="C29" s="529"/>
      <c r="D29" s="1490"/>
      <c r="E29" s="527" t="s">
        <v>1109</v>
      </c>
      <c r="F29" s="493" t="s">
        <v>1110</v>
      </c>
      <c r="G29" s="528">
        <v>0.66666666666666596</v>
      </c>
      <c r="H29" s="187" t="s">
        <v>88</v>
      </c>
      <c r="I29" s="495" t="s">
        <v>1050</v>
      </c>
      <c r="J29" s="357" t="s">
        <v>1111</v>
      </c>
      <c r="K29" s="357" t="s">
        <v>30</v>
      </c>
      <c r="L29" s="357" t="s">
        <v>31</v>
      </c>
      <c r="M29" s="496" t="s">
        <v>40</v>
      </c>
      <c r="N29" s="530">
        <v>1</v>
      </c>
      <c r="O29" s="506">
        <v>1</v>
      </c>
      <c r="P29" s="437"/>
      <c r="Q29" s="437"/>
      <c r="R29" s="437"/>
      <c r="S29" s="437"/>
      <c r="T29" s="437"/>
      <c r="U29" s="437"/>
      <c r="V29" s="437"/>
      <c r="W29" s="437"/>
      <c r="X29" s="437"/>
      <c r="Y29" s="437"/>
      <c r="Z29" s="437"/>
      <c r="AA29" s="63" t="s">
        <v>1112</v>
      </c>
      <c r="AB29" s="407" t="s">
        <v>113</v>
      </c>
      <c r="AC29" s="407" t="s">
        <v>113</v>
      </c>
      <c r="AD29" s="63" t="s">
        <v>1105</v>
      </c>
      <c r="AE29" s="499"/>
      <c r="AF29" s="500"/>
    </row>
    <row r="30" spans="1:32" s="534" customFormat="1" ht="216.75" customHeight="1">
      <c r="A30" s="69" t="s">
        <v>47</v>
      </c>
      <c r="B30" s="73" t="s">
        <v>126</v>
      </c>
      <c r="C30" s="183"/>
      <c r="D30" s="73" t="s">
        <v>1113</v>
      </c>
      <c r="E30" s="59" t="s">
        <v>1114</v>
      </c>
      <c r="F30" s="59" t="s">
        <v>1115</v>
      </c>
      <c r="G30" s="357">
        <v>2</v>
      </c>
      <c r="H30" s="187" t="s">
        <v>88</v>
      </c>
      <c r="I30" s="63" t="s">
        <v>1116</v>
      </c>
      <c r="J30" s="357" t="s">
        <v>29</v>
      </c>
      <c r="K30" s="357" t="s">
        <v>30</v>
      </c>
      <c r="L30" s="357" t="s">
        <v>31</v>
      </c>
      <c r="M30" s="532" t="s">
        <v>40</v>
      </c>
      <c r="N30" s="533">
        <f t="shared" si="1"/>
        <v>11</v>
      </c>
      <c r="O30" s="437"/>
      <c r="P30" s="437">
        <v>1</v>
      </c>
      <c r="Q30" s="437">
        <v>1</v>
      </c>
      <c r="R30" s="437">
        <v>2</v>
      </c>
      <c r="S30" s="437">
        <v>1</v>
      </c>
      <c r="T30" s="437">
        <v>1</v>
      </c>
      <c r="U30" s="437">
        <v>2</v>
      </c>
      <c r="V30" s="437">
        <v>1</v>
      </c>
      <c r="W30" s="437">
        <v>1</v>
      </c>
      <c r="X30" s="437">
        <v>1</v>
      </c>
      <c r="Y30" s="437"/>
      <c r="Z30" s="437"/>
      <c r="AA30" s="63" t="s">
        <v>1117</v>
      </c>
      <c r="AB30" s="407" t="s">
        <v>113</v>
      </c>
      <c r="AC30" s="407" t="s">
        <v>113</v>
      </c>
      <c r="AD30" s="63" t="s">
        <v>1105</v>
      </c>
      <c r="AE30" s="357"/>
      <c r="AF30" s="500" t="s">
        <v>1038</v>
      </c>
    </row>
    <row r="31" spans="1:32" ht="233.25" customHeight="1">
      <c r="A31" s="1477" t="s">
        <v>47</v>
      </c>
      <c r="B31" s="1486" t="s">
        <v>130</v>
      </c>
      <c r="C31" s="1480"/>
      <c r="D31" s="1483" t="s">
        <v>1118</v>
      </c>
      <c r="E31" s="186" t="s">
        <v>1119</v>
      </c>
      <c r="F31" s="230" t="s">
        <v>1120</v>
      </c>
      <c r="G31" s="407">
        <v>1</v>
      </c>
      <c r="H31" s="230" t="s">
        <v>171</v>
      </c>
      <c r="I31" s="134" t="s">
        <v>1121</v>
      </c>
      <c r="J31" s="136" t="s">
        <v>29</v>
      </c>
      <c r="K31" s="136" t="s">
        <v>30</v>
      </c>
      <c r="L31" s="136" t="s">
        <v>39</v>
      </c>
      <c r="M31" s="136" t="s">
        <v>40</v>
      </c>
      <c r="N31" s="535">
        <f t="shared" si="1"/>
        <v>240</v>
      </c>
      <c r="O31" s="175">
        <v>20</v>
      </c>
      <c r="P31" s="175">
        <v>20</v>
      </c>
      <c r="Q31" s="175">
        <v>20</v>
      </c>
      <c r="R31" s="175">
        <v>20</v>
      </c>
      <c r="S31" s="175">
        <v>20</v>
      </c>
      <c r="T31" s="175">
        <v>20</v>
      </c>
      <c r="U31" s="175">
        <v>20</v>
      </c>
      <c r="V31" s="175">
        <v>20</v>
      </c>
      <c r="W31" s="175">
        <v>20</v>
      </c>
      <c r="X31" s="175">
        <v>20</v>
      </c>
      <c r="Y31" s="175">
        <v>20</v>
      </c>
      <c r="Z31" s="175">
        <v>20</v>
      </c>
      <c r="AA31" s="230" t="s">
        <v>1122</v>
      </c>
      <c r="AB31" s="227" t="s">
        <v>148</v>
      </c>
      <c r="AC31" s="227" t="s">
        <v>148</v>
      </c>
      <c r="AD31" s="227" t="s">
        <v>1123</v>
      </c>
      <c r="AE31" s="227"/>
      <c r="AF31" s="536">
        <v>0</v>
      </c>
    </row>
    <row r="32" spans="1:32" ht="156" customHeight="1">
      <c r="A32" s="1499"/>
      <c r="B32" s="1486"/>
      <c r="C32" s="1500"/>
      <c r="D32" s="1484"/>
      <c r="E32" s="162" t="s">
        <v>1124</v>
      </c>
      <c r="F32" s="53" t="s">
        <v>1125</v>
      </c>
      <c r="G32" s="63">
        <v>1</v>
      </c>
      <c r="H32" s="53" t="s">
        <v>171</v>
      </c>
      <c r="I32" s="75" t="s">
        <v>1126</v>
      </c>
      <c r="J32" s="342" t="s">
        <v>29</v>
      </c>
      <c r="K32" s="342" t="s">
        <v>30</v>
      </c>
      <c r="L32" s="342" t="s">
        <v>39</v>
      </c>
      <c r="M32" s="342" t="s">
        <v>40</v>
      </c>
      <c r="N32" s="537">
        <f t="shared" si="1"/>
        <v>12</v>
      </c>
      <c r="O32" s="137">
        <v>1</v>
      </c>
      <c r="P32" s="137">
        <v>1</v>
      </c>
      <c r="Q32" s="137">
        <v>1</v>
      </c>
      <c r="R32" s="137">
        <v>1</v>
      </c>
      <c r="S32" s="137">
        <v>1</v>
      </c>
      <c r="T32" s="137">
        <v>1</v>
      </c>
      <c r="U32" s="137">
        <v>1</v>
      </c>
      <c r="V32" s="137">
        <v>1</v>
      </c>
      <c r="W32" s="137">
        <v>1</v>
      </c>
      <c r="X32" s="137">
        <v>1</v>
      </c>
      <c r="Y32" s="137">
        <v>1</v>
      </c>
      <c r="Z32" s="137">
        <v>1</v>
      </c>
      <c r="AA32" s="53" t="s">
        <v>1127</v>
      </c>
      <c r="AB32" s="55" t="s">
        <v>148</v>
      </c>
      <c r="AC32" s="55" t="s">
        <v>148</v>
      </c>
      <c r="AD32" s="55" t="s">
        <v>1128</v>
      </c>
      <c r="AE32" s="55"/>
      <c r="AF32" s="536">
        <v>0</v>
      </c>
    </row>
    <row r="33" spans="1:38" ht="93" customHeight="1">
      <c r="A33" s="1478"/>
      <c r="B33" s="1487"/>
      <c r="C33" s="1500"/>
      <c r="D33" s="1484"/>
      <c r="E33" s="53" t="s">
        <v>1129</v>
      </c>
      <c r="F33" s="53" t="s">
        <v>1130</v>
      </c>
      <c r="G33" s="63">
        <v>1</v>
      </c>
      <c r="H33" s="53" t="s">
        <v>171</v>
      </c>
      <c r="I33" s="75" t="s">
        <v>1126</v>
      </c>
      <c r="J33" s="342" t="s">
        <v>29</v>
      </c>
      <c r="K33" s="342" t="s">
        <v>30</v>
      </c>
      <c r="L33" s="342" t="s">
        <v>39</v>
      </c>
      <c r="M33" s="342" t="s">
        <v>40</v>
      </c>
      <c r="N33" s="537">
        <f t="shared" si="1"/>
        <v>12</v>
      </c>
      <c r="O33" s="137">
        <v>1</v>
      </c>
      <c r="P33" s="137">
        <v>1</v>
      </c>
      <c r="Q33" s="137">
        <v>1</v>
      </c>
      <c r="R33" s="137">
        <v>1</v>
      </c>
      <c r="S33" s="137">
        <v>1</v>
      </c>
      <c r="T33" s="137">
        <v>1</v>
      </c>
      <c r="U33" s="137">
        <v>1</v>
      </c>
      <c r="V33" s="137">
        <v>1</v>
      </c>
      <c r="W33" s="137">
        <v>1</v>
      </c>
      <c r="X33" s="137">
        <v>1</v>
      </c>
      <c r="Y33" s="137">
        <v>1</v>
      </c>
      <c r="Z33" s="137">
        <v>1</v>
      </c>
      <c r="AA33" s="53" t="s">
        <v>1127</v>
      </c>
      <c r="AB33" s="55" t="s">
        <v>148</v>
      </c>
      <c r="AC33" s="55" t="s">
        <v>148</v>
      </c>
      <c r="AD33" s="55" t="s">
        <v>1128</v>
      </c>
      <c r="AE33" s="55"/>
      <c r="AF33" s="536">
        <v>0</v>
      </c>
      <c r="AG33" s="238"/>
      <c r="AH33" s="238"/>
      <c r="AI33" s="238"/>
      <c r="AJ33" s="238"/>
      <c r="AK33" s="238"/>
      <c r="AL33" s="238"/>
    </row>
    <row r="34" spans="1:38" ht="306" customHeight="1">
      <c r="A34" s="69" t="s">
        <v>47</v>
      </c>
      <c r="B34" s="73" t="s">
        <v>126</v>
      </c>
      <c r="C34" s="283"/>
      <c r="D34" s="95" t="s">
        <v>1131</v>
      </c>
      <c r="E34" s="539"/>
      <c r="F34" s="53" t="s">
        <v>1132</v>
      </c>
      <c r="G34" s="518">
        <v>2</v>
      </c>
      <c r="H34" s="53" t="s">
        <v>171</v>
      </c>
      <c r="I34" s="363" t="s">
        <v>1126</v>
      </c>
      <c r="J34" s="342" t="s">
        <v>29</v>
      </c>
      <c r="K34" s="342" t="s">
        <v>30</v>
      </c>
      <c r="L34" s="342" t="s">
        <v>39</v>
      </c>
      <c r="M34" s="342" t="s">
        <v>40</v>
      </c>
      <c r="N34" s="537">
        <f t="shared" si="1"/>
        <v>6</v>
      </c>
      <c r="O34" s="137"/>
      <c r="P34" s="137">
        <v>1</v>
      </c>
      <c r="Q34" s="137"/>
      <c r="R34" s="137">
        <v>1</v>
      </c>
      <c r="S34" s="137"/>
      <c r="T34" s="137">
        <v>1</v>
      </c>
      <c r="U34" s="137"/>
      <c r="V34" s="137">
        <v>1</v>
      </c>
      <c r="W34" s="137"/>
      <c r="X34" s="137">
        <v>1</v>
      </c>
      <c r="Y34" s="137"/>
      <c r="Z34" s="137">
        <v>1</v>
      </c>
      <c r="AA34" s="53" t="s">
        <v>1127</v>
      </c>
      <c r="AB34" s="55" t="s">
        <v>148</v>
      </c>
      <c r="AC34" s="55" t="s">
        <v>148</v>
      </c>
      <c r="AD34" s="55" t="s">
        <v>1133</v>
      </c>
      <c r="AE34" s="55"/>
      <c r="AF34" s="536">
        <v>0</v>
      </c>
      <c r="AG34" s="238"/>
      <c r="AH34" s="238"/>
      <c r="AI34" s="238"/>
      <c r="AJ34" s="238"/>
      <c r="AK34" s="238"/>
      <c r="AL34" s="238"/>
    </row>
    <row r="35" spans="1:38" ht="226.5" customHeight="1">
      <c r="A35" s="540" t="s">
        <v>47</v>
      </c>
      <c r="B35" s="73" t="s">
        <v>126</v>
      </c>
      <c r="C35" s="541"/>
      <c r="D35" s="228" t="s">
        <v>1134</v>
      </c>
      <c r="E35" s="140"/>
      <c r="F35" s="228" t="s">
        <v>1135</v>
      </c>
      <c r="G35" s="494">
        <v>3</v>
      </c>
      <c r="H35" s="228" t="s">
        <v>171</v>
      </c>
      <c r="I35" s="542" t="s">
        <v>1126</v>
      </c>
      <c r="J35" s="543" t="s">
        <v>29</v>
      </c>
      <c r="K35" s="543" t="s">
        <v>30</v>
      </c>
      <c r="L35" s="543" t="s">
        <v>39</v>
      </c>
      <c r="M35" s="543" t="s">
        <v>40</v>
      </c>
      <c r="N35" s="537">
        <f t="shared" si="1"/>
        <v>48</v>
      </c>
      <c r="O35" s="544">
        <v>4</v>
      </c>
      <c r="P35" s="544">
        <v>4</v>
      </c>
      <c r="Q35" s="544">
        <v>4</v>
      </c>
      <c r="R35" s="544">
        <v>4</v>
      </c>
      <c r="S35" s="544">
        <v>4</v>
      </c>
      <c r="T35" s="544">
        <v>4</v>
      </c>
      <c r="U35" s="544">
        <v>4</v>
      </c>
      <c r="V35" s="544">
        <v>4</v>
      </c>
      <c r="W35" s="544">
        <v>4</v>
      </c>
      <c r="X35" s="544">
        <v>4</v>
      </c>
      <c r="Y35" s="544">
        <v>4</v>
      </c>
      <c r="Z35" s="544">
        <v>4</v>
      </c>
      <c r="AA35" s="228" t="s">
        <v>1122</v>
      </c>
      <c r="AB35" s="226" t="s">
        <v>148</v>
      </c>
      <c r="AC35" s="226" t="s">
        <v>148</v>
      </c>
      <c r="AD35" s="226" t="s">
        <v>1136</v>
      </c>
      <c r="AE35" s="226" t="s">
        <v>1137</v>
      </c>
      <c r="AF35" s="545">
        <v>0</v>
      </c>
      <c r="AG35" s="238"/>
      <c r="AH35" s="238"/>
      <c r="AI35" s="256"/>
      <c r="AJ35" s="256"/>
      <c r="AK35" s="256"/>
      <c r="AL35" s="256"/>
    </row>
    <row r="36" spans="1:38" ht="120" customHeight="1">
      <c r="A36" s="69" t="s">
        <v>47</v>
      </c>
      <c r="B36" s="73" t="s">
        <v>126</v>
      </c>
      <c r="C36" s="283"/>
      <c r="D36" s="53" t="s">
        <v>1138</v>
      </c>
      <c r="E36" s="133"/>
      <c r="F36" s="53" t="s">
        <v>1139</v>
      </c>
      <c r="G36" s="494">
        <v>3</v>
      </c>
      <c r="H36" s="53" t="s">
        <v>171</v>
      </c>
      <c r="I36" s="75" t="s">
        <v>1126</v>
      </c>
      <c r="J36" s="342" t="s">
        <v>29</v>
      </c>
      <c r="K36" s="342" t="s">
        <v>30</v>
      </c>
      <c r="L36" s="342" t="s">
        <v>39</v>
      </c>
      <c r="M36" s="342" t="s">
        <v>40</v>
      </c>
      <c r="N36" s="546">
        <f t="shared" si="1"/>
        <v>12</v>
      </c>
      <c r="O36" s="137">
        <v>1</v>
      </c>
      <c r="P36" s="137">
        <v>1</v>
      </c>
      <c r="Q36" s="137">
        <v>1</v>
      </c>
      <c r="R36" s="137">
        <v>1</v>
      </c>
      <c r="S36" s="137">
        <v>1</v>
      </c>
      <c r="T36" s="137">
        <v>1</v>
      </c>
      <c r="U36" s="137">
        <v>1</v>
      </c>
      <c r="V36" s="137">
        <v>1</v>
      </c>
      <c r="W36" s="137">
        <v>1</v>
      </c>
      <c r="X36" s="137">
        <v>1</v>
      </c>
      <c r="Y36" s="137">
        <v>1</v>
      </c>
      <c r="Z36" s="137">
        <v>1</v>
      </c>
      <c r="AA36" s="53" t="s">
        <v>1127</v>
      </c>
      <c r="AB36" s="55" t="s">
        <v>148</v>
      </c>
      <c r="AC36" s="55" t="s">
        <v>148</v>
      </c>
      <c r="AD36" s="55" t="s">
        <v>1140</v>
      </c>
      <c r="AE36" s="55" t="s">
        <v>1141</v>
      </c>
      <c r="AF36" s="536">
        <v>0</v>
      </c>
      <c r="AG36" s="238"/>
      <c r="AH36" s="238"/>
      <c r="AI36" s="256"/>
      <c r="AJ36" s="256"/>
      <c r="AK36" s="256"/>
      <c r="AL36" s="256"/>
    </row>
    <row r="37" spans="1:38" ht="167.25" customHeight="1">
      <c r="A37" s="540" t="s">
        <v>47</v>
      </c>
      <c r="B37" s="132" t="s">
        <v>128</v>
      </c>
      <c r="C37" s="547"/>
      <c r="D37" s="540" t="s">
        <v>1142</v>
      </c>
      <c r="E37" s="540" t="s">
        <v>1143</v>
      </c>
      <c r="F37" s="187" t="s">
        <v>1144</v>
      </c>
      <c r="G37" s="494">
        <v>3</v>
      </c>
      <c r="H37" s="53" t="s">
        <v>171</v>
      </c>
      <c r="I37" s="63" t="s">
        <v>1145</v>
      </c>
      <c r="J37" s="153" t="s">
        <v>81</v>
      </c>
      <c r="K37" s="153" t="s">
        <v>30</v>
      </c>
      <c r="L37" s="153" t="s">
        <v>31</v>
      </c>
      <c r="M37" s="153" t="s">
        <v>40</v>
      </c>
      <c r="N37" s="308">
        <v>1</v>
      </c>
      <c r="O37" s="173"/>
      <c r="P37" s="174"/>
      <c r="Q37" s="506">
        <v>0.3</v>
      </c>
      <c r="R37" s="174"/>
      <c r="S37" s="174"/>
      <c r="T37" s="506">
        <v>0.3</v>
      </c>
      <c r="U37" s="174"/>
      <c r="V37" s="174"/>
      <c r="W37" s="174"/>
      <c r="X37" s="174"/>
      <c r="Y37" s="506">
        <v>0.4</v>
      </c>
      <c r="Z37" s="174"/>
      <c r="AA37" s="151" t="s">
        <v>651</v>
      </c>
      <c r="AB37" s="134" t="s">
        <v>1146</v>
      </c>
      <c r="AC37" s="134" t="s">
        <v>1146</v>
      </c>
      <c r="AD37" s="134" t="s">
        <v>1147</v>
      </c>
      <c r="AE37" s="151" t="s">
        <v>147</v>
      </c>
      <c r="AF37" s="548"/>
      <c r="AG37" s="238"/>
      <c r="AH37" s="238"/>
      <c r="AI37" s="256"/>
      <c r="AJ37" s="256"/>
      <c r="AK37" s="256"/>
      <c r="AL37" s="256"/>
    </row>
    <row r="38" spans="1:38" ht="113.25" customHeight="1">
      <c r="A38" s="1477" t="s">
        <v>47</v>
      </c>
      <c r="B38" s="1427" t="s">
        <v>48</v>
      </c>
      <c r="C38" s="1479"/>
      <c r="D38" s="1481" t="s">
        <v>1148</v>
      </c>
      <c r="E38" s="95" t="s">
        <v>1149</v>
      </c>
      <c r="F38" s="161" t="s">
        <v>1150</v>
      </c>
      <c r="G38" s="357">
        <v>1.5</v>
      </c>
      <c r="H38" s="53" t="s">
        <v>171</v>
      </c>
      <c r="I38" s="63" t="s">
        <v>1145</v>
      </c>
      <c r="J38" s="153" t="s">
        <v>81</v>
      </c>
      <c r="K38" s="153" t="s">
        <v>30</v>
      </c>
      <c r="L38" s="153" t="s">
        <v>31</v>
      </c>
      <c r="M38" s="153" t="s">
        <v>40</v>
      </c>
      <c r="N38" s="308">
        <f t="shared" si="1"/>
        <v>1</v>
      </c>
      <c r="O38" s="173"/>
      <c r="P38" s="506">
        <v>0.1</v>
      </c>
      <c r="Q38" s="506">
        <v>0.1</v>
      </c>
      <c r="R38" s="506">
        <v>0.3</v>
      </c>
      <c r="S38" s="506">
        <v>0.2</v>
      </c>
      <c r="T38" s="506">
        <v>0.3</v>
      </c>
      <c r="U38" s="174"/>
      <c r="V38" s="174"/>
      <c r="W38" s="506"/>
      <c r="X38" s="174"/>
      <c r="Y38" s="174"/>
      <c r="Z38" s="174"/>
      <c r="AA38" s="151" t="s">
        <v>651</v>
      </c>
      <c r="AB38" s="134" t="s">
        <v>1146</v>
      </c>
      <c r="AC38" s="134" t="s">
        <v>1146</v>
      </c>
      <c r="AD38" s="75" t="s">
        <v>1147</v>
      </c>
      <c r="AE38" s="151" t="s">
        <v>147</v>
      </c>
      <c r="AF38" s="549"/>
      <c r="AG38" s="238"/>
      <c r="AH38" s="238"/>
      <c r="AI38" s="256"/>
      <c r="AJ38" s="256"/>
      <c r="AK38" s="256"/>
      <c r="AL38" s="256"/>
    </row>
    <row r="39" spans="1:38" ht="144" customHeight="1">
      <c r="A39" s="1478"/>
      <c r="B39" s="1429"/>
      <c r="C39" s="1480"/>
      <c r="D39" s="1482"/>
      <c r="E39" s="161" t="s">
        <v>1151</v>
      </c>
      <c r="F39" s="161" t="s">
        <v>1152</v>
      </c>
      <c r="G39" s="357">
        <v>1.5</v>
      </c>
      <c r="H39" s="53" t="s">
        <v>171</v>
      </c>
      <c r="I39" s="63" t="s">
        <v>1145</v>
      </c>
      <c r="J39" s="153" t="s">
        <v>81</v>
      </c>
      <c r="K39" s="153" t="s">
        <v>30</v>
      </c>
      <c r="L39" s="153" t="s">
        <v>31</v>
      </c>
      <c r="M39" s="153" t="s">
        <v>40</v>
      </c>
      <c r="N39" s="308">
        <f t="shared" si="1"/>
        <v>1</v>
      </c>
      <c r="O39" s="174"/>
      <c r="P39" s="174"/>
      <c r="Q39" s="506"/>
      <c r="R39" s="174"/>
      <c r="S39" s="174"/>
      <c r="T39" s="174"/>
      <c r="U39" s="506">
        <v>0.1</v>
      </c>
      <c r="V39" s="506">
        <v>0.1</v>
      </c>
      <c r="W39" s="506">
        <v>0.1</v>
      </c>
      <c r="X39" s="506">
        <v>0.3</v>
      </c>
      <c r="Y39" s="506">
        <v>0.4</v>
      </c>
      <c r="Z39" s="510"/>
      <c r="AA39" s="151" t="s">
        <v>651</v>
      </c>
      <c r="AB39" s="550" t="s">
        <v>1146</v>
      </c>
      <c r="AC39" s="550" t="s">
        <v>1146</v>
      </c>
      <c r="AD39" s="134" t="s">
        <v>1147</v>
      </c>
      <c r="AE39" s="151" t="s">
        <v>147</v>
      </c>
      <c r="AF39" s="549"/>
      <c r="AG39" s="238"/>
      <c r="AH39" s="238"/>
      <c r="AI39" s="256"/>
      <c r="AJ39" s="256"/>
      <c r="AK39" s="256"/>
      <c r="AL39" s="256"/>
    </row>
    <row r="40" spans="1:38" ht="176.25" customHeight="1">
      <c r="A40" s="69" t="s">
        <v>47</v>
      </c>
      <c r="B40" s="411" t="s">
        <v>1153</v>
      </c>
      <c r="C40" s="304"/>
      <c r="D40" s="349" t="s">
        <v>1154</v>
      </c>
      <c r="E40" s="151"/>
      <c r="F40" s="161" t="s">
        <v>1155</v>
      </c>
      <c r="G40" s="135">
        <v>1</v>
      </c>
      <c r="H40" s="161" t="s">
        <v>91</v>
      </c>
      <c r="I40" s="407" t="s">
        <v>1156</v>
      </c>
      <c r="J40" s="135" t="s">
        <v>29</v>
      </c>
      <c r="K40" s="135" t="s">
        <v>30</v>
      </c>
      <c r="L40" s="135" t="s">
        <v>31</v>
      </c>
      <c r="M40" s="135" t="s">
        <v>40</v>
      </c>
      <c r="N40" s="546">
        <f t="shared" si="1"/>
        <v>6</v>
      </c>
      <c r="O40" s="174"/>
      <c r="P40" s="174">
        <v>1</v>
      </c>
      <c r="Q40" s="174"/>
      <c r="R40" s="174">
        <v>1</v>
      </c>
      <c r="S40" s="174"/>
      <c r="T40" s="174">
        <v>1</v>
      </c>
      <c r="U40" s="174"/>
      <c r="V40" s="174">
        <v>1</v>
      </c>
      <c r="W40" s="174"/>
      <c r="X40" s="174">
        <v>1</v>
      </c>
      <c r="Y40" s="174"/>
      <c r="Z40" s="174">
        <v>1</v>
      </c>
      <c r="AA40" s="161" t="s">
        <v>1157</v>
      </c>
      <c r="AB40" s="134" t="s">
        <v>1146</v>
      </c>
      <c r="AC40" s="134" t="s">
        <v>1146</v>
      </c>
      <c r="AD40" s="134" t="s">
        <v>1147</v>
      </c>
      <c r="AE40" s="151"/>
      <c r="AF40" s="549"/>
      <c r="AG40" s="238"/>
      <c r="AH40" s="238"/>
      <c r="AI40" s="256"/>
      <c r="AJ40" s="256"/>
      <c r="AK40" s="256"/>
      <c r="AL40" s="256"/>
    </row>
    <row r="41" spans="1:38" ht="123.75" customHeight="1">
      <c r="A41" s="540" t="s">
        <v>47</v>
      </c>
      <c r="B41" s="551" t="s">
        <v>48</v>
      </c>
      <c r="C41" s="326"/>
      <c r="D41" s="552" t="s">
        <v>1158</v>
      </c>
      <c r="E41" s="141" t="s">
        <v>1159</v>
      </c>
      <c r="F41" s="553" t="s">
        <v>1160</v>
      </c>
      <c r="G41" s="143">
        <v>3</v>
      </c>
      <c r="H41" s="553" t="s">
        <v>88</v>
      </c>
      <c r="I41" s="554" t="s">
        <v>1161</v>
      </c>
      <c r="J41" s="363" t="s">
        <v>29</v>
      </c>
      <c r="K41" s="363" t="s">
        <v>30</v>
      </c>
      <c r="L41" s="363" t="s">
        <v>31</v>
      </c>
      <c r="M41" s="363" t="s">
        <v>40</v>
      </c>
      <c r="N41" s="546">
        <f t="shared" si="1"/>
        <v>12</v>
      </c>
      <c r="O41" s="174">
        <v>1</v>
      </c>
      <c r="P41" s="174">
        <v>1</v>
      </c>
      <c r="Q41" s="174">
        <v>1</v>
      </c>
      <c r="R41" s="174">
        <v>1</v>
      </c>
      <c r="S41" s="174">
        <v>1</v>
      </c>
      <c r="T41" s="174">
        <v>1</v>
      </c>
      <c r="U41" s="174">
        <v>1</v>
      </c>
      <c r="V41" s="174">
        <v>1</v>
      </c>
      <c r="W41" s="174">
        <v>1</v>
      </c>
      <c r="X41" s="174">
        <v>1</v>
      </c>
      <c r="Y41" s="174">
        <v>1</v>
      </c>
      <c r="Z41" s="174">
        <v>1</v>
      </c>
      <c r="AA41" s="133" t="s">
        <v>184</v>
      </c>
      <c r="AB41" s="75" t="s">
        <v>1146</v>
      </c>
      <c r="AC41" s="75" t="s">
        <v>1146</v>
      </c>
      <c r="AD41" s="142" t="s">
        <v>1147</v>
      </c>
      <c r="AE41" s="133"/>
      <c r="AF41" s="549"/>
      <c r="AG41" s="238"/>
      <c r="AH41" s="238"/>
      <c r="AI41" s="256"/>
      <c r="AJ41" s="256"/>
      <c r="AK41" s="256"/>
      <c r="AL41" s="256"/>
    </row>
    <row r="42" spans="1:38" ht="204" customHeight="1">
      <c r="A42" s="1477" t="s">
        <v>47</v>
      </c>
      <c r="B42" s="1430" t="s">
        <v>130</v>
      </c>
      <c r="C42" s="1479"/>
      <c r="D42" s="1477" t="s">
        <v>1162</v>
      </c>
      <c r="E42" s="69" t="s">
        <v>1163</v>
      </c>
      <c r="F42" s="95" t="s">
        <v>1164</v>
      </c>
      <c r="G42" s="363">
        <v>1.5</v>
      </c>
      <c r="H42" s="95" t="s">
        <v>171</v>
      </c>
      <c r="I42" s="184" t="s">
        <v>174</v>
      </c>
      <c r="J42" s="363" t="s">
        <v>29</v>
      </c>
      <c r="K42" s="363" t="s">
        <v>30</v>
      </c>
      <c r="L42" s="363" t="s">
        <v>39</v>
      </c>
      <c r="M42" s="363" t="s">
        <v>40</v>
      </c>
      <c r="N42" s="546">
        <f t="shared" si="1"/>
        <v>12</v>
      </c>
      <c r="O42" s="174">
        <v>1</v>
      </c>
      <c r="P42" s="174">
        <v>1</v>
      </c>
      <c r="Q42" s="174">
        <v>1</v>
      </c>
      <c r="R42" s="174">
        <v>1</v>
      </c>
      <c r="S42" s="174">
        <v>1</v>
      </c>
      <c r="T42" s="174">
        <v>1</v>
      </c>
      <c r="U42" s="174">
        <v>1</v>
      </c>
      <c r="V42" s="174">
        <v>1</v>
      </c>
      <c r="W42" s="174">
        <v>1</v>
      </c>
      <c r="X42" s="174">
        <v>1</v>
      </c>
      <c r="Y42" s="174">
        <v>1</v>
      </c>
      <c r="Z42" s="174">
        <v>1</v>
      </c>
      <c r="AA42" s="133" t="s">
        <v>184</v>
      </c>
      <c r="AB42" s="134" t="s">
        <v>1146</v>
      </c>
      <c r="AC42" s="134" t="s">
        <v>1146</v>
      </c>
      <c r="AD42" s="75" t="s">
        <v>1165</v>
      </c>
      <c r="AE42" s="151"/>
      <c r="AF42" s="555"/>
      <c r="AG42" s="238"/>
      <c r="AH42" s="238"/>
      <c r="AI42" s="238"/>
      <c r="AJ42" s="238"/>
      <c r="AK42" s="238"/>
      <c r="AL42" s="238"/>
    </row>
    <row r="43" spans="1:38" ht="214.5" customHeight="1">
      <c r="A43" s="1478"/>
      <c r="B43" s="1431"/>
      <c r="C43" s="1480"/>
      <c r="D43" s="1478"/>
      <c r="E43" s="69" t="s">
        <v>1166</v>
      </c>
      <c r="F43" s="95" t="s">
        <v>1167</v>
      </c>
      <c r="G43" s="363">
        <v>1.5</v>
      </c>
      <c r="H43" s="95" t="s">
        <v>171</v>
      </c>
      <c r="I43" s="184" t="s">
        <v>174</v>
      </c>
      <c r="J43" s="363" t="s">
        <v>29</v>
      </c>
      <c r="K43" s="363" t="s">
        <v>30</v>
      </c>
      <c r="L43" s="363" t="s">
        <v>39</v>
      </c>
      <c r="M43" s="363" t="s">
        <v>40</v>
      </c>
      <c r="N43" s="546">
        <f t="shared" si="1"/>
        <v>12</v>
      </c>
      <c r="O43" s="174">
        <v>1</v>
      </c>
      <c r="P43" s="174">
        <v>1</v>
      </c>
      <c r="Q43" s="174">
        <v>1</v>
      </c>
      <c r="R43" s="174">
        <v>1</v>
      </c>
      <c r="S43" s="174">
        <v>1</v>
      </c>
      <c r="T43" s="174">
        <v>1</v>
      </c>
      <c r="U43" s="174">
        <v>1</v>
      </c>
      <c r="V43" s="174">
        <v>1</v>
      </c>
      <c r="W43" s="174">
        <v>1</v>
      </c>
      <c r="X43" s="174">
        <v>1</v>
      </c>
      <c r="Y43" s="174">
        <v>1</v>
      </c>
      <c r="Z43" s="174">
        <v>1</v>
      </c>
      <c r="AA43" s="133" t="s">
        <v>184</v>
      </c>
      <c r="AB43" s="75" t="s">
        <v>1146</v>
      </c>
      <c r="AC43" s="75" t="s">
        <v>1146</v>
      </c>
      <c r="AD43" s="75" t="s">
        <v>1165</v>
      </c>
      <c r="AE43" s="151"/>
      <c r="AF43" s="555"/>
      <c r="AG43" s="238"/>
      <c r="AH43" s="238"/>
      <c r="AI43" s="238"/>
      <c r="AJ43" s="238"/>
      <c r="AK43" s="238"/>
      <c r="AL43" s="238"/>
    </row>
    <row r="44" spans="1:38" ht="23.25" hidden="1">
      <c r="A44" s="257"/>
      <c r="B44" s="256"/>
      <c r="C44" s="256"/>
      <c r="D44" s="256"/>
      <c r="E44" s="303"/>
      <c r="F44" s="484"/>
      <c r="G44" s="299"/>
      <c r="H44" s="337"/>
      <c r="I44" s="485"/>
      <c r="J44" s="337"/>
      <c r="K44" s="337"/>
      <c r="L44" s="337"/>
      <c r="M44" s="486"/>
      <c r="N44" s="106"/>
      <c r="O44" s="337"/>
      <c r="P44" s="337"/>
      <c r="Q44" s="337"/>
      <c r="R44" s="337"/>
      <c r="S44" s="337"/>
      <c r="T44" s="337"/>
      <c r="U44" s="337"/>
      <c r="V44" s="337"/>
      <c r="W44" s="337"/>
      <c r="X44" s="337"/>
      <c r="Y44" s="337"/>
      <c r="Z44" s="337"/>
      <c r="AA44" s="486"/>
      <c r="AB44" s="486"/>
      <c r="AC44" s="485"/>
      <c r="AD44" s="487"/>
      <c r="AE44" s="106"/>
      <c r="AF44" s="374"/>
      <c r="AG44" s="238"/>
      <c r="AH44" s="238"/>
      <c r="AI44" s="238"/>
      <c r="AJ44" s="238"/>
      <c r="AK44" s="238"/>
      <c r="AL44" s="238"/>
    </row>
    <row r="45" spans="1:38" ht="23.25" hidden="1">
      <c r="A45" s="257"/>
      <c r="B45" s="256"/>
      <c r="C45" s="256"/>
      <c r="D45" s="256"/>
      <c r="E45" s="303"/>
      <c r="F45" s="484"/>
      <c r="G45" s="299"/>
      <c r="H45" s="337"/>
      <c r="I45" s="485"/>
      <c r="J45" s="337"/>
      <c r="K45" s="337"/>
      <c r="L45" s="337"/>
      <c r="M45" s="486"/>
      <c r="N45" s="106"/>
      <c r="O45" s="337"/>
      <c r="P45" s="337"/>
      <c r="Q45" s="337"/>
      <c r="R45" s="337"/>
      <c r="S45" s="337"/>
      <c r="T45" s="337"/>
      <c r="U45" s="337"/>
      <c r="V45" s="337"/>
      <c r="W45" s="337"/>
      <c r="X45" s="337"/>
      <c r="Y45" s="337"/>
      <c r="Z45" s="337"/>
      <c r="AA45" s="486"/>
      <c r="AB45" s="87" t="s">
        <v>828</v>
      </c>
      <c r="AC45" s="87" t="s">
        <v>518</v>
      </c>
      <c r="AD45" s="88" t="s">
        <v>519</v>
      </c>
      <c r="AE45" s="487"/>
      <c r="AF45" s="374"/>
      <c r="AG45" s="238"/>
      <c r="AH45" s="238"/>
      <c r="AI45" s="238"/>
      <c r="AJ45" s="238"/>
      <c r="AK45" s="238"/>
      <c r="AL45" s="238"/>
    </row>
    <row r="46" spans="1:38" ht="56.25" hidden="1" customHeight="1">
      <c r="A46" s="257"/>
      <c r="B46" s="256"/>
      <c r="C46" s="256"/>
      <c r="D46" s="256"/>
      <c r="E46" s="303"/>
      <c r="F46" s="484"/>
      <c r="G46" s="299"/>
      <c r="H46" s="337"/>
      <c r="I46" s="485"/>
      <c r="J46" s="337"/>
      <c r="K46" s="337"/>
      <c r="L46" s="337"/>
      <c r="M46" s="486"/>
      <c r="N46" s="106"/>
      <c r="O46" s="337"/>
      <c r="P46" s="337"/>
      <c r="Q46" s="337"/>
      <c r="R46" s="337"/>
      <c r="S46" s="337"/>
      <c r="T46" s="337"/>
      <c r="U46" s="337"/>
      <c r="V46" s="337"/>
      <c r="W46" s="337"/>
      <c r="X46" s="337"/>
      <c r="Y46" s="337"/>
      <c r="Z46" s="337"/>
      <c r="AA46" s="486"/>
      <c r="AB46" s="476" t="s">
        <v>1168</v>
      </c>
      <c r="AC46" s="294" t="e">
        <f>+#REF!</f>
        <v>#REF!</v>
      </c>
      <c r="AD46" s="556">
        <f>+G27</f>
        <v>0.66666666666666596</v>
      </c>
      <c r="AE46" s="487"/>
      <c r="AF46" s="374"/>
      <c r="AG46" s="238"/>
      <c r="AH46" s="238"/>
      <c r="AI46" s="238"/>
      <c r="AJ46" s="238"/>
      <c r="AK46" s="238"/>
      <c r="AL46" s="238"/>
    </row>
    <row r="47" spans="1:38" ht="23.25" hidden="1">
      <c r="A47" s="257"/>
      <c r="B47" s="256"/>
      <c r="C47" s="256"/>
      <c r="D47" s="256"/>
      <c r="E47" s="303"/>
      <c r="F47" s="484"/>
      <c r="G47" s="299"/>
      <c r="H47" s="337"/>
      <c r="I47" s="485"/>
      <c r="J47" s="337"/>
      <c r="K47" s="337"/>
      <c r="L47" s="337"/>
      <c r="M47" s="486"/>
      <c r="N47" s="106"/>
      <c r="O47" s="337"/>
      <c r="P47" s="337"/>
      <c r="Q47" s="337"/>
      <c r="R47" s="337"/>
      <c r="S47" s="337"/>
      <c r="T47" s="337"/>
      <c r="U47" s="337"/>
      <c r="V47" s="337"/>
      <c r="W47" s="337"/>
      <c r="X47" s="337"/>
      <c r="Y47" s="337"/>
      <c r="Z47" s="337"/>
      <c r="AA47" s="486"/>
      <c r="AB47" s="557" t="s">
        <v>148</v>
      </c>
      <c r="AC47" s="294" t="e">
        <f>+#REF!+#REF!+#REF!+#REF!+#REF!</f>
        <v>#REF!</v>
      </c>
      <c r="AD47" s="558">
        <f>+G31+G32+G33+G35+G36</f>
        <v>9</v>
      </c>
      <c r="AE47" s="487"/>
      <c r="AF47" s="374"/>
      <c r="AG47" s="238"/>
      <c r="AH47" s="238"/>
      <c r="AI47" s="238"/>
      <c r="AJ47" s="238"/>
      <c r="AK47" s="238"/>
      <c r="AL47" s="238"/>
    </row>
    <row r="48" spans="1:38" ht="46.5" hidden="1">
      <c r="A48" s="257"/>
      <c r="B48" s="256"/>
      <c r="C48" s="256"/>
      <c r="D48" s="256"/>
      <c r="E48" s="303"/>
      <c r="F48" s="484"/>
      <c r="G48" s="299"/>
      <c r="H48" s="337"/>
      <c r="I48" s="485"/>
      <c r="J48" s="337"/>
      <c r="K48" s="337"/>
      <c r="L48" s="337"/>
      <c r="M48" s="486"/>
      <c r="N48" s="106"/>
      <c r="O48" s="337"/>
      <c r="P48" s="337"/>
      <c r="Q48" s="337"/>
      <c r="R48" s="337"/>
      <c r="S48" s="337"/>
      <c r="T48" s="337"/>
      <c r="U48" s="337"/>
      <c r="V48" s="337"/>
      <c r="W48" s="337"/>
      <c r="X48" s="337"/>
      <c r="Y48" s="337"/>
      <c r="Z48" s="337"/>
      <c r="AA48" s="486"/>
      <c r="AB48" s="480" t="s">
        <v>1146</v>
      </c>
      <c r="AC48" s="294" t="e">
        <f>+#REF!+#REF!+#REF!</f>
        <v>#REF!</v>
      </c>
      <c r="AD48" s="558">
        <f>+G41+G42+G43</f>
        <v>6</v>
      </c>
      <c r="AE48" s="487"/>
      <c r="AF48" s="374"/>
      <c r="AG48" s="238"/>
      <c r="AH48" s="238"/>
      <c r="AI48" s="238"/>
      <c r="AJ48" s="238"/>
      <c r="AK48" s="238"/>
      <c r="AL48" s="238"/>
    </row>
    <row r="49" spans="28:30" ht="46.5" hidden="1">
      <c r="AB49" s="85" t="s">
        <v>1169</v>
      </c>
      <c r="AC49" s="86" t="e">
        <f>+AVERAGE(AC46:AC48)</f>
        <v>#REF!</v>
      </c>
      <c r="AD49" s="297">
        <f>SUBTOTAL(9,AD46:AD48)</f>
        <v>15.666666666666666</v>
      </c>
    </row>
    <row r="50" spans="28:30" ht="23.25" hidden="1">
      <c r="AB50" s="486"/>
      <c r="AC50" s="485"/>
      <c r="AD50" s="487"/>
    </row>
    <row r="51" spans="28:30" ht="23.25" hidden="1">
      <c r="AB51" s="486"/>
      <c r="AC51" s="485"/>
      <c r="AD51" s="487"/>
    </row>
    <row r="52" spans="28:30" ht="23.25" hidden="1">
      <c r="AB52" s="486"/>
      <c r="AC52" s="485"/>
      <c r="AD52" s="487"/>
    </row>
    <row r="53" spans="28:30" ht="23.25" hidden="1">
      <c r="AB53" s="486"/>
      <c r="AC53" s="485"/>
      <c r="AD53" s="487"/>
    </row>
    <row r="54" spans="28:30" ht="23.25">
      <c r="AB54" s="486"/>
      <c r="AC54" s="485"/>
      <c r="AD54" s="487"/>
    </row>
  </sheetData>
  <sheetProtection algorithmName="SHA-512" hashValue="eAwUGZgAyXzww0NQv3kqbLcqKrYdj50szFKGX2PnDXH/ZaXk4pF88hLGWmkSQyrNaXdjGJsML4cEwq8eYLCSIA==" saltValue="aYYfJ2SqYBkz7OWhfD8mJQ==" spinCount="100000" sheet="1" sort="0" autoFilter="0"/>
  <autoFilter ref="A4:AE43" xr:uid="{89299C49-495F-4529-A960-4D6792E21320}">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60">
    <mergeCell ref="AA2:AF2"/>
    <mergeCell ref="A4:B4"/>
    <mergeCell ref="C4:C6"/>
    <mergeCell ref="D4:D6"/>
    <mergeCell ref="E4:E6"/>
    <mergeCell ref="F4:F6"/>
    <mergeCell ref="G4:G6"/>
    <mergeCell ref="H4:H6"/>
    <mergeCell ref="I4:I6"/>
    <mergeCell ref="J4:J6"/>
    <mergeCell ref="AE4:AE6"/>
    <mergeCell ref="AF4:AF6"/>
    <mergeCell ref="A5:A6"/>
    <mergeCell ref="B5:B6"/>
    <mergeCell ref="O5:Q5"/>
    <mergeCell ref="R5:T5"/>
    <mergeCell ref="B7:B8"/>
    <mergeCell ref="C7:C8"/>
    <mergeCell ref="D7:D8"/>
    <mergeCell ref="AA4:AA6"/>
    <mergeCell ref="AB4:AB6"/>
    <mergeCell ref="U5:W5"/>
    <mergeCell ref="X5:Z5"/>
    <mergeCell ref="D11:D13"/>
    <mergeCell ref="AC4:AC6"/>
    <mergeCell ref="AD4:AD6"/>
    <mergeCell ref="K4:K6"/>
    <mergeCell ref="L4:L6"/>
    <mergeCell ref="M4:M6"/>
    <mergeCell ref="N4:N6"/>
    <mergeCell ref="O4:Z4"/>
    <mergeCell ref="B9:B10"/>
    <mergeCell ref="C9:C10"/>
    <mergeCell ref="A31:A33"/>
    <mergeCell ref="B31:B33"/>
    <mergeCell ref="C31:C33"/>
    <mergeCell ref="B11:B13"/>
    <mergeCell ref="C11:C13"/>
    <mergeCell ref="D31:D33"/>
    <mergeCell ref="B14:B16"/>
    <mergeCell ref="C14:C16"/>
    <mergeCell ref="D14:D16"/>
    <mergeCell ref="B17:B19"/>
    <mergeCell ref="C17:C23"/>
    <mergeCell ref="D17:D23"/>
    <mergeCell ref="B20:B21"/>
    <mergeCell ref="B22:B23"/>
    <mergeCell ref="B24:B26"/>
    <mergeCell ref="C24:C26"/>
    <mergeCell ref="D25:D26"/>
    <mergeCell ref="C27:C28"/>
    <mergeCell ref="D27:D29"/>
    <mergeCell ref="A38:A39"/>
    <mergeCell ref="B38:B39"/>
    <mergeCell ref="C38:C39"/>
    <mergeCell ref="D38:D39"/>
    <mergeCell ref="A42:A43"/>
    <mergeCell ref="B42:B43"/>
    <mergeCell ref="C42:C43"/>
    <mergeCell ref="D42:D43"/>
  </mergeCells>
  <pageMargins left="0.19685039370078741" right="0.19685039370078741" top="0.19685039370078741" bottom="0.19685039370078741" header="0.31496062992125984" footer="0.31496062992125984"/>
  <pageSetup scale="13"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95C88DA-A24D-40D8-949C-70066BFB7A5E}">
          <x14:formula1>
            <xm:f>'P:\2-Gerencia de Planificacion y Presupuesto\3- GERENCIA PLANIFICACION Y PRESUPUESTOS\PLANES OPERATIVOS 2022-EDENORTE\6. DF\[6. Plan Operativo Anual 2022 - Dirección de Finanzas.xlsx]Hoja1'!#REF!</xm:f>
          </x14:formula1>
          <xm:sqref>M7:M30</xm:sqref>
        </x14:dataValidation>
        <x14:dataValidation type="list" allowBlank="1" showInputMessage="1" showErrorMessage="1" xr:uid="{7344FDEB-3937-4E00-883F-090CD535E5A7}">
          <x14:formula1>
            <xm:f>'P:\2-Gerencia de Planificacion y Presupuesto\3- GERENCIA PLANIFICACION Y PRESUPUESTOS\PLANES OPERATIVOS 2022-EDENORTE\6. DF\[6. Plan Operativo Anual 2022 - Dirección de Finanzas.xlsx]Hoja1'!#REF!</xm:f>
          </x14:formula1>
          <xm:sqref>B7 B9 B11 B14 B17 B20 B22 B24 B26:B28 B30:B31 B34:B36 A40:A42 A7:A31 A34:A38 G7 G9:G13 G30:G31 G24:G25 G27 G34:G37 H7:H30 J7:L30 AE7:AE23 AE25:AE30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56F0B-00AF-4077-8F6F-A99197F59F33}">
  <sheetPr codeName="Hoja7">
    <pageSetUpPr fitToPage="1"/>
  </sheetPr>
  <dimension ref="A1:AG101"/>
  <sheetViews>
    <sheetView showGridLines="0" topLeftCell="G1" zoomScale="39" zoomScaleNormal="39" zoomScaleSheetLayoutView="40" zoomScalePageLayoutView="30" workbookViewId="0">
      <selection activeCell="I9" sqref="I9"/>
    </sheetView>
  </sheetViews>
  <sheetFormatPr baseColWidth="10" defaultColWidth="11.42578125" defaultRowHeight="15"/>
  <cols>
    <col min="1" max="4" width="45.7109375" customWidth="1"/>
    <col min="5" max="5" width="86.140625" customWidth="1"/>
    <col min="6" max="6" width="85.28515625" customWidth="1"/>
    <col min="7" max="7" width="31" customWidth="1"/>
    <col min="8" max="8" width="41.140625" customWidth="1"/>
    <col min="9" max="9" width="30.7109375" customWidth="1"/>
    <col min="10" max="12" width="25.7109375" customWidth="1"/>
    <col min="13" max="13" width="27.28515625" customWidth="1"/>
    <col min="14" max="14" width="19.7109375" customWidth="1"/>
    <col min="15" max="15" width="14.42578125" customWidth="1"/>
    <col min="16" max="16" width="12.85546875" customWidth="1"/>
    <col min="17" max="17" width="13.5703125" customWidth="1"/>
    <col min="18" max="18" width="14.140625" customWidth="1"/>
    <col min="19" max="19" width="13.7109375" customWidth="1"/>
    <col min="20" max="20" width="12.140625" customWidth="1"/>
    <col min="21" max="21" width="11" customWidth="1"/>
    <col min="22" max="22" width="13.85546875" customWidth="1"/>
    <col min="23" max="23" width="15.5703125" customWidth="1"/>
    <col min="24" max="24" width="12.140625" customWidth="1"/>
    <col min="25" max="25" width="15" customWidth="1"/>
    <col min="26" max="26" width="12.85546875" customWidth="1"/>
    <col min="27" max="27" width="23.42578125" customWidth="1"/>
    <col min="28" max="29" width="35" customWidth="1"/>
    <col min="30" max="30" width="43.28515625" customWidth="1"/>
    <col min="31" max="31" width="32.5703125" customWidth="1"/>
    <col min="32" max="32" width="32.7109375" customWidth="1"/>
    <col min="33" max="33" width="32.5703125" customWidth="1"/>
  </cols>
  <sheetData>
    <row r="1" spans="1:33" ht="39.950000000000003" customHeight="1">
      <c r="A1" s="256"/>
      <c r="B1" s="256"/>
      <c r="C1" s="256"/>
      <c r="D1" s="303"/>
      <c r="E1" s="256"/>
      <c r="F1" s="256"/>
      <c r="G1" s="299"/>
      <c r="H1" s="256"/>
      <c r="I1" s="256"/>
      <c r="J1" s="256"/>
      <c r="K1" s="256"/>
      <c r="L1" s="256"/>
      <c r="M1" s="256"/>
      <c r="N1" s="256"/>
      <c r="O1" s="256"/>
      <c r="P1" s="256"/>
      <c r="Q1" s="256"/>
      <c r="R1" s="256"/>
      <c r="S1" s="256"/>
      <c r="T1" s="256"/>
      <c r="U1" s="256"/>
      <c r="V1" s="256"/>
      <c r="W1" s="256"/>
      <c r="X1" s="256"/>
      <c r="Y1" s="256"/>
      <c r="Z1" s="256"/>
      <c r="AA1" s="256"/>
      <c r="AB1" s="256"/>
      <c r="AC1" s="299"/>
      <c r="AD1" s="256"/>
      <c r="AE1" s="256"/>
      <c r="AF1" s="238"/>
      <c r="AG1" s="256"/>
    </row>
    <row r="2" spans="1:33" ht="39.950000000000003" customHeight="1">
      <c r="A2" s="256"/>
      <c r="B2" s="373" t="s">
        <v>0</v>
      </c>
      <c r="C2" s="256"/>
      <c r="D2" s="303"/>
      <c r="E2" s="256"/>
      <c r="F2" s="256"/>
      <c r="G2" s="299"/>
      <c r="H2" s="256"/>
      <c r="I2" s="256"/>
      <c r="J2" s="256"/>
      <c r="K2" s="256"/>
      <c r="L2" s="256"/>
      <c r="M2" s="256"/>
      <c r="N2" s="559" t="s">
        <v>516</v>
      </c>
      <c r="O2" s="256"/>
      <c r="P2" s="256"/>
      <c r="Q2" s="256"/>
      <c r="R2" s="256"/>
      <c r="S2" s="256"/>
      <c r="T2" s="256"/>
      <c r="U2" s="256"/>
      <c r="V2" s="256"/>
      <c r="W2" s="256"/>
      <c r="X2" s="256"/>
      <c r="Y2" s="256"/>
      <c r="Z2" s="256"/>
      <c r="AA2" s="256"/>
      <c r="AB2" s="256"/>
      <c r="AC2" s="299"/>
      <c r="AD2" s="256"/>
      <c r="AE2" s="256"/>
      <c r="AF2" s="238"/>
      <c r="AG2" s="256"/>
    </row>
    <row r="3" spans="1:33" ht="39.950000000000003" customHeight="1" thickBot="1">
      <c r="A3" s="101"/>
      <c r="B3" s="373" t="s">
        <v>1170</v>
      </c>
      <c r="C3" s="101"/>
      <c r="D3" s="303"/>
      <c r="E3" s="101"/>
      <c r="F3" s="256"/>
      <c r="G3" s="560"/>
      <c r="H3" s="102"/>
      <c r="I3" s="102"/>
      <c r="J3" s="102"/>
      <c r="K3" s="102"/>
      <c r="L3" s="102"/>
      <c r="M3" s="102"/>
      <c r="N3" s="561">
        <f ca="1">EOMONTH(TODAY(),-2)+1</f>
        <v>44593</v>
      </c>
      <c r="O3" s="102"/>
      <c r="P3" s="102"/>
      <c r="Q3" s="102"/>
      <c r="R3" s="102"/>
      <c r="S3" s="102"/>
      <c r="T3" s="102"/>
      <c r="U3" s="102"/>
      <c r="V3" s="102"/>
      <c r="W3" s="102"/>
      <c r="X3" s="102"/>
      <c r="Y3" s="102"/>
      <c r="Z3" s="102"/>
      <c r="AA3" s="1377"/>
      <c r="AB3" s="1377"/>
      <c r="AC3" s="1377"/>
      <c r="AD3" s="1377"/>
      <c r="AE3" s="1377"/>
      <c r="AF3" s="1377"/>
      <c r="AG3" s="256"/>
    </row>
    <row r="4" spans="1:33" s="261" customFormat="1" ht="30.75" customHeight="1">
      <c r="A4" s="1516" t="s">
        <v>1</v>
      </c>
      <c r="B4" s="1517"/>
      <c r="C4" s="1520" t="s">
        <v>2</v>
      </c>
      <c r="D4" s="1523" t="s">
        <v>3</v>
      </c>
      <c r="E4" s="1526" t="s">
        <v>4</v>
      </c>
      <c r="F4" s="1420" t="s">
        <v>5</v>
      </c>
      <c r="G4" s="1420" t="s">
        <v>6</v>
      </c>
      <c r="H4" s="1422" t="s">
        <v>18</v>
      </c>
      <c r="I4" s="1528" t="s">
        <v>19</v>
      </c>
      <c r="J4" s="1529" t="s">
        <v>20</v>
      </c>
      <c r="K4" s="1529" t="s">
        <v>7</v>
      </c>
      <c r="L4" s="1529" t="s">
        <v>21</v>
      </c>
      <c r="M4" s="1529" t="s">
        <v>22</v>
      </c>
      <c r="N4" s="1529" t="s">
        <v>8</v>
      </c>
      <c r="O4" s="1335" t="s">
        <v>9</v>
      </c>
      <c r="P4" s="1335"/>
      <c r="Q4" s="1335"/>
      <c r="R4" s="1335"/>
      <c r="S4" s="1335"/>
      <c r="T4" s="1335"/>
      <c r="U4" s="1335"/>
      <c r="V4" s="1335"/>
      <c r="W4" s="1335"/>
      <c r="X4" s="1335"/>
      <c r="Y4" s="1335"/>
      <c r="Z4" s="1335"/>
      <c r="AA4" s="1372" t="s">
        <v>10</v>
      </c>
      <c r="AB4" s="1361" t="s">
        <v>520</v>
      </c>
      <c r="AC4" s="1361" t="s">
        <v>11</v>
      </c>
      <c r="AD4" s="1361" t="s">
        <v>12</v>
      </c>
      <c r="AE4" s="1361" t="s">
        <v>13</v>
      </c>
      <c r="AF4" s="1360" t="s">
        <v>14</v>
      </c>
      <c r="AG4" s="562"/>
    </row>
    <row r="5" spans="1:33" s="261" customFormat="1" ht="30">
      <c r="A5" s="1518"/>
      <c r="B5" s="1519"/>
      <c r="C5" s="1521"/>
      <c r="D5" s="1524"/>
      <c r="E5" s="1413"/>
      <c r="F5" s="1363"/>
      <c r="G5" s="1363"/>
      <c r="H5" s="1423"/>
      <c r="I5" s="1521"/>
      <c r="J5" s="1521"/>
      <c r="K5" s="1521"/>
      <c r="L5" s="1521"/>
      <c r="M5" s="1521"/>
      <c r="N5" s="1521"/>
      <c r="O5" s="1407" t="s">
        <v>606</v>
      </c>
      <c r="P5" s="1408"/>
      <c r="Q5" s="1409"/>
      <c r="R5" s="1407" t="s">
        <v>607</v>
      </c>
      <c r="S5" s="1408"/>
      <c r="T5" s="1410"/>
      <c r="U5" s="1407" t="s">
        <v>608</v>
      </c>
      <c r="V5" s="1408"/>
      <c r="W5" s="1409"/>
      <c r="X5" s="1411" t="s">
        <v>609</v>
      </c>
      <c r="Y5" s="1412"/>
      <c r="Z5" s="1513"/>
      <c r="AA5" s="1413"/>
      <c r="AB5" s="1363"/>
      <c r="AC5" s="1363"/>
      <c r="AD5" s="1363"/>
      <c r="AE5" s="1363"/>
      <c r="AF5" s="1360"/>
      <c r="AG5" s="562"/>
    </row>
    <row r="6" spans="1:33" s="261" customFormat="1" ht="66" customHeight="1">
      <c r="A6" s="563" t="s">
        <v>15</v>
      </c>
      <c r="B6" s="564" t="s">
        <v>16</v>
      </c>
      <c r="C6" s="1522"/>
      <c r="D6" s="1525"/>
      <c r="E6" s="1514"/>
      <c r="F6" s="1515"/>
      <c r="G6" s="1515"/>
      <c r="H6" s="1527"/>
      <c r="I6" s="1522"/>
      <c r="J6" s="1522"/>
      <c r="K6" s="1522"/>
      <c r="L6" s="1522"/>
      <c r="M6" s="1522"/>
      <c r="N6" s="1522"/>
      <c r="O6" s="565">
        <v>44562</v>
      </c>
      <c r="P6" s="565">
        <v>44593</v>
      </c>
      <c r="Q6" s="565">
        <v>44621</v>
      </c>
      <c r="R6" s="565">
        <v>44652</v>
      </c>
      <c r="S6" s="565">
        <v>44682</v>
      </c>
      <c r="T6" s="565">
        <v>44713</v>
      </c>
      <c r="U6" s="565">
        <v>44743</v>
      </c>
      <c r="V6" s="565">
        <v>44774</v>
      </c>
      <c r="W6" s="565">
        <v>44805</v>
      </c>
      <c r="X6" s="565">
        <v>44835</v>
      </c>
      <c r="Y6" s="565">
        <v>44866</v>
      </c>
      <c r="Z6" s="565">
        <v>44896</v>
      </c>
      <c r="AA6" s="1514"/>
      <c r="AB6" s="1515"/>
      <c r="AC6" s="1515"/>
      <c r="AD6" s="1515"/>
      <c r="AE6" s="1515"/>
      <c r="AF6" s="1360"/>
      <c r="AG6" s="562"/>
    </row>
    <row r="7" spans="1:33" s="337" customFormat="1" ht="231" customHeight="1">
      <c r="A7" s="72" t="s">
        <v>52</v>
      </c>
      <c r="B7" s="92" t="s">
        <v>75</v>
      </c>
      <c r="C7" s="92"/>
      <c r="D7" s="72" t="s">
        <v>1171</v>
      </c>
      <c r="E7" s="95" t="s">
        <v>1172</v>
      </c>
      <c r="F7" s="72" t="s">
        <v>1173</v>
      </c>
      <c r="G7" s="75">
        <v>3</v>
      </c>
      <c r="H7" s="72" t="s">
        <v>88</v>
      </c>
      <c r="I7" s="72" t="s">
        <v>1174</v>
      </c>
      <c r="J7" s="75" t="s">
        <v>29</v>
      </c>
      <c r="K7" s="75" t="s">
        <v>30</v>
      </c>
      <c r="L7" s="75" t="s">
        <v>39</v>
      </c>
      <c r="M7" s="75" t="s">
        <v>40</v>
      </c>
      <c r="N7" s="566">
        <v>24</v>
      </c>
      <c r="O7" s="437">
        <v>2</v>
      </c>
      <c r="P7" s="437">
        <v>2</v>
      </c>
      <c r="Q7" s="437">
        <v>2</v>
      </c>
      <c r="R7" s="437">
        <v>2</v>
      </c>
      <c r="S7" s="437">
        <v>2</v>
      </c>
      <c r="T7" s="437">
        <v>2</v>
      </c>
      <c r="U7" s="437">
        <v>2</v>
      </c>
      <c r="V7" s="437">
        <v>2</v>
      </c>
      <c r="W7" s="437">
        <v>2</v>
      </c>
      <c r="X7" s="437">
        <v>2</v>
      </c>
      <c r="Y7" s="437">
        <v>2</v>
      </c>
      <c r="Z7" s="437">
        <v>2</v>
      </c>
      <c r="AA7" s="72" t="s">
        <v>1175</v>
      </c>
      <c r="AB7" s="75" t="s">
        <v>1176</v>
      </c>
      <c r="AC7" s="75" t="s">
        <v>1007</v>
      </c>
      <c r="AD7" s="75" t="s">
        <v>1177</v>
      </c>
      <c r="AE7" s="75"/>
      <c r="AF7" s="571"/>
    </row>
    <row r="8" spans="1:33" s="337" customFormat="1" ht="231" customHeight="1">
      <c r="A8" s="72" t="s">
        <v>52</v>
      </c>
      <c r="B8" s="92" t="s">
        <v>130</v>
      </c>
      <c r="C8" s="92"/>
      <c r="D8" s="72" t="s">
        <v>1178</v>
      </c>
      <c r="E8" s="95" t="s">
        <v>1179</v>
      </c>
      <c r="F8" s="72" t="s">
        <v>1180</v>
      </c>
      <c r="G8" s="75">
        <v>2</v>
      </c>
      <c r="H8" s="72" t="s">
        <v>49</v>
      </c>
      <c r="I8" s="59" t="s">
        <v>1181</v>
      </c>
      <c r="J8" s="75" t="s">
        <v>81</v>
      </c>
      <c r="K8" s="75" t="s">
        <v>30</v>
      </c>
      <c r="L8" s="75" t="s">
        <v>31</v>
      </c>
      <c r="M8" s="75" t="s">
        <v>40</v>
      </c>
      <c r="N8" s="572">
        <v>1</v>
      </c>
      <c r="O8" s="437"/>
      <c r="P8" s="437"/>
      <c r="Q8" s="437"/>
      <c r="R8" s="446">
        <v>0.6</v>
      </c>
      <c r="S8" s="446">
        <v>0.4</v>
      </c>
      <c r="T8" s="446"/>
      <c r="U8" s="437"/>
      <c r="V8" s="437"/>
      <c r="W8" s="437"/>
      <c r="X8" s="437"/>
      <c r="Y8" s="437"/>
      <c r="Z8" s="437"/>
      <c r="AA8" s="72" t="s">
        <v>1182</v>
      </c>
      <c r="AB8" s="75" t="s">
        <v>1176</v>
      </c>
      <c r="AC8" s="75" t="s">
        <v>1007</v>
      </c>
      <c r="AD8" s="75" t="s">
        <v>1177</v>
      </c>
      <c r="AE8" s="75"/>
      <c r="AF8" s="573"/>
    </row>
    <row r="9" spans="1:33" s="337" customFormat="1" ht="231" customHeight="1">
      <c r="A9" s="72" t="s">
        <v>52</v>
      </c>
      <c r="B9" s="92" t="s">
        <v>130</v>
      </c>
      <c r="C9" s="92" t="s">
        <v>1183</v>
      </c>
      <c r="D9" s="72" t="s">
        <v>1184</v>
      </c>
      <c r="E9" s="95" t="s">
        <v>1185</v>
      </c>
      <c r="F9" s="72" t="s">
        <v>1186</v>
      </c>
      <c r="G9" s="75">
        <v>2</v>
      </c>
      <c r="H9" s="72" t="s">
        <v>171</v>
      </c>
      <c r="I9" s="59" t="s">
        <v>1187</v>
      </c>
      <c r="J9" s="75" t="s">
        <v>81</v>
      </c>
      <c r="K9" s="75" t="s">
        <v>30</v>
      </c>
      <c r="L9" s="75" t="s">
        <v>31</v>
      </c>
      <c r="M9" s="75" t="s">
        <v>40</v>
      </c>
      <c r="N9" s="572">
        <v>0.2</v>
      </c>
      <c r="O9" s="61">
        <v>0.05</v>
      </c>
      <c r="P9" s="61">
        <v>0.05</v>
      </c>
      <c r="Q9" s="61">
        <v>0.05</v>
      </c>
      <c r="R9" s="61">
        <v>0.05</v>
      </c>
      <c r="S9" s="437"/>
      <c r="T9" s="437"/>
      <c r="U9" s="437"/>
      <c r="V9" s="437"/>
      <c r="W9" s="437"/>
      <c r="X9" s="437"/>
      <c r="Y9" s="437"/>
      <c r="Z9" s="437"/>
      <c r="AA9" s="72" t="s">
        <v>1188</v>
      </c>
      <c r="AB9" s="75" t="s">
        <v>1176</v>
      </c>
      <c r="AC9" s="75" t="s">
        <v>1007</v>
      </c>
      <c r="AD9" s="75" t="s">
        <v>1177</v>
      </c>
      <c r="AE9" s="75"/>
      <c r="AF9" s="573"/>
    </row>
    <row r="10" spans="1:33" s="337" customFormat="1" ht="231" customHeight="1">
      <c r="A10" s="72" t="s">
        <v>52</v>
      </c>
      <c r="B10" s="92" t="s">
        <v>126</v>
      </c>
      <c r="C10" s="92" t="s">
        <v>1189</v>
      </c>
      <c r="D10" s="72" t="s">
        <v>1190</v>
      </c>
      <c r="E10" s="95" t="s">
        <v>1191</v>
      </c>
      <c r="F10" s="72" t="s">
        <v>1192</v>
      </c>
      <c r="G10" s="75">
        <v>2</v>
      </c>
      <c r="H10" s="72" t="s">
        <v>49</v>
      </c>
      <c r="I10" s="72" t="s">
        <v>1187</v>
      </c>
      <c r="J10" s="75" t="s">
        <v>81</v>
      </c>
      <c r="K10" s="75" t="s">
        <v>30</v>
      </c>
      <c r="L10" s="75" t="s">
        <v>31</v>
      </c>
      <c r="M10" s="75" t="s">
        <v>40</v>
      </c>
      <c r="N10" s="572">
        <v>1</v>
      </c>
      <c r="O10" s="446">
        <v>0.1</v>
      </c>
      <c r="P10" s="446">
        <v>0.2</v>
      </c>
      <c r="Q10" s="446">
        <v>0.3</v>
      </c>
      <c r="R10" s="68">
        <v>0.3</v>
      </c>
      <c r="S10" s="68">
        <v>0.1</v>
      </c>
      <c r="T10" s="68"/>
      <c r="U10" s="68"/>
      <c r="V10" s="68"/>
      <c r="W10" s="68"/>
      <c r="X10" s="68"/>
      <c r="Y10" s="68"/>
      <c r="Z10" s="437"/>
      <c r="AA10" s="72" t="s">
        <v>1193</v>
      </c>
      <c r="AB10" s="75" t="s">
        <v>1176</v>
      </c>
      <c r="AC10" s="75" t="s">
        <v>1007</v>
      </c>
      <c r="AD10" s="75" t="s">
        <v>1177</v>
      </c>
      <c r="AE10" s="75"/>
      <c r="AF10" s="573"/>
    </row>
    <row r="11" spans="1:33" s="337" customFormat="1" ht="231" customHeight="1">
      <c r="A11" s="72" t="s">
        <v>47</v>
      </c>
      <c r="B11" s="92" t="s">
        <v>128</v>
      </c>
      <c r="C11" s="92"/>
      <c r="D11" s="59" t="s">
        <v>1194</v>
      </c>
      <c r="E11" s="69" t="s">
        <v>1195</v>
      </c>
      <c r="F11" s="72" t="s">
        <v>1196</v>
      </c>
      <c r="G11" s="75">
        <v>2</v>
      </c>
      <c r="H11" s="72" t="s">
        <v>49</v>
      </c>
      <c r="I11" s="72" t="s">
        <v>1187</v>
      </c>
      <c r="J11" s="75" t="s">
        <v>81</v>
      </c>
      <c r="K11" s="75" t="s">
        <v>30</v>
      </c>
      <c r="L11" s="75" t="s">
        <v>31</v>
      </c>
      <c r="M11" s="75" t="s">
        <v>32</v>
      </c>
      <c r="N11" s="572">
        <v>1</v>
      </c>
      <c r="O11" s="446"/>
      <c r="P11" s="446"/>
      <c r="Q11" s="446"/>
      <c r="R11" s="446"/>
      <c r="S11" s="446"/>
      <c r="T11" s="446"/>
      <c r="U11" s="446"/>
      <c r="V11" s="446"/>
      <c r="W11" s="446"/>
      <c r="X11" s="446"/>
      <c r="Y11" s="446"/>
      <c r="Z11" s="446"/>
      <c r="AA11" s="72" t="s">
        <v>1197</v>
      </c>
      <c r="AB11" s="75" t="s">
        <v>1176</v>
      </c>
      <c r="AC11" s="75" t="s">
        <v>1007</v>
      </c>
      <c r="AD11" s="75" t="s">
        <v>1177</v>
      </c>
      <c r="AE11" s="75" t="s">
        <v>146</v>
      </c>
      <c r="AF11" s="574"/>
    </row>
    <row r="12" spans="1:33" s="337" customFormat="1" ht="231" customHeight="1">
      <c r="A12" s="72" t="s">
        <v>52</v>
      </c>
      <c r="B12" s="92" t="s">
        <v>75</v>
      </c>
      <c r="C12" s="92" t="s">
        <v>1198</v>
      </c>
      <c r="D12" s="72" t="s">
        <v>1199</v>
      </c>
      <c r="E12" s="95" t="s">
        <v>1200</v>
      </c>
      <c r="F12" s="72" t="s">
        <v>1201</v>
      </c>
      <c r="G12" s="75">
        <v>3</v>
      </c>
      <c r="H12" s="72" t="s">
        <v>88</v>
      </c>
      <c r="I12" s="72" t="s">
        <v>1202</v>
      </c>
      <c r="J12" s="75" t="s">
        <v>29</v>
      </c>
      <c r="K12" s="75" t="s">
        <v>30</v>
      </c>
      <c r="L12" s="75" t="s">
        <v>39</v>
      </c>
      <c r="M12" s="75" t="s">
        <v>40</v>
      </c>
      <c r="N12" s="566">
        <v>1</v>
      </c>
      <c r="O12" s="437">
        <v>1</v>
      </c>
      <c r="P12" s="437"/>
      <c r="Q12" s="437"/>
      <c r="R12" s="437"/>
      <c r="S12" s="437"/>
      <c r="T12" s="437"/>
      <c r="U12" s="437"/>
      <c r="V12" s="437"/>
      <c r="W12" s="437"/>
      <c r="X12" s="437"/>
      <c r="Y12" s="437"/>
      <c r="Z12" s="437"/>
      <c r="AA12" s="72" t="s">
        <v>1203</v>
      </c>
      <c r="AB12" s="75" t="s">
        <v>1204</v>
      </c>
      <c r="AC12" s="75" t="s">
        <v>1205</v>
      </c>
      <c r="AD12" s="75" t="s">
        <v>1206</v>
      </c>
      <c r="AE12" s="55"/>
      <c r="AF12" s="574"/>
    </row>
    <row r="13" spans="1:33" s="337" customFormat="1" ht="231" customHeight="1">
      <c r="A13" s="72" t="s">
        <v>52</v>
      </c>
      <c r="B13" s="92" t="s">
        <v>75</v>
      </c>
      <c r="C13" s="92" t="s">
        <v>1207</v>
      </c>
      <c r="D13" s="72" t="s">
        <v>1208</v>
      </c>
      <c r="E13" s="95" t="s">
        <v>1209</v>
      </c>
      <c r="F13" s="72" t="s">
        <v>1210</v>
      </c>
      <c r="G13" s="75">
        <v>3</v>
      </c>
      <c r="H13" s="72" t="s">
        <v>88</v>
      </c>
      <c r="I13" s="53" t="s">
        <v>1211</v>
      </c>
      <c r="J13" s="75" t="s">
        <v>81</v>
      </c>
      <c r="K13" s="75" t="s">
        <v>30</v>
      </c>
      <c r="L13" s="75" t="s">
        <v>31</v>
      </c>
      <c r="M13" s="75" t="s">
        <v>40</v>
      </c>
      <c r="N13" s="572">
        <v>1</v>
      </c>
      <c r="O13" s="437"/>
      <c r="P13" s="437"/>
      <c r="Q13" s="446"/>
      <c r="R13" s="68">
        <v>1</v>
      </c>
      <c r="S13" s="437"/>
      <c r="T13" s="446"/>
      <c r="U13" s="68">
        <v>1</v>
      </c>
      <c r="V13" s="437"/>
      <c r="W13" s="446"/>
      <c r="X13" s="68">
        <v>1</v>
      </c>
      <c r="Y13" s="437"/>
      <c r="Z13" s="446"/>
      <c r="AA13" s="72" t="s">
        <v>1212</v>
      </c>
      <c r="AB13" s="75" t="s">
        <v>1204</v>
      </c>
      <c r="AC13" s="75" t="s">
        <v>1205</v>
      </c>
      <c r="AD13" s="75" t="s">
        <v>1206</v>
      </c>
      <c r="AE13" s="75" t="s">
        <v>140</v>
      </c>
      <c r="AF13" s="574"/>
    </row>
    <row r="14" spans="1:33" s="337" customFormat="1" ht="231" customHeight="1">
      <c r="A14" s="72" t="s">
        <v>52</v>
      </c>
      <c r="B14" s="92" t="s">
        <v>75</v>
      </c>
      <c r="C14" s="92"/>
      <c r="D14" s="72" t="s">
        <v>1213</v>
      </c>
      <c r="E14" s="95" t="s">
        <v>1214</v>
      </c>
      <c r="F14" s="72" t="s">
        <v>1215</v>
      </c>
      <c r="G14" s="75">
        <v>1</v>
      </c>
      <c r="H14" s="72" t="s">
        <v>88</v>
      </c>
      <c r="I14" s="59" t="s">
        <v>1216</v>
      </c>
      <c r="J14" s="75" t="s">
        <v>29</v>
      </c>
      <c r="K14" s="75" t="s">
        <v>30</v>
      </c>
      <c r="L14" s="75" t="s">
        <v>31</v>
      </c>
      <c r="M14" s="75" t="s">
        <v>40</v>
      </c>
      <c r="N14" s="566">
        <v>8</v>
      </c>
      <c r="O14" s="437"/>
      <c r="P14" s="437">
        <v>1</v>
      </c>
      <c r="Q14" s="437"/>
      <c r="R14" s="437">
        <v>1</v>
      </c>
      <c r="S14" s="437"/>
      <c r="T14" s="437">
        <v>1</v>
      </c>
      <c r="U14" s="437">
        <v>2</v>
      </c>
      <c r="V14" s="437"/>
      <c r="W14" s="437">
        <v>1</v>
      </c>
      <c r="X14" s="437">
        <v>1</v>
      </c>
      <c r="Y14" s="437">
        <v>1</v>
      </c>
      <c r="Z14" s="437"/>
      <c r="AA14" s="72" t="s">
        <v>1217</v>
      </c>
      <c r="AB14" s="75" t="s">
        <v>1204</v>
      </c>
      <c r="AC14" s="75" t="s">
        <v>1205</v>
      </c>
      <c r="AD14" s="75" t="s">
        <v>1206</v>
      </c>
      <c r="AE14" s="75" t="s">
        <v>125</v>
      </c>
      <c r="AF14" s="574"/>
    </row>
    <row r="15" spans="1:33" s="337" customFormat="1" ht="231" customHeight="1">
      <c r="A15" s="72" t="s">
        <v>52</v>
      </c>
      <c r="B15" s="92" t="s">
        <v>75</v>
      </c>
      <c r="C15" s="92"/>
      <c r="D15" s="72" t="s">
        <v>1218</v>
      </c>
      <c r="E15" s="95"/>
      <c r="F15" s="72" t="s">
        <v>1219</v>
      </c>
      <c r="G15" s="75">
        <v>3</v>
      </c>
      <c r="H15" s="72" t="s">
        <v>88</v>
      </c>
      <c r="I15" s="53" t="s">
        <v>1220</v>
      </c>
      <c r="J15" s="75" t="s">
        <v>29</v>
      </c>
      <c r="K15" s="75" t="s">
        <v>38</v>
      </c>
      <c r="L15" s="75" t="s">
        <v>31</v>
      </c>
      <c r="M15" s="75" t="s">
        <v>40</v>
      </c>
      <c r="N15" s="566">
        <v>12</v>
      </c>
      <c r="O15" s="437">
        <v>1</v>
      </c>
      <c r="P15" s="437">
        <v>1</v>
      </c>
      <c r="Q15" s="437">
        <v>1</v>
      </c>
      <c r="R15" s="437">
        <v>1</v>
      </c>
      <c r="S15" s="437">
        <v>1</v>
      </c>
      <c r="T15" s="437">
        <v>1</v>
      </c>
      <c r="U15" s="437">
        <v>1</v>
      </c>
      <c r="V15" s="437">
        <v>1</v>
      </c>
      <c r="W15" s="437">
        <v>1</v>
      </c>
      <c r="X15" s="437">
        <v>1</v>
      </c>
      <c r="Y15" s="437">
        <v>1</v>
      </c>
      <c r="Z15" s="437">
        <v>1</v>
      </c>
      <c r="AA15" s="72" t="s">
        <v>1221</v>
      </c>
      <c r="AB15" s="75" t="s">
        <v>1204</v>
      </c>
      <c r="AC15" s="75" t="s">
        <v>1205</v>
      </c>
      <c r="AD15" s="75" t="s">
        <v>1206</v>
      </c>
      <c r="AE15" s="55"/>
      <c r="AF15" s="574"/>
    </row>
    <row r="16" spans="1:33" s="337" customFormat="1" ht="183.75" customHeight="1">
      <c r="A16" s="72" t="s">
        <v>52</v>
      </c>
      <c r="B16" s="92" t="s">
        <v>75</v>
      </c>
      <c r="C16" s="92"/>
      <c r="D16" s="72" t="s">
        <v>1222</v>
      </c>
      <c r="E16" s="95"/>
      <c r="F16" s="72" t="s">
        <v>1223</v>
      </c>
      <c r="G16" s="75">
        <v>1</v>
      </c>
      <c r="H16" s="72" t="s">
        <v>68</v>
      </c>
      <c r="I16" s="72" t="s">
        <v>1224</v>
      </c>
      <c r="J16" s="75" t="s">
        <v>29</v>
      </c>
      <c r="K16" s="75" t="s">
        <v>30</v>
      </c>
      <c r="L16" s="75" t="s">
        <v>39</v>
      </c>
      <c r="M16" s="75" t="s">
        <v>40</v>
      </c>
      <c r="N16" s="566">
        <v>12</v>
      </c>
      <c r="O16" s="437">
        <v>1</v>
      </c>
      <c r="P16" s="437">
        <v>1</v>
      </c>
      <c r="Q16" s="437">
        <v>1</v>
      </c>
      <c r="R16" s="437">
        <v>1</v>
      </c>
      <c r="S16" s="437">
        <v>1</v>
      </c>
      <c r="T16" s="437">
        <v>1</v>
      </c>
      <c r="U16" s="437">
        <v>1</v>
      </c>
      <c r="V16" s="437">
        <v>1</v>
      </c>
      <c r="W16" s="437">
        <v>1</v>
      </c>
      <c r="X16" s="437">
        <v>1</v>
      </c>
      <c r="Y16" s="437">
        <v>1</v>
      </c>
      <c r="Z16" s="437">
        <v>1</v>
      </c>
      <c r="AA16" s="72" t="s">
        <v>1225</v>
      </c>
      <c r="AB16" s="75" t="s">
        <v>1204</v>
      </c>
      <c r="AC16" s="75" t="s">
        <v>1205</v>
      </c>
      <c r="AD16" s="75" t="s">
        <v>1206</v>
      </c>
      <c r="AE16" s="75" t="s">
        <v>109</v>
      </c>
      <c r="AF16" s="574"/>
    </row>
    <row r="17" spans="1:33" s="337" customFormat="1" ht="193.5" customHeight="1">
      <c r="A17" s="72" t="s">
        <v>52</v>
      </c>
      <c r="B17" s="1430" t="s">
        <v>1226</v>
      </c>
      <c r="C17" s="1430"/>
      <c r="D17" s="1319" t="s">
        <v>1227</v>
      </c>
      <c r="E17" s="72" t="s">
        <v>1228</v>
      </c>
      <c r="F17" s="72" t="s">
        <v>1229</v>
      </c>
      <c r="G17" s="55">
        <v>1</v>
      </c>
      <c r="H17" s="72" t="s">
        <v>49</v>
      </c>
      <c r="I17" s="72" t="s">
        <v>1230</v>
      </c>
      <c r="J17" s="75" t="s">
        <v>29</v>
      </c>
      <c r="K17" s="75" t="s">
        <v>30</v>
      </c>
      <c r="L17" s="75" t="s">
        <v>31</v>
      </c>
      <c r="M17" s="75" t="s">
        <v>32</v>
      </c>
      <c r="N17" s="566">
        <v>12</v>
      </c>
      <c r="O17" s="437">
        <v>1</v>
      </c>
      <c r="P17" s="437">
        <v>1</v>
      </c>
      <c r="Q17" s="437">
        <v>1</v>
      </c>
      <c r="R17" s="437">
        <v>1</v>
      </c>
      <c r="S17" s="437">
        <v>1</v>
      </c>
      <c r="T17" s="437">
        <v>1</v>
      </c>
      <c r="U17" s="437">
        <v>1</v>
      </c>
      <c r="V17" s="437">
        <v>1</v>
      </c>
      <c r="W17" s="437">
        <v>1</v>
      </c>
      <c r="X17" s="437">
        <v>1</v>
      </c>
      <c r="Y17" s="437">
        <v>1</v>
      </c>
      <c r="Z17" s="437">
        <v>1</v>
      </c>
      <c r="AA17" s="72" t="s">
        <v>1231</v>
      </c>
      <c r="AB17" s="75" t="s">
        <v>1232</v>
      </c>
      <c r="AC17" s="75" t="s">
        <v>1233</v>
      </c>
      <c r="AD17" s="75" t="s">
        <v>1234</v>
      </c>
      <c r="AE17" s="55"/>
      <c r="AF17" s="576">
        <v>2129820</v>
      </c>
      <c r="AG17" s="577"/>
    </row>
    <row r="18" spans="1:33" s="337" customFormat="1" ht="231" customHeight="1">
      <c r="A18" s="72" t="s">
        <v>52</v>
      </c>
      <c r="B18" s="1512"/>
      <c r="C18" s="1512"/>
      <c r="D18" s="1320"/>
      <c r="E18" s="72" t="s">
        <v>1235</v>
      </c>
      <c r="F18" s="72" t="s">
        <v>1236</v>
      </c>
      <c r="G18" s="55">
        <v>1</v>
      </c>
      <c r="H18" s="72" t="s">
        <v>49</v>
      </c>
      <c r="I18" s="72" t="s">
        <v>1230</v>
      </c>
      <c r="J18" s="75" t="s">
        <v>29</v>
      </c>
      <c r="K18" s="75" t="s">
        <v>30</v>
      </c>
      <c r="L18" s="75" t="s">
        <v>31</v>
      </c>
      <c r="M18" s="75" t="s">
        <v>32</v>
      </c>
      <c r="N18" s="566">
        <v>12</v>
      </c>
      <c r="O18" s="437">
        <v>1</v>
      </c>
      <c r="P18" s="437">
        <v>1</v>
      </c>
      <c r="Q18" s="437">
        <v>1</v>
      </c>
      <c r="R18" s="437">
        <v>1</v>
      </c>
      <c r="S18" s="437">
        <v>1</v>
      </c>
      <c r="T18" s="437">
        <v>1</v>
      </c>
      <c r="U18" s="437">
        <v>1</v>
      </c>
      <c r="V18" s="437">
        <v>1</v>
      </c>
      <c r="W18" s="437">
        <v>1</v>
      </c>
      <c r="X18" s="437">
        <v>1</v>
      </c>
      <c r="Y18" s="437">
        <v>1</v>
      </c>
      <c r="Z18" s="437">
        <v>1</v>
      </c>
      <c r="AA18" s="72" t="s">
        <v>1231</v>
      </c>
      <c r="AB18" s="75" t="s">
        <v>1232</v>
      </c>
      <c r="AC18" s="75" t="s">
        <v>1233</v>
      </c>
      <c r="AD18" s="75" t="s">
        <v>1234</v>
      </c>
      <c r="AE18" s="55"/>
      <c r="AF18" s="576">
        <v>1478400</v>
      </c>
      <c r="AG18" s="578"/>
    </row>
    <row r="19" spans="1:33" s="337" customFormat="1" ht="231" customHeight="1">
      <c r="A19" s="72" t="s">
        <v>52</v>
      </c>
      <c r="B19" s="1431"/>
      <c r="C19" s="1431"/>
      <c r="D19" s="1321"/>
      <c r="E19" s="72" t="s">
        <v>1237</v>
      </c>
      <c r="F19" s="72" t="s">
        <v>1236</v>
      </c>
      <c r="G19" s="55">
        <v>1</v>
      </c>
      <c r="H19" s="72" t="s">
        <v>49</v>
      </c>
      <c r="I19" s="72" t="s">
        <v>1230</v>
      </c>
      <c r="J19" s="75" t="s">
        <v>29</v>
      </c>
      <c r="K19" s="75" t="s">
        <v>30</v>
      </c>
      <c r="L19" s="75" t="s">
        <v>31</v>
      </c>
      <c r="M19" s="75" t="s">
        <v>32</v>
      </c>
      <c r="N19" s="566">
        <v>12</v>
      </c>
      <c r="O19" s="437">
        <v>1</v>
      </c>
      <c r="P19" s="437">
        <v>1</v>
      </c>
      <c r="Q19" s="437">
        <v>1</v>
      </c>
      <c r="R19" s="437">
        <v>1</v>
      </c>
      <c r="S19" s="437">
        <v>1</v>
      </c>
      <c r="T19" s="437">
        <v>1</v>
      </c>
      <c r="U19" s="437">
        <v>1</v>
      </c>
      <c r="V19" s="437">
        <v>1</v>
      </c>
      <c r="W19" s="437">
        <v>1</v>
      </c>
      <c r="X19" s="437">
        <v>1</v>
      </c>
      <c r="Y19" s="437">
        <v>1</v>
      </c>
      <c r="Z19" s="437">
        <v>1</v>
      </c>
      <c r="AA19" s="72" t="s">
        <v>1231</v>
      </c>
      <c r="AB19" s="75" t="s">
        <v>1232</v>
      </c>
      <c r="AC19" s="75" t="s">
        <v>1233</v>
      </c>
      <c r="AD19" s="75" t="s">
        <v>1234</v>
      </c>
      <c r="AE19" s="55"/>
      <c r="AF19" s="576">
        <v>856800</v>
      </c>
      <c r="AG19" s="579"/>
    </row>
    <row r="20" spans="1:33" s="337" customFormat="1" ht="231" customHeight="1">
      <c r="A20" s="1509" t="s">
        <v>52</v>
      </c>
      <c r="B20" s="1430" t="s">
        <v>1226</v>
      </c>
      <c r="C20" s="1430"/>
      <c r="D20" s="53" t="s">
        <v>1238</v>
      </c>
      <c r="E20" s="72"/>
      <c r="F20" s="72" t="s">
        <v>1239</v>
      </c>
      <c r="G20" s="55">
        <v>3</v>
      </c>
      <c r="H20" s="72" t="s">
        <v>49</v>
      </c>
      <c r="I20" s="53" t="s">
        <v>1240</v>
      </c>
      <c r="J20" s="75" t="s">
        <v>81</v>
      </c>
      <c r="K20" s="75" t="s">
        <v>30</v>
      </c>
      <c r="L20" s="75" t="s">
        <v>31</v>
      </c>
      <c r="M20" s="75" t="s">
        <v>40</v>
      </c>
      <c r="N20" s="572">
        <v>1</v>
      </c>
      <c r="O20" s="437"/>
      <c r="P20" s="437"/>
      <c r="Q20" s="437"/>
      <c r="R20" s="437"/>
      <c r="S20" s="437"/>
      <c r="T20" s="437"/>
      <c r="U20" s="437"/>
      <c r="V20" s="437"/>
      <c r="W20" s="446">
        <v>0.3</v>
      </c>
      <c r="X20" s="446">
        <v>0.5</v>
      </c>
      <c r="Y20" s="446">
        <v>0.2</v>
      </c>
      <c r="Z20" s="437"/>
      <c r="AA20" s="72" t="s">
        <v>1241</v>
      </c>
      <c r="AB20" s="75" t="s">
        <v>1232</v>
      </c>
      <c r="AC20" s="75" t="s">
        <v>1233</v>
      </c>
      <c r="AD20" s="75" t="s">
        <v>1234</v>
      </c>
      <c r="AE20" s="55"/>
      <c r="AF20" s="574"/>
      <c r="AG20" s="578"/>
    </row>
    <row r="21" spans="1:33" s="337" customFormat="1" ht="231" customHeight="1">
      <c r="A21" s="1511"/>
      <c r="B21" s="1431"/>
      <c r="C21" s="1431"/>
      <c r="D21" s="72" t="s">
        <v>1242</v>
      </c>
      <c r="E21" s="72" t="s">
        <v>1242</v>
      </c>
      <c r="F21" s="72" t="s">
        <v>1243</v>
      </c>
      <c r="G21" s="55">
        <v>3</v>
      </c>
      <c r="H21" s="72" t="s">
        <v>49</v>
      </c>
      <c r="I21" s="72" t="s">
        <v>1244</v>
      </c>
      <c r="J21" s="75" t="s">
        <v>29</v>
      </c>
      <c r="K21" s="75" t="s">
        <v>30</v>
      </c>
      <c r="L21" s="75" t="s">
        <v>31</v>
      </c>
      <c r="M21" s="75" t="s">
        <v>32</v>
      </c>
      <c r="N21" s="566">
        <v>110</v>
      </c>
      <c r="O21" s="437">
        <v>10</v>
      </c>
      <c r="P21" s="437">
        <v>10</v>
      </c>
      <c r="Q21" s="437">
        <v>15</v>
      </c>
      <c r="R21" s="437">
        <v>15</v>
      </c>
      <c r="S21" s="437">
        <v>15</v>
      </c>
      <c r="T21" s="437">
        <v>15</v>
      </c>
      <c r="U21" s="437">
        <v>10</v>
      </c>
      <c r="V21" s="437">
        <v>10</v>
      </c>
      <c r="W21" s="437">
        <v>10</v>
      </c>
      <c r="X21" s="437"/>
      <c r="Y21" s="437"/>
      <c r="Z21" s="437"/>
      <c r="AA21" s="72" t="s">
        <v>1245</v>
      </c>
      <c r="AB21" s="75" t="s">
        <v>1232</v>
      </c>
      <c r="AC21" s="75" t="s">
        <v>1233</v>
      </c>
      <c r="AD21" s="75" t="s">
        <v>1234</v>
      </c>
      <c r="AE21" s="160"/>
      <c r="AF21" s="576">
        <v>11723962</v>
      </c>
    </row>
    <row r="22" spans="1:33" s="337" customFormat="1" ht="231" customHeight="1">
      <c r="A22" s="72" t="s">
        <v>52</v>
      </c>
      <c r="B22" s="92" t="s">
        <v>1226</v>
      </c>
      <c r="C22" s="92"/>
      <c r="D22" s="53" t="s">
        <v>1246</v>
      </c>
      <c r="E22" s="59" t="s">
        <v>1247</v>
      </c>
      <c r="F22" s="72" t="s">
        <v>1248</v>
      </c>
      <c r="G22" s="75">
        <v>2</v>
      </c>
      <c r="H22" s="72" t="s">
        <v>49</v>
      </c>
      <c r="I22" s="53" t="s">
        <v>1249</v>
      </c>
      <c r="J22" s="75" t="s">
        <v>81</v>
      </c>
      <c r="K22" s="75" t="s">
        <v>30</v>
      </c>
      <c r="L22" s="75" t="s">
        <v>31</v>
      </c>
      <c r="M22" s="75" t="s">
        <v>32</v>
      </c>
      <c r="N22" s="572">
        <v>1</v>
      </c>
      <c r="O22" s="437"/>
      <c r="P22" s="437"/>
      <c r="Q22" s="437"/>
      <c r="R22" s="437"/>
      <c r="S22" s="437"/>
      <c r="T22" s="446">
        <v>1</v>
      </c>
      <c r="U22" s="446"/>
      <c r="V22" s="446"/>
      <c r="W22" s="446"/>
      <c r="X22" s="446"/>
      <c r="Y22" s="446"/>
      <c r="Z22" s="446">
        <v>1</v>
      </c>
      <c r="AA22" s="72" t="s">
        <v>1250</v>
      </c>
      <c r="AB22" s="75" t="s">
        <v>1232</v>
      </c>
      <c r="AC22" s="75" t="s">
        <v>1233</v>
      </c>
      <c r="AD22" s="75" t="s">
        <v>1234</v>
      </c>
      <c r="AE22" s="55"/>
      <c r="AF22" s="576">
        <v>240000</v>
      </c>
    </row>
    <row r="23" spans="1:33" s="337" customFormat="1" ht="231" customHeight="1">
      <c r="A23" s="72" t="s">
        <v>52</v>
      </c>
      <c r="B23" s="92" t="s">
        <v>1226</v>
      </c>
      <c r="C23" s="92"/>
      <c r="D23" s="72" t="s">
        <v>1251</v>
      </c>
      <c r="E23" s="72"/>
      <c r="F23" s="72" t="s">
        <v>1252</v>
      </c>
      <c r="G23" s="75">
        <v>3</v>
      </c>
      <c r="H23" s="72" t="s">
        <v>49</v>
      </c>
      <c r="I23" s="72" t="s">
        <v>1230</v>
      </c>
      <c r="J23" s="75" t="s">
        <v>29</v>
      </c>
      <c r="K23" s="75" t="s">
        <v>30</v>
      </c>
      <c r="L23" s="75" t="s">
        <v>31</v>
      </c>
      <c r="M23" s="75" t="s">
        <v>32</v>
      </c>
      <c r="N23" s="566">
        <v>3</v>
      </c>
      <c r="O23" s="437"/>
      <c r="P23" s="437">
        <v>1</v>
      </c>
      <c r="Q23" s="437"/>
      <c r="R23" s="437"/>
      <c r="S23" s="437"/>
      <c r="T23" s="437">
        <v>1</v>
      </c>
      <c r="U23" s="437"/>
      <c r="V23" s="437"/>
      <c r="W23" s="437"/>
      <c r="X23" s="437"/>
      <c r="Y23" s="437">
        <v>1</v>
      </c>
      <c r="Z23" s="437"/>
      <c r="AA23" s="72" t="s">
        <v>1231</v>
      </c>
      <c r="AB23" s="75" t="s">
        <v>1232</v>
      </c>
      <c r="AC23" s="75" t="s">
        <v>1233</v>
      </c>
      <c r="AD23" s="75" t="s">
        <v>1234</v>
      </c>
      <c r="AE23" s="55"/>
      <c r="AF23" s="576">
        <v>22400</v>
      </c>
    </row>
    <row r="24" spans="1:33" s="337" customFormat="1" ht="231" customHeight="1">
      <c r="A24" s="72" t="s">
        <v>52</v>
      </c>
      <c r="B24" s="92" t="s">
        <v>1226</v>
      </c>
      <c r="C24" s="92"/>
      <c r="D24" s="53" t="s">
        <v>1253</v>
      </c>
      <c r="E24" s="72"/>
      <c r="F24" s="72" t="s">
        <v>1252</v>
      </c>
      <c r="G24" s="75">
        <v>3</v>
      </c>
      <c r="H24" s="72" t="s">
        <v>49</v>
      </c>
      <c r="I24" s="72" t="s">
        <v>1230</v>
      </c>
      <c r="J24" s="75" t="s">
        <v>29</v>
      </c>
      <c r="K24" s="75" t="s">
        <v>30</v>
      </c>
      <c r="L24" s="75" t="s">
        <v>31</v>
      </c>
      <c r="M24" s="75" t="s">
        <v>32</v>
      </c>
      <c r="N24" s="566">
        <v>2</v>
      </c>
      <c r="O24" s="437"/>
      <c r="P24" s="437">
        <v>1</v>
      </c>
      <c r="Q24" s="437"/>
      <c r="R24" s="437"/>
      <c r="S24" s="437"/>
      <c r="T24" s="437"/>
      <c r="U24" s="437">
        <v>1</v>
      </c>
      <c r="V24" s="437"/>
      <c r="W24" s="437"/>
      <c r="X24" s="437"/>
      <c r="Y24" s="437"/>
      <c r="Z24" s="437"/>
      <c r="AA24" s="72" t="s">
        <v>1231</v>
      </c>
      <c r="AB24" s="75" t="s">
        <v>1232</v>
      </c>
      <c r="AC24" s="75" t="s">
        <v>1233</v>
      </c>
      <c r="AD24" s="75" t="s">
        <v>1234</v>
      </c>
      <c r="AE24" s="75" t="s">
        <v>105</v>
      </c>
      <c r="AF24" s="576">
        <v>627740</v>
      </c>
    </row>
    <row r="25" spans="1:33" s="337" customFormat="1" ht="203.25" customHeight="1">
      <c r="A25" s="72" t="s">
        <v>52</v>
      </c>
      <c r="B25" s="92" t="s">
        <v>1226</v>
      </c>
      <c r="C25" s="92"/>
      <c r="D25" s="72" t="s">
        <v>1254</v>
      </c>
      <c r="E25" s="72" t="s">
        <v>1255</v>
      </c>
      <c r="F25" s="72" t="s">
        <v>1256</v>
      </c>
      <c r="G25" s="75">
        <v>3</v>
      </c>
      <c r="H25" s="72" t="s">
        <v>49</v>
      </c>
      <c r="I25" s="72" t="s">
        <v>1257</v>
      </c>
      <c r="J25" s="75" t="s">
        <v>29</v>
      </c>
      <c r="K25" s="75" t="s">
        <v>30</v>
      </c>
      <c r="L25" s="75" t="s">
        <v>31</v>
      </c>
      <c r="M25" s="75" t="s">
        <v>32</v>
      </c>
      <c r="N25" s="566">
        <v>30</v>
      </c>
      <c r="O25" s="437"/>
      <c r="P25" s="437"/>
      <c r="Q25" s="437"/>
      <c r="R25" s="437"/>
      <c r="S25" s="437"/>
      <c r="T25" s="437"/>
      <c r="U25" s="437"/>
      <c r="V25" s="437"/>
      <c r="W25" s="437">
        <v>30</v>
      </c>
      <c r="X25" s="437"/>
      <c r="Y25" s="437"/>
      <c r="Z25" s="437"/>
      <c r="AA25" s="72" t="s">
        <v>1231</v>
      </c>
      <c r="AB25" s="75" t="s">
        <v>1232</v>
      </c>
      <c r="AC25" s="75" t="s">
        <v>1233</v>
      </c>
      <c r="AD25" s="75" t="s">
        <v>1234</v>
      </c>
      <c r="AE25" s="75" t="s">
        <v>105</v>
      </c>
      <c r="AF25" s="576">
        <v>1691235</v>
      </c>
    </row>
    <row r="26" spans="1:33" s="337" customFormat="1" ht="184.5" customHeight="1">
      <c r="A26" s="72" t="s">
        <v>52</v>
      </c>
      <c r="B26" s="92" t="s">
        <v>1226</v>
      </c>
      <c r="C26" s="92"/>
      <c r="D26" s="72" t="s">
        <v>1254</v>
      </c>
      <c r="E26" s="72" t="s">
        <v>1258</v>
      </c>
      <c r="F26" s="72" t="s">
        <v>1256</v>
      </c>
      <c r="G26" s="75">
        <v>3</v>
      </c>
      <c r="H26" s="72" t="s">
        <v>49</v>
      </c>
      <c r="I26" s="72" t="s">
        <v>1230</v>
      </c>
      <c r="J26" s="75" t="s">
        <v>29</v>
      </c>
      <c r="K26" s="75" t="s">
        <v>30</v>
      </c>
      <c r="L26" s="63" t="s">
        <v>39</v>
      </c>
      <c r="M26" s="75" t="s">
        <v>32</v>
      </c>
      <c r="N26" s="566">
        <v>2</v>
      </c>
      <c r="O26" s="437"/>
      <c r="P26" s="437"/>
      <c r="Q26" s="437"/>
      <c r="R26" s="437"/>
      <c r="S26" s="437"/>
      <c r="T26" s="437"/>
      <c r="U26" s="437"/>
      <c r="V26" s="437"/>
      <c r="W26" s="437"/>
      <c r="X26" s="437"/>
      <c r="Y26" s="437">
        <v>2</v>
      </c>
      <c r="Z26" s="437"/>
      <c r="AA26" s="72" t="s">
        <v>1231</v>
      </c>
      <c r="AB26" s="75" t="s">
        <v>1232</v>
      </c>
      <c r="AC26" s="75" t="s">
        <v>1233</v>
      </c>
      <c r="AD26" s="75" t="s">
        <v>1234</v>
      </c>
      <c r="AE26" s="55"/>
      <c r="AF26" s="576">
        <v>1308000</v>
      </c>
    </row>
    <row r="27" spans="1:33" s="337" customFormat="1" ht="208.5" customHeight="1">
      <c r="A27" s="72" t="s">
        <v>52</v>
      </c>
      <c r="B27" s="92" t="s">
        <v>1226</v>
      </c>
      <c r="C27" s="92"/>
      <c r="D27" s="72" t="s">
        <v>1259</v>
      </c>
      <c r="E27" s="72" t="s">
        <v>1260</v>
      </c>
      <c r="F27" s="72" t="s">
        <v>1261</v>
      </c>
      <c r="G27" s="75">
        <v>3</v>
      </c>
      <c r="H27" s="72" t="s">
        <v>469</v>
      </c>
      <c r="I27" s="72" t="s">
        <v>1262</v>
      </c>
      <c r="J27" s="75" t="s">
        <v>29</v>
      </c>
      <c r="K27" s="75" t="s">
        <v>30</v>
      </c>
      <c r="L27" s="63" t="s">
        <v>39</v>
      </c>
      <c r="M27" s="75" t="s">
        <v>32</v>
      </c>
      <c r="N27" s="566">
        <v>1</v>
      </c>
      <c r="O27" s="437"/>
      <c r="P27" s="437"/>
      <c r="Q27" s="437"/>
      <c r="R27" s="437"/>
      <c r="S27" s="437">
        <v>1</v>
      </c>
      <c r="T27" s="437"/>
      <c r="U27" s="437"/>
      <c r="V27" s="437"/>
      <c r="W27" s="437"/>
      <c r="X27" s="437"/>
      <c r="Y27" s="437"/>
      <c r="Z27" s="437"/>
      <c r="AA27" s="72" t="s">
        <v>1231</v>
      </c>
      <c r="AB27" s="75" t="s">
        <v>1232</v>
      </c>
      <c r="AC27" s="75" t="s">
        <v>1233</v>
      </c>
      <c r="AD27" s="75" t="s">
        <v>1234</v>
      </c>
      <c r="AE27" s="75" t="s">
        <v>105</v>
      </c>
      <c r="AF27" s="576">
        <v>350000</v>
      </c>
    </row>
    <row r="28" spans="1:33" s="337" customFormat="1" ht="165" customHeight="1">
      <c r="A28" s="72" t="s">
        <v>52</v>
      </c>
      <c r="B28" s="92" t="s">
        <v>1226</v>
      </c>
      <c r="C28" s="92"/>
      <c r="D28" s="1506" t="s">
        <v>1263</v>
      </c>
      <c r="E28" s="72" t="s">
        <v>1264</v>
      </c>
      <c r="F28" s="72" t="s">
        <v>1265</v>
      </c>
      <c r="G28" s="75">
        <v>0.75</v>
      </c>
      <c r="H28" s="72" t="s">
        <v>49</v>
      </c>
      <c r="I28" s="72" t="s">
        <v>1230</v>
      </c>
      <c r="J28" s="75" t="s">
        <v>29</v>
      </c>
      <c r="K28" s="75" t="s">
        <v>30</v>
      </c>
      <c r="L28" s="63" t="s">
        <v>31</v>
      </c>
      <c r="M28" s="75" t="s">
        <v>40</v>
      </c>
      <c r="N28" s="566">
        <v>2</v>
      </c>
      <c r="O28" s="437"/>
      <c r="P28" s="437"/>
      <c r="Q28" s="437">
        <v>2</v>
      </c>
      <c r="R28" s="437"/>
      <c r="S28" s="437"/>
      <c r="T28" s="437"/>
      <c r="U28" s="437"/>
      <c r="V28" s="437"/>
      <c r="W28" s="437"/>
      <c r="X28" s="437"/>
      <c r="Y28" s="437"/>
      <c r="Z28" s="437"/>
      <c r="AA28" s="72" t="s">
        <v>1231</v>
      </c>
      <c r="AB28" s="75" t="s">
        <v>1232</v>
      </c>
      <c r="AC28" s="75" t="s">
        <v>1233</v>
      </c>
      <c r="AD28" s="75" t="s">
        <v>1234</v>
      </c>
      <c r="AE28" s="55"/>
      <c r="AF28" s="576">
        <v>1080000</v>
      </c>
    </row>
    <row r="29" spans="1:33" s="337" customFormat="1" ht="183.75" customHeight="1">
      <c r="A29" s="72" t="s">
        <v>52</v>
      </c>
      <c r="B29" s="92" t="s">
        <v>1226</v>
      </c>
      <c r="C29" s="92"/>
      <c r="D29" s="1507"/>
      <c r="E29" s="72" t="s">
        <v>1266</v>
      </c>
      <c r="F29" s="72" t="s">
        <v>1267</v>
      </c>
      <c r="G29" s="75">
        <v>0.75</v>
      </c>
      <c r="H29" s="72" t="s">
        <v>49</v>
      </c>
      <c r="I29" s="72" t="s">
        <v>1230</v>
      </c>
      <c r="J29" s="75" t="s">
        <v>29</v>
      </c>
      <c r="K29" s="75" t="s">
        <v>30</v>
      </c>
      <c r="L29" s="63" t="s">
        <v>31</v>
      </c>
      <c r="M29" s="75" t="s">
        <v>40</v>
      </c>
      <c r="N29" s="566">
        <v>1</v>
      </c>
      <c r="O29" s="437"/>
      <c r="P29" s="437"/>
      <c r="Q29" s="437">
        <v>1</v>
      </c>
      <c r="R29" s="437"/>
      <c r="S29" s="437"/>
      <c r="T29" s="437"/>
      <c r="U29" s="437"/>
      <c r="V29" s="437"/>
      <c r="W29" s="437"/>
      <c r="X29" s="437"/>
      <c r="Y29" s="437"/>
      <c r="Z29" s="437"/>
      <c r="AA29" s="72" t="s">
        <v>1231</v>
      </c>
      <c r="AB29" s="75" t="s">
        <v>1232</v>
      </c>
      <c r="AC29" s="75" t="s">
        <v>1233</v>
      </c>
      <c r="AD29" s="75" t="s">
        <v>1234</v>
      </c>
      <c r="AE29" s="55"/>
      <c r="AF29" s="576">
        <v>450000</v>
      </c>
    </row>
    <row r="30" spans="1:33" s="337" customFormat="1" ht="187.5" customHeight="1">
      <c r="A30" s="72" t="s">
        <v>52</v>
      </c>
      <c r="B30" s="92" t="s">
        <v>1226</v>
      </c>
      <c r="C30" s="92"/>
      <c r="D30" s="1507"/>
      <c r="E30" s="72" t="s">
        <v>1268</v>
      </c>
      <c r="F30" s="72" t="s">
        <v>1267</v>
      </c>
      <c r="G30" s="75">
        <v>0.75</v>
      </c>
      <c r="H30" s="72" t="s">
        <v>49</v>
      </c>
      <c r="I30" s="72" t="s">
        <v>1230</v>
      </c>
      <c r="J30" s="75" t="s">
        <v>29</v>
      </c>
      <c r="K30" s="75" t="s">
        <v>30</v>
      </c>
      <c r="L30" s="63" t="s">
        <v>31</v>
      </c>
      <c r="M30" s="75" t="s">
        <v>40</v>
      </c>
      <c r="N30" s="566">
        <v>2</v>
      </c>
      <c r="O30" s="437"/>
      <c r="P30" s="437"/>
      <c r="Q30" s="437"/>
      <c r="R30" s="437"/>
      <c r="S30" s="437"/>
      <c r="T30" s="437"/>
      <c r="U30" s="437">
        <v>2</v>
      </c>
      <c r="V30" s="437"/>
      <c r="W30" s="437"/>
      <c r="X30" s="437"/>
      <c r="Y30" s="437"/>
      <c r="Z30" s="437"/>
      <c r="AA30" s="72" t="s">
        <v>1231</v>
      </c>
      <c r="AB30" s="75" t="s">
        <v>1232</v>
      </c>
      <c r="AC30" s="75" t="s">
        <v>1233</v>
      </c>
      <c r="AD30" s="75" t="s">
        <v>1234</v>
      </c>
      <c r="AE30" s="55"/>
      <c r="AF30" s="576">
        <v>720000</v>
      </c>
    </row>
    <row r="31" spans="1:33" s="337" customFormat="1" ht="231" customHeight="1">
      <c r="A31" s="72" t="s">
        <v>52</v>
      </c>
      <c r="B31" s="92" t="s">
        <v>1226</v>
      </c>
      <c r="C31" s="92"/>
      <c r="D31" s="1508"/>
      <c r="E31" s="72" t="s">
        <v>1269</v>
      </c>
      <c r="F31" s="72" t="s">
        <v>1267</v>
      </c>
      <c r="G31" s="75">
        <v>0.75</v>
      </c>
      <c r="H31" s="72" t="s">
        <v>49</v>
      </c>
      <c r="I31" s="72" t="s">
        <v>1230</v>
      </c>
      <c r="J31" s="75" t="s">
        <v>29</v>
      </c>
      <c r="K31" s="75" t="s">
        <v>30</v>
      </c>
      <c r="L31" s="63" t="s">
        <v>31</v>
      </c>
      <c r="M31" s="75" t="s">
        <v>40</v>
      </c>
      <c r="N31" s="566">
        <v>1</v>
      </c>
      <c r="O31" s="437"/>
      <c r="P31" s="437"/>
      <c r="Q31" s="437"/>
      <c r="R31" s="437"/>
      <c r="S31" s="437"/>
      <c r="T31" s="437"/>
      <c r="U31" s="437">
        <v>1</v>
      </c>
      <c r="V31" s="437"/>
      <c r="W31" s="437"/>
      <c r="X31" s="437"/>
      <c r="Y31" s="437"/>
      <c r="Z31" s="437"/>
      <c r="AA31" s="72" t="s">
        <v>1231</v>
      </c>
      <c r="AB31" s="75" t="s">
        <v>1232</v>
      </c>
      <c r="AC31" s="75" t="s">
        <v>1233</v>
      </c>
      <c r="AD31" s="75" t="s">
        <v>1234</v>
      </c>
      <c r="AE31" s="55"/>
      <c r="AF31" s="576">
        <v>600000</v>
      </c>
    </row>
    <row r="32" spans="1:33" s="337" customFormat="1" ht="161.25" customHeight="1">
      <c r="A32" s="1509" t="s">
        <v>52</v>
      </c>
      <c r="B32" s="1430" t="s">
        <v>1270</v>
      </c>
      <c r="C32" s="1430"/>
      <c r="D32" s="1319" t="s">
        <v>1271</v>
      </c>
      <c r="E32" s="72" t="s">
        <v>1272</v>
      </c>
      <c r="F32" s="72" t="s">
        <v>1273</v>
      </c>
      <c r="G32" s="75">
        <v>1</v>
      </c>
      <c r="H32" s="72" t="s">
        <v>49</v>
      </c>
      <c r="I32" s="72" t="s">
        <v>1230</v>
      </c>
      <c r="J32" s="75" t="s">
        <v>29</v>
      </c>
      <c r="K32" s="75" t="s">
        <v>30</v>
      </c>
      <c r="L32" s="75" t="s">
        <v>31</v>
      </c>
      <c r="M32" s="75" t="s">
        <v>32</v>
      </c>
      <c r="N32" s="566">
        <v>3</v>
      </c>
      <c r="O32" s="437"/>
      <c r="P32" s="437"/>
      <c r="Q32" s="437">
        <v>1</v>
      </c>
      <c r="R32" s="437"/>
      <c r="S32" s="437"/>
      <c r="T32" s="437">
        <v>1</v>
      </c>
      <c r="U32" s="437"/>
      <c r="V32" s="437"/>
      <c r="W32" s="437"/>
      <c r="X32" s="437">
        <v>1</v>
      </c>
      <c r="Y32" s="437"/>
      <c r="Z32" s="437"/>
      <c r="AA32" s="72" t="s">
        <v>1231</v>
      </c>
      <c r="AB32" s="75" t="s">
        <v>1232</v>
      </c>
      <c r="AC32" s="75" t="s">
        <v>1233</v>
      </c>
      <c r="AD32" s="75" t="s">
        <v>1234</v>
      </c>
      <c r="AE32" s="55"/>
      <c r="AF32" s="576">
        <v>19200</v>
      </c>
    </row>
    <row r="33" spans="1:32" s="337" customFormat="1" ht="231" customHeight="1">
      <c r="A33" s="1510"/>
      <c r="B33" s="1512"/>
      <c r="C33" s="1512"/>
      <c r="D33" s="1320"/>
      <c r="E33" s="72" t="s">
        <v>1274</v>
      </c>
      <c r="F33" s="72" t="s">
        <v>1275</v>
      </c>
      <c r="G33" s="75">
        <v>1</v>
      </c>
      <c r="H33" s="72" t="s">
        <v>49</v>
      </c>
      <c r="I33" s="72" t="s">
        <v>1230</v>
      </c>
      <c r="J33" s="75" t="s">
        <v>29</v>
      </c>
      <c r="K33" s="75" t="s">
        <v>30</v>
      </c>
      <c r="L33" s="75" t="s">
        <v>31</v>
      </c>
      <c r="M33" s="75" t="s">
        <v>32</v>
      </c>
      <c r="N33" s="566">
        <v>3</v>
      </c>
      <c r="O33" s="437"/>
      <c r="P33" s="437"/>
      <c r="Q33" s="437">
        <v>1</v>
      </c>
      <c r="R33" s="437"/>
      <c r="S33" s="437"/>
      <c r="T33" s="437">
        <v>1</v>
      </c>
      <c r="U33" s="437"/>
      <c r="V33" s="437"/>
      <c r="W33" s="437"/>
      <c r="X33" s="437">
        <v>1</v>
      </c>
      <c r="Y33" s="437"/>
      <c r="Z33" s="437"/>
      <c r="AA33" s="72" t="s">
        <v>1231</v>
      </c>
      <c r="AB33" s="75" t="s">
        <v>1232</v>
      </c>
      <c r="AC33" s="75" t="s">
        <v>1233</v>
      </c>
      <c r="AD33" s="75" t="s">
        <v>1234</v>
      </c>
      <c r="AE33" s="75"/>
      <c r="AF33" s="576">
        <v>14400</v>
      </c>
    </row>
    <row r="34" spans="1:32" s="337" customFormat="1" ht="231" customHeight="1">
      <c r="A34" s="1511"/>
      <c r="B34" s="1431"/>
      <c r="C34" s="1431"/>
      <c r="D34" s="1321"/>
      <c r="E34" s="72" t="s">
        <v>1276</v>
      </c>
      <c r="F34" s="72" t="s">
        <v>1277</v>
      </c>
      <c r="G34" s="75">
        <v>1</v>
      </c>
      <c r="H34" s="72" t="s">
        <v>49</v>
      </c>
      <c r="I34" s="72" t="s">
        <v>1230</v>
      </c>
      <c r="J34" s="75" t="s">
        <v>29</v>
      </c>
      <c r="K34" s="75" t="s">
        <v>30</v>
      </c>
      <c r="L34" s="75" t="s">
        <v>31</v>
      </c>
      <c r="M34" s="75" t="s">
        <v>32</v>
      </c>
      <c r="N34" s="566">
        <v>8</v>
      </c>
      <c r="O34" s="437"/>
      <c r="P34" s="437">
        <v>2</v>
      </c>
      <c r="Q34" s="437"/>
      <c r="R34" s="437"/>
      <c r="S34" s="437">
        <v>2</v>
      </c>
      <c r="T34" s="437"/>
      <c r="U34" s="437"/>
      <c r="V34" s="437">
        <v>2</v>
      </c>
      <c r="W34" s="437"/>
      <c r="X34" s="437"/>
      <c r="Y34" s="437">
        <v>2</v>
      </c>
      <c r="Z34" s="437"/>
      <c r="AA34" s="72" t="s">
        <v>1231</v>
      </c>
      <c r="AB34" s="75" t="s">
        <v>1232</v>
      </c>
      <c r="AC34" s="75" t="s">
        <v>1233</v>
      </c>
      <c r="AD34" s="75" t="s">
        <v>1234</v>
      </c>
      <c r="AE34" s="75"/>
      <c r="AF34" s="576">
        <v>64000</v>
      </c>
    </row>
    <row r="35" spans="1:32" s="337" customFormat="1" ht="231" customHeight="1">
      <c r="A35" s="72" t="s">
        <v>52</v>
      </c>
      <c r="B35" s="92" t="s">
        <v>1270</v>
      </c>
      <c r="C35" s="92"/>
      <c r="D35" s="72" t="s">
        <v>1278</v>
      </c>
      <c r="E35" s="72" t="s">
        <v>1279</v>
      </c>
      <c r="F35" s="72" t="s">
        <v>1280</v>
      </c>
      <c r="G35" s="75">
        <v>3</v>
      </c>
      <c r="H35" s="72" t="s">
        <v>49</v>
      </c>
      <c r="I35" s="72" t="s">
        <v>1230</v>
      </c>
      <c r="J35" s="75" t="s">
        <v>29</v>
      </c>
      <c r="K35" s="75" t="s">
        <v>30</v>
      </c>
      <c r="L35" s="75" t="s">
        <v>31</v>
      </c>
      <c r="M35" s="75" t="s">
        <v>32</v>
      </c>
      <c r="N35" s="566">
        <v>5</v>
      </c>
      <c r="O35" s="437"/>
      <c r="P35" s="437">
        <v>2</v>
      </c>
      <c r="Q35" s="437">
        <v>2</v>
      </c>
      <c r="R35" s="437">
        <v>1</v>
      </c>
      <c r="S35" s="437"/>
      <c r="T35" s="437"/>
      <c r="U35" s="437"/>
      <c r="V35" s="437"/>
      <c r="W35" s="437"/>
      <c r="X35" s="437"/>
      <c r="Y35" s="437"/>
      <c r="Z35" s="437"/>
      <c r="AA35" s="72" t="s">
        <v>1231</v>
      </c>
      <c r="AB35" s="75" t="s">
        <v>1232</v>
      </c>
      <c r="AC35" s="75" t="s">
        <v>1233</v>
      </c>
      <c r="AD35" s="75" t="s">
        <v>1234</v>
      </c>
      <c r="AE35" s="55"/>
      <c r="AF35" s="576">
        <v>48000</v>
      </c>
    </row>
    <row r="36" spans="1:32" s="578" customFormat="1" ht="231" customHeight="1">
      <c r="A36" s="72" t="s">
        <v>52</v>
      </c>
      <c r="B36" s="92" t="s">
        <v>316</v>
      </c>
      <c r="C36" s="52"/>
      <c r="D36" s="52" t="s">
        <v>1281</v>
      </c>
      <c r="E36" s="72" t="s">
        <v>1282</v>
      </c>
      <c r="F36" s="53" t="s">
        <v>1283</v>
      </c>
      <c r="G36" s="75">
        <v>3</v>
      </c>
      <c r="H36" s="72" t="s">
        <v>49</v>
      </c>
      <c r="I36" s="72" t="s">
        <v>270</v>
      </c>
      <c r="J36" s="75" t="s">
        <v>29</v>
      </c>
      <c r="K36" s="75" t="s">
        <v>30</v>
      </c>
      <c r="L36" s="75" t="s">
        <v>31</v>
      </c>
      <c r="M36" s="75" t="s">
        <v>32</v>
      </c>
      <c r="N36" s="566">
        <v>22</v>
      </c>
      <c r="O36" s="437">
        <v>2</v>
      </c>
      <c r="P36" s="437">
        <v>2</v>
      </c>
      <c r="Q36" s="437">
        <v>2</v>
      </c>
      <c r="R36" s="437">
        <v>2</v>
      </c>
      <c r="S36" s="437">
        <v>2</v>
      </c>
      <c r="T36" s="437">
        <v>2</v>
      </c>
      <c r="U36" s="437">
        <v>2</v>
      </c>
      <c r="V36" s="437">
        <v>2</v>
      </c>
      <c r="W36" s="437">
        <v>2</v>
      </c>
      <c r="X36" s="437">
        <v>2</v>
      </c>
      <c r="Y36" s="437">
        <v>2</v>
      </c>
      <c r="Z36" s="437"/>
      <c r="AA36" s="72" t="s">
        <v>1284</v>
      </c>
      <c r="AB36" s="75" t="s">
        <v>1232</v>
      </c>
      <c r="AC36" s="75" t="s">
        <v>1233</v>
      </c>
      <c r="AD36" s="75" t="s">
        <v>1234</v>
      </c>
      <c r="AE36" s="75"/>
      <c r="AF36" s="576">
        <v>2448843</v>
      </c>
    </row>
    <row r="37" spans="1:32" s="578" customFormat="1" ht="231" customHeight="1">
      <c r="A37" s="72" t="s">
        <v>52</v>
      </c>
      <c r="B37" s="92" t="s">
        <v>1270</v>
      </c>
      <c r="C37" s="92"/>
      <c r="D37" s="72" t="s">
        <v>1285</v>
      </c>
      <c r="E37" s="53" t="s">
        <v>1286</v>
      </c>
      <c r="F37" s="72" t="s">
        <v>1287</v>
      </c>
      <c r="G37" s="75">
        <v>3</v>
      </c>
      <c r="H37" s="72" t="s">
        <v>49</v>
      </c>
      <c r="I37" s="72" t="s">
        <v>1230</v>
      </c>
      <c r="J37" s="75" t="s">
        <v>29</v>
      </c>
      <c r="K37" s="75" t="s">
        <v>30</v>
      </c>
      <c r="L37" s="75" t="s">
        <v>31</v>
      </c>
      <c r="M37" s="75" t="s">
        <v>32</v>
      </c>
      <c r="N37" s="566">
        <v>12</v>
      </c>
      <c r="O37" s="437">
        <v>1</v>
      </c>
      <c r="P37" s="437">
        <v>1</v>
      </c>
      <c r="Q37" s="437">
        <v>1</v>
      </c>
      <c r="R37" s="437">
        <v>1</v>
      </c>
      <c r="S37" s="437">
        <v>1</v>
      </c>
      <c r="T37" s="437">
        <v>1</v>
      </c>
      <c r="U37" s="437">
        <v>1</v>
      </c>
      <c r="V37" s="437">
        <v>1</v>
      </c>
      <c r="W37" s="437">
        <v>1</v>
      </c>
      <c r="X37" s="437">
        <v>1</v>
      </c>
      <c r="Y37" s="437">
        <v>1</v>
      </c>
      <c r="Z37" s="437">
        <v>1</v>
      </c>
      <c r="AA37" s="72" t="s">
        <v>1231</v>
      </c>
      <c r="AB37" s="75" t="s">
        <v>1232</v>
      </c>
      <c r="AC37" s="75" t="s">
        <v>1233</v>
      </c>
      <c r="AD37" s="75" t="s">
        <v>1234</v>
      </c>
      <c r="AE37" s="75"/>
      <c r="AF37" s="576">
        <v>127200</v>
      </c>
    </row>
    <row r="38" spans="1:32" s="578" customFormat="1" ht="231" customHeight="1">
      <c r="A38" s="72" t="s">
        <v>52</v>
      </c>
      <c r="B38" s="92" t="s">
        <v>1270</v>
      </c>
      <c r="C38" s="92"/>
      <c r="D38" s="72" t="s">
        <v>1288</v>
      </c>
      <c r="E38" s="53"/>
      <c r="F38" s="72" t="s">
        <v>1289</v>
      </c>
      <c r="G38" s="75">
        <v>3</v>
      </c>
      <c r="H38" s="72" t="s">
        <v>49</v>
      </c>
      <c r="I38" s="72" t="s">
        <v>1230</v>
      </c>
      <c r="J38" s="75" t="s">
        <v>29</v>
      </c>
      <c r="K38" s="75" t="s">
        <v>30</v>
      </c>
      <c r="L38" s="75" t="s">
        <v>31</v>
      </c>
      <c r="M38" s="75" t="s">
        <v>32</v>
      </c>
      <c r="N38" s="566">
        <v>5</v>
      </c>
      <c r="O38" s="437">
        <v>1</v>
      </c>
      <c r="P38" s="437"/>
      <c r="Q38" s="437">
        <v>1</v>
      </c>
      <c r="R38" s="437"/>
      <c r="S38" s="437">
        <v>1</v>
      </c>
      <c r="T38" s="437"/>
      <c r="U38" s="437">
        <v>1</v>
      </c>
      <c r="V38" s="437"/>
      <c r="W38" s="437">
        <v>1</v>
      </c>
      <c r="X38" s="437"/>
      <c r="Y38" s="437"/>
      <c r="Z38" s="437"/>
      <c r="AA38" s="72" t="s">
        <v>1231</v>
      </c>
      <c r="AB38" s="75" t="s">
        <v>1232</v>
      </c>
      <c r="AC38" s="75" t="s">
        <v>1233</v>
      </c>
      <c r="AD38" s="75" t="s">
        <v>1234</v>
      </c>
      <c r="AE38" s="75"/>
      <c r="AF38" s="574"/>
    </row>
    <row r="39" spans="1:32" s="578" customFormat="1" ht="231" customHeight="1">
      <c r="A39" s="72" t="s">
        <v>52</v>
      </c>
      <c r="B39" s="92" t="s">
        <v>1270</v>
      </c>
      <c r="C39" s="92"/>
      <c r="D39" s="72" t="s">
        <v>1290</v>
      </c>
      <c r="E39" s="53"/>
      <c r="F39" s="72" t="s">
        <v>1291</v>
      </c>
      <c r="G39" s="75">
        <v>3</v>
      </c>
      <c r="H39" s="72" t="s">
        <v>49</v>
      </c>
      <c r="I39" s="72" t="s">
        <v>1230</v>
      </c>
      <c r="J39" s="75" t="s">
        <v>29</v>
      </c>
      <c r="K39" s="75" t="s">
        <v>30</v>
      </c>
      <c r="L39" s="75" t="s">
        <v>31</v>
      </c>
      <c r="M39" s="75" t="s">
        <v>32</v>
      </c>
      <c r="N39" s="566">
        <v>2</v>
      </c>
      <c r="O39" s="437"/>
      <c r="P39" s="437"/>
      <c r="Q39" s="437"/>
      <c r="R39" s="437"/>
      <c r="S39" s="437"/>
      <c r="T39" s="437">
        <v>1</v>
      </c>
      <c r="U39" s="437"/>
      <c r="V39" s="437"/>
      <c r="W39" s="437"/>
      <c r="X39" s="437"/>
      <c r="Y39" s="437"/>
      <c r="Z39" s="437">
        <v>1</v>
      </c>
      <c r="AA39" s="72" t="s">
        <v>1231</v>
      </c>
      <c r="AB39" s="75" t="s">
        <v>1232</v>
      </c>
      <c r="AC39" s="75" t="s">
        <v>1233</v>
      </c>
      <c r="AD39" s="75" t="s">
        <v>1234</v>
      </c>
      <c r="AE39" s="75"/>
      <c r="AF39" s="574"/>
    </row>
    <row r="40" spans="1:32" s="578" customFormat="1" ht="231" customHeight="1">
      <c r="A40" s="1509" t="s">
        <v>57</v>
      </c>
      <c r="B40" s="1430" t="s">
        <v>316</v>
      </c>
      <c r="C40" s="1430"/>
      <c r="D40" s="1319" t="s">
        <v>1292</v>
      </c>
      <c r="E40" s="72" t="s">
        <v>1293</v>
      </c>
      <c r="F40" s="72" t="s">
        <v>1294</v>
      </c>
      <c r="G40" s="75">
        <v>1</v>
      </c>
      <c r="H40" s="72" t="s">
        <v>171</v>
      </c>
      <c r="I40" s="53" t="s">
        <v>1295</v>
      </c>
      <c r="J40" s="75" t="s">
        <v>81</v>
      </c>
      <c r="K40" s="75" t="s">
        <v>30</v>
      </c>
      <c r="L40" s="75" t="s">
        <v>31</v>
      </c>
      <c r="M40" s="75" t="s">
        <v>40</v>
      </c>
      <c r="N40" s="586">
        <v>1</v>
      </c>
      <c r="O40" s="437"/>
      <c r="P40" s="437"/>
      <c r="Q40" s="437"/>
      <c r="R40" s="437"/>
      <c r="S40" s="437"/>
      <c r="T40" s="437"/>
      <c r="U40" s="437"/>
      <c r="V40" s="437"/>
      <c r="W40" s="446">
        <v>1</v>
      </c>
      <c r="X40" s="446"/>
      <c r="Y40" s="446"/>
      <c r="Z40" s="446"/>
      <c r="AA40" s="72" t="s">
        <v>1296</v>
      </c>
      <c r="AB40" s="75" t="s">
        <v>1232</v>
      </c>
      <c r="AC40" s="75" t="s">
        <v>1233</v>
      </c>
      <c r="AD40" s="75" t="s">
        <v>1234</v>
      </c>
      <c r="AE40" s="75" t="s">
        <v>105</v>
      </c>
      <c r="AF40" s="574"/>
    </row>
    <row r="41" spans="1:32" s="578" customFormat="1" ht="231" customHeight="1">
      <c r="A41" s="1510"/>
      <c r="B41" s="1512"/>
      <c r="C41" s="1512"/>
      <c r="D41" s="1320"/>
      <c r="E41" s="72" t="s">
        <v>1297</v>
      </c>
      <c r="F41" s="72" t="s">
        <v>1298</v>
      </c>
      <c r="G41" s="75">
        <v>3</v>
      </c>
      <c r="H41" s="72" t="s">
        <v>171</v>
      </c>
      <c r="I41" s="59" t="s">
        <v>1295</v>
      </c>
      <c r="J41" s="75" t="s">
        <v>81</v>
      </c>
      <c r="K41" s="75" t="s">
        <v>30</v>
      </c>
      <c r="L41" s="75" t="s">
        <v>31</v>
      </c>
      <c r="M41" s="75" t="s">
        <v>40</v>
      </c>
      <c r="N41" s="586">
        <v>1</v>
      </c>
      <c r="O41" s="437"/>
      <c r="P41" s="437"/>
      <c r="Q41" s="437"/>
      <c r="R41" s="437"/>
      <c r="S41" s="437"/>
      <c r="T41" s="437"/>
      <c r="U41" s="437"/>
      <c r="V41" s="437"/>
      <c r="W41" s="446"/>
      <c r="X41" s="446">
        <v>1</v>
      </c>
      <c r="Y41" s="446"/>
      <c r="Z41" s="446"/>
      <c r="AA41" s="72" t="s">
        <v>1299</v>
      </c>
      <c r="AB41" s="75" t="s">
        <v>1232</v>
      </c>
      <c r="AC41" s="75" t="s">
        <v>1233</v>
      </c>
      <c r="AD41" s="75" t="s">
        <v>1234</v>
      </c>
      <c r="AE41" s="75" t="s">
        <v>105</v>
      </c>
      <c r="AF41" s="574"/>
    </row>
    <row r="42" spans="1:32" s="578" customFormat="1" ht="231" customHeight="1">
      <c r="A42" s="1511"/>
      <c r="B42" s="1431"/>
      <c r="C42" s="1431"/>
      <c r="D42" s="1321"/>
      <c r="E42" s="72" t="s">
        <v>1300</v>
      </c>
      <c r="F42" s="72" t="s">
        <v>1301</v>
      </c>
      <c r="G42" s="75">
        <v>2</v>
      </c>
      <c r="H42" s="72" t="s">
        <v>171</v>
      </c>
      <c r="I42" s="59" t="s">
        <v>1295</v>
      </c>
      <c r="J42" s="75" t="s">
        <v>81</v>
      </c>
      <c r="K42" s="75" t="s">
        <v>30</v>
      </c>
      <c r="L42" s="75" t="s">
        <v>31</v>
      </c>
      <c r="M42" s="75" t="s">
        <v>40</v>
      </c>
      <c r="N42" s="586">
        <v>1</v>
      </c>
      <c r="O42" s="437"/>
      <c r="P42" s="437"/>
      <c r="Q42" s="437"/>
      <c r="R42" s="437"/>
      <c r="S42" s="437"/>
      <c r="T42" s="437"/>
      <c r="U42" s="437"/>
      <c r="V42" s="437"/>
      <c r="W42" s="446"/>
      <c r="X42" s="446"/>
      <c r="Y42" s="446">
        <v>1</v>
      </c>
      <c r="Z42" s="446"/>
      <c r="AA42" s="72" t="s">
        <v>1296</v>
      </c>
      <c r="AB42" s="75" t="s">
        <v>1232</v>
      </c>
      <c r="AC42" s="75" t="s">
        <v>1233</v>
      </c>
      <c r="AD42" s="75" t="s">
        <v>1234</v>
      </c>
      <c r="AE42" s="75" t="s">
        <v>105</v>
      </c>
      <c r="AF42" s="574"/>
    </row>
    <row r="43" spans="1:32" s="578" customFormat="1" ht="231" customHeight="1">
      <c r="A43" s="92" t="s">
        <v>52</v>
      </c>
      <c r="B43" s="92" t="s">
        <v>1302</v>
      </c>
      <c r="C43" s="92"/>
      <c r="D43" s="72" t="s">
        <v>1303</v>
      </c>
      <c r="E43" s="69" t="s">
        <v>1304</v>
      </c>
      <c r="F43" s="72" t="s">
        <v>1305</v>
      </c>
      <c r="G43" s="75">
        <v>2</v>
      </c>
      <c r="H43" s="72" t="s">
        <v>171</v>
      </c>
      <c r="I43" s="72" t="s">
        <v>1306</v>
      </c>
      <c r="J43" s="75" t="s">
        <v>29</v>
      </c>
      <c r="K43" s="75" t="s">
        <v>30</v>
      </c>
      <c r="L43" s="75" t="s">
        <v>31</v>
      </c>
      <c r="M43" s="75" t="s">
        <v>32</v>
      </c>
      <c r="N43" s="587">
        <v>4</v>
      </c>
      <c r="O43" s="588">
        <v>1</v>
      </c>
      <c r="P43" s="588"/>
      <c r="Q43" s="588"/>
      <c r="R43" s="588">
        <v>1</v>
      </c>
      <c r="S43" s="588"/>
      <c r="T43" s="588"/>
      <c r="U43" s="588">
        <v>1</v>
      </c>
      <c r="V43" s="588"/>
      <c r="W43" s="588"/>
      <c r="X43" s="588">
        <v>1</v>
      </c>
      <c r="Y43" s="588"/>
      <c r="Z43" s="588"/>
      <c r="AA43" s="72" t="s">
        <v>1307</v>
      </c>
      <c r="AB43" s="75" t="s">
        <v>1308</v>
      </c>
      <c r="AC43" s="75" t="s">
        <v>1309</v>
      </c>
      <c r="AD43" s="75" t="s">
        <v>1310</v>
      </c>
      <c r="AE43" s="75" t="s">
        <v>105</v>
      </c>
      <c r="AF43" s="589">
        <v>64854</v>
      </c>
    </row>
    <row r="44" spans="1:32" s="578" customFormat="1" ht="231" customHeight="1">
      <c r="A44" s="92" t="s">
        <v>52</v>
      </c>
      <c r="B44" s="73" t="s">
        <v>1302</v>
      </c>
      <c r="C44" s="73"/>
      <c r="D44" s="53" t="s">
        <v>1311</v>
      </c>
      <c r="E44" s="69"/>
      <c r="F44" s="59" t="s">
        <v>1312</v>
      </c>
      <c r="G44" s="63">
        <v>1</v>
      </c>
      <c r="H44" s="59" t="s">
        <v>469</v>
      </c>
      <c r="I44" s="59" t="s">
        <v>1313</v>
      </c>
      <c r="J44" s="63" t="s">
        <v>29</v>
      </c>
      <c r="K44" s="75" t="s">
        <v>30</v>
      </c>
      <c r="L44" s="75" t="s">
        <v>39</v>
      </c>
      <c r="M44" s="63" t="s">
        <v>40</v>
      </c>
      <c r="N44" s="587">
        <v>1</v>
      </c>
      <c r="O44" s="590"/>
      <c r="P44" s="588"/>
      <c r="Q44" s="588">
        <v>1</v>
      </c>
      <c r="R44" s="588"/>
      <c r="S44" s="588"/>
      <c r="T44" s="588"/>
      <c r="U44" s="588"/>
      <c r="V44" s="588"/>
      <c r="W44" s="588"/>
      <c r="X44" s="588"/>
      <c r="Y44" s="588"/>
      <c r="Z44" s="588"/>
      <c r="AA44" s="72" t="s">
        <v>1314</v>
      </c>
      <c r="AB44" s="75" t="s">
        <v>1308</v>
      </c>
      <c r="AC44" s="75" t="s">
        <v>1309</v>
      </c>
      <c r="AD44" s="75" t="s">
        <v>1310</v>
      </c>
      <c r="AE44" s="75"/>
      <c r="AF44" s="591"/>
    </row>
    <row r="45" spans="1:32" s="578" customFormat="1" ht="231" customHeight="1">
      <c r="A45" s="139" t="s">
        <v>52</v>
      </c>
      <c r="B45" s="139" t="s">
        <v>1302</v>
      </c>
      <c r="C45" s="526"/>
      <c r="D45" s="592" t="s">
        <v>1315</v>
      </c>
      <c r="E45" s="69" t="s">
        <v>1316</v>
      </c>
      <c r="F45" s="141" t="s">
        <v>1317</v>
      </c>
      <c r="G45" s="542">
        <v>1</v>
      </c>
      <c r="H45" s="141" t="s">
        <v>469</v>
      </c>
      <c r="I45" s="540" t="s">
        <v>1187</v>
      </c>
      <c r="J45" s="141" t="s">
        <v>81</v>
      </c>
      <c r="K45" s="75" t="s">
        <v>30</v>
      </c>
      <c r="L45" s="540" t="s">
        <v>31</v>
      </c>
      <c r="M45" s="592" t="s">
        <v>32</v>
      </c>
      <c r="N45" s="593">
        <v>1</v>
      </c>
      <c r="O45" s="594"/>
      <c r="P45" s="595">
        <v>0.25</v>
      </c>
      <c r="Q45" s="595">
        <v>0.25</v>
      </c>
      <c r="R45" s="595">
        <v>0.5</v>
      </c>
      <c r="S45" s="596"/>
      <c r="T45" s="596"/>
      <c r="U45" s="596"/>
      <c r="V45" s="596"/>
      <c r="W45" s="596"/>
      <c r="X45" s="596"/>
      <c r="Y45" s="596"/>
      <c r="Z45" s="596"/>
      <c r="AA45" s="592" t="s">
        <v>1318</v>
      </c>
      <c r="AB45" s="75" t="s">
        <v>1308</v>
      </c>
      <c r="AC45" s="592" t="s">
        <v>1309</v>
      </c>
      <c r="AD45" s="141" t="s">
        <v>1310</v>
      </c>
      <c r="AE45" s="592" t="s">
        <v>105</v>
      </c>
      <c r="AF45" s="598">
        <v>50000</v>
      </c>
    </row>
    <row r="46" spans="1:32" s="578" customFormat="1" ht="231" customHeight="1">
      <c r="A46" s="139" t="s">
        <v>52</v>
      </c>
      <c r="B46" s="540" t="s">
        <v>1302</v>
      </c>
      <c r="C46" s="526"/>
      <c r="D46" s="540" t="s">
        <v>1319</v>
      </c>
      <c r="E46" s="69" t="s">
        <v>1320</v>
      </c>
      <c r="F46" s="540" t="s">
        <v>1321</v>
      </c>
      <c r="G46" s="503">
        <v>1</v>
      </c>
      <c r="H46" s="540" t="s">
        <v>469</v>
      </c>
      <c r="I46" s="540" t="s">
        <v>1187</v>
      </c>
      <c r="J46" s="63" t="s">
        <v>81</v>
      </c>
      <c r="K46" s="75" t="s">
        <v>30</v>
      </c>
      <c r="L46" s="63" t="s">
        <v>31</v>
      </c>
      <c r="M46" s="63" t="s">
        <v>40</v>
      </c>
      <c r="N46" s="586">
        <v>1</v>
      </c>
      <c r="O46" s="446"/>
      <c r="P46" s="446"/>
      <c r="Q46" s="446">
        <v>0.3</v>
      </c>
      <c r="R46" s="446"/>
      <c r="S46" s="446">
        <v>0.7</v>
      </c>
      <c r="T46" s="446"/>
      <c r="U46" s="446"/>
      <c r="V46" s="446"/>
      <c r="W46" s="446"/>
      <c r="X46" s="446"/>
      <c r="Y46" s="446"/>
      <c r="Z46" s="446"/>
      <c r="AA46" s="72" t="s">
        <v>1314</v>
      </c>
      <c r="AB46" s="75" t="s">
        <v>1308</v>
      </c>
      <c r="AC46" s="55" t="s">
        <v>1309</v>
      </c>
      <c r="AD46" s="75" t="s">
        <v>1310</v>
      </c>
      <c r="AE46" s="75" t="s">
        <v>101</v>
      </c>
      <c r="AF46" s="589">
        <v>4010050</v>
      </c>
    </row>
    <row r="47" spans="1:32" s="578" customFormat="1" ht="231" customHeight="1">
      <c r="A47" s="92" t="s">
        <v>52</v>
      </c>
      <c r="B47" s="72" t="s">
        <v>1302</v>
      </c>
      <c r="C47" s="72"/>
      <c r="D47" s="53" t="s">
        <v>1322</v>
      </c>
      <c r="E47" s="69" t="s">
        <v>1323</v>
      </c>
      <c r="F47" s="59" t="s">
        <v>1324</v>
      </c>
      <c r="G47" s="75">
        <v>2</v>
      </c>
      <c r="H47" s="72" t="s">
        <v>469</v>
      </c>
      <c r="I47" s="59" t="s">
        <v>1325</v>
      </c>
      <c r="J47" s="75" t="s">
        <v>29</v>
      </c>
      <c r="K47" s="75" t="s">
        <v>30</v>
      </c>
      <c r="L47" s="75" t="s">
        <v>39</v>
      </c>
      <c r="M47" s="63" t="s">
        <v>32</v>
      </c>
      <c r="N47" s="587">
        <v>1</v>
      </c>
      <c r="O47" s="446"/>
      <c r="P47" s="446"/>
      <c r="Q47" s="446"/>
      <c r="R47" s="446"/>
      <c r="S47" s="599">
        <v>1</v>
      </c>
      <c r="T47" s="446"/>
      <c r="U47" s="446"/>
      <c r="V47" s="446"/>
      <c r="W47" s="446"/>
      <c r="X47" s="446"/>
      <c r="Y47" s="446"/>
      <c r="Z47" s="446"/>
      <c r="AA47" s="72" t="s">
        <v>1314</v>
      </c>
      <c r="AB47" s="75" t="s">
        <v>1308</v>
      </c>
      <c r="AC47" s="75" t="s">
        <v>1309</v>
      </c>
      <c r="AD47" s="75" t="s">
        <v>1310</v>
      </c>
      <c r="AE47" s="75" t="s">
        <v>105</v>
      </c>
      <c r="AF47" s="600"/>
    </row>
    <row r="48" spans="1:32" s="578" customFormat="1" ht="409.6" customHeight="1">
      <c r="A48" s="139" t="s">
        <v>52</v>
      </c>
      <c r="B48" s="540" t="s">
        <v>1302</v>
      </c>
      <c r="C48" s="601"/>
      <c r="D48" s="540" t="s">
        <v>1326</v>
      </c>
      <c r="E48" s="95" t="s">
        <v>1327</v>
      </c>
      <c r="F48" s="540" t="s">
        <v>1328</v>
      </c>
      <c r="G48" s="519">
        <v>3</v>
      </c>
      <c r="H48" s="540" t="s">
        <v>469</v>
      </c>
      <c r="I48" s="540" t="s">
        <v>1329</v>
      </c>
      <c r="J48" s="540" t="s">
        <v>29</v>
      </c>
      <c r="K48" s="75" t="s">
        <v>30</v>
      </c>
      <c r="L48" s="141" t="s">
        <v>31</v>
      </c>
      <c r="M48" s="602" t="s">
        <v>32</v>
      </c>
      <c r="N48" s="603">
        <v>1</v>
      </c>
      <c r="O48" s="604">
        <v>0.05</v>
      </c>
      <c r="P48" s="604">
        <v>0.05</v>
      </c>
      <c r="Q48" s="604">
        <v>0.15</v>
      </c>
      <c r="R48" s="604">
        <v>0.15</v>
      </c>
      <c r="S48" s="604">
        <v>0.2</v>
      </c>
      <c r="T48" s="604">
        <v>0.4</v>
      </c>
      <c r="U48" s="604"/>
      <c r="V48" s="604"/>
      <c r="W48" s="604"/>
      <c r="X48" s="604"/>
      <c r="Y48" s="604"/>
      <c r="Z48" s="604"/>
      <c r="AA48" s="141" t="s">
        <v>1330</v>
      </c>
      <c r="AB48" s="75" t="s">
        <v>1308</v>
      </c>
      <c r="AC48" s="141" t="s">
        <v>1309</v>
      </c>
      <c r="AD48" s="141" t="s">
        <v>1310</v>
      </c>
      <c r="AE48" s="141" t="s">
        <v>105</v>
      </c>
      <c r="AF48" s="605">
        <v>725000</v>
      </c>
    </row>
    <row r="49" spans="1:32" s="578" customFormat="1" ht="224.25" customHeight="1">
      <c r="A49" s="92" t="s">
        <v>52</v>
      </c>
      <c r="B49" s="72" t="s">
        <v>1302</v>
      </c>
      <c r="C49" s="72"/>
      <c r="D49" s="53" t="s">
        <v>1331</v>
      </c>
      <c r="E49" s="95"/>
      <c r="F49" s="59" t="s">
        <v>1332</v>
      </c>
      <c r="G49" s="75">
        <v>2</v>
      </c>
      <c r="H49" s="72" t="s">
        <v>469</v>
      </c>
      <c r="I49" s="59" t="s">
        <v>1313</v>
      </c>
      <c r="J49" s="75" t="s">
        <v>29</v>
      </c>
      <c r="K49" s="75" t="s">
        <v>30</v>
      </c>
      <c r="L49" s="75" t="s">
        <v>39</v>
      </c>
      <c r="M49" s="63" t="s">
        <v>40</v>
      </c>
      <c r="N49" s="587">
        <v>1</v>
      </c>
      <c r="O49" s="446"/>
      <c r="P49" s="446"/>
      <c r="Q49" s="446"/>
      <c r="R49" s="446"/>
      <c r="S49" s="446"/>
      <c r="T49" s="446"/>
      <c r="U49" s="599">
        <v>1</v>
      </c>
      <c r="V49" s="446"/>
      <c r="W49" s="446"/>
      <c r="X49" s="446"/>
      <c r="Y49" s="446"/>
      <c r="Z49" s="446"/>
      <c r="AA49" s="72" t="s">
        <v>1333</v>
      </c>
      <c r="AB49" s="75" t="s">
        <v>1308</v>
      </c>
      <c r="AC49" s="75" t="s">
        <v>1309</v>
      </c>
      <c r="AD49" s="75" t="s">
        <v>1310</v>
      </c>
      <c r="AE49" s="75"/>
      <c r="AF49" s="591"/>
    </row>
    <row r="50" spans="1:32" s="578" customFormat="1" ht="231" customHeight="1">
      <c r="A50" s="92" t="s">
        <v>52</v>
      </c>
      <c r="B50" s="72" t="s">
        <v>1302</v>
      </c>
      <c r="C50" s="95"/>
      <c r="D50" s="69" t="s">
        <v>1334</v>
      </c>
      <c r="E50" s="95" t="s">
        <v>1335</v>
      </c>
      <c r="F50" s="592" t="s">
        <v>1336</v>
      </c>
      <c r="G50" s="542">
        <v>2</v>
      </c>
      <c r="H50" s="141" t="s">
        <v>469</v>
      </c>
      <c r="I50" s="540" t="s">
        <v>1337</v>
      </c>
      <c r="J50" s="141" t="s">
        <v>81</v>
      </c>
      <c r="K50" s="75" t="s">
        <v>30</v>
      </c>
      <c r="L50" s="141" t="s">
        <v>31</v>
      </c>
      <c r="M50" s="540" t="s">
        <v>32</v>
      </c>
      <c r="N50" s="593">
        <v>1</v>
      </c>
      <c r="O50" s="595"/>
      <c r="P50" s="595"/>
      <c r="Q50" s="595"/>
      <c r="R50" s="595"/>
      <c r="S50" s="595"/>
      <c r="T50" s="595"/>
      <c r="U50" s="606"/>
      <c r="V50" s="595"/>
      <c r="W50" s="595"/>
      <c r="X50" s="595"/>
      <c r="Y50" s="595">
        <v>0.4</v>
      </c>
      <c r="Z50" s="595">
        <v>0.6</v>
      </c>
      <c r="AA50" s="141" t="s">
        <v>1338</v>
      </c>
      <c r="AB50" s="75" t="s">
        <v>1308</v>
      </c>
      <c r="AC50" s="141" t="s">
        <v>1309</v>
      </c>
      <c r="AD50" s="141" t="s">
        <v>1310</v>
      </c>
      <c r="AE50" s="141" t="s">
        <v>105</v>
      </c>
      <c r="AF50" s="607">
        <v>1000</v>
      </c>
    </row>
    <row r="51" spans="1:32" s="578" customFormat="1" ht="263.25" customHeight="1">
      <c r="A51" s="132" t="s">
        <v>52</v>
      </c>
      <c r="B51" s="95" t="s">
        <v>1302</v>
      </c>
      <c r="C51" s="133"/>
      <c r="D51" s="66" t="s">
        <v>1339</v>
      </c>
      <c r="E51" s="608" t="s">
        <v>1340</v>
      </c>
      <c r="F51" s="592" t="s">
        <v>1341</v>
      </c>
      <c r="G51" s="542">
        <v>2</v>
      </c>
      <c r="H51" s="141" t="s">
        <v>469</v>
      </c>
      <c r="I51" s="540" t="s">
        <v>1337</v>
      </c>
      <c r="J51" s="141" t="s">
        <v>81</v>
      </c>
      <c r="K51" s="75" t="s">
        <v>30</v>
      </c>
      <c r="L51" s="141" t="s">
        <v>31</v>
      </c>
      <c r="M51" s="540" t="s">
        <v>32</v>
      </c>
      <c r="N51" s="593">
        <v>1</v>
      </c>
      <c r="O51" s="595"/>
      <c r="P51" s="595"/>
      <c r="Q51" s="595"/>
      <c r="R51" s="595"/>
      <c r="S51" s="595"/>
      <c r="T51" s="595"/>
      <c r="U51" s="595"/>
      <c r="V51" s="595">
        <v>0.2</v>
      </c>
      <c r="W51" s="595">
        <v>0.05</v>
      </c>
      <c r="X51" s="595">
        <v>0.05</v>
      </c>
      <c r="Y51" s="595">
        <v>0.2</v>
      </c>
      <c r="Z51" s="595">
        <v>0.5</v>
      </c>
      <c r="AA51" s="95" t="s">
        <v>1342</v>
      </c>
      <c r="AB51" s="75" t="s">
        <v>1308</v>
      </c>
      <c r="AC51" s="141" t="s">
        <v>1309</v>
      </c>
      <c r="AD51" s="141" t="s">
        <v>1310</v>
      </c>
      <c r="AE51" s="141" t="s">
        <v>105</v>
      </c>
      <c r="AF51" s="607">
        <v>215000</v>
      </c>
    </row>
    <row r="52" spans="1:32" s="578" customFormat="1" ht="409.5" customHeight="1">
      <c r="A52" s="132" t="s">
        <v>52</v>
      </c>
      <c r="B52" s="95" t="s">
        <v>1302</v>
      </c>
      <c r="C52" s="95"/>
      <c r="D52" s="66" t="s">
        <v>1343</v>
      </c>
      <c r="E52" s="609" t="s">
        <v>1344</v>
      </c>
      <c r="F52" s="592" t="s">
        <v>1345</v>
      </c>
      <c r="G52" s="542">
        <v>2</v>
      </c>
      <c r="H52" s="141" t="s">
        <v>469</v>
      </c>
      <c r="I52" s="540" t="s">
        <v>1337</v>
      </c>
      <c r="J52" s="141" t="s">
        <v>81</v>
      </c>
      <c r="K52" s="75" t="s">
        <v>30</v>
      </c>
      <c r="L52" s="141" t="s">
        <v>31</v>
      </c>
      <c r="M52" s="540" t="s">
        <v>32</v>
      </c>
      <c r="N52" s="593">
        <v>1</v>
      </c>
      <c r="O52" s="595"/>
      <c r="P52" s="595"/>
      <c r="Q52" s="595"/>
      <c r="R52" s="595"/>
      <c r="S52" s="595"/>
      <c r="T52" s="595">
        <v>0.05</v>
      </c>
      <c r="U52" s="595">
        <v>0.2</v>
      </c>
      <c r="V52" s="595">
        <v>0.2</v>
      </c>
      <c r="W52" s="595">
        <v>0.15</v>
      </c>
      <c r="X52" s="595">
        <v>0.1</v>
      </c>
      <c r="Y52" s="595">
        <v>0.1</v>
      </c>
      <c r="Z52" s="595">
        <v>0.2</v>
      </c>
      <c r="AA52" s="141" t="s">
        <v>1346</v>
      </c>
      <c r="AB52" s="75" t="s">
        <v>1308</v>
      </c>
      <c r="AC52" s="141" t="s">
        <v>1309</v>
      </c>
      <c r="AD52" s="141" t="s">
        <v>1310</v>
      </c>
      <c r="AE52" s="141" t="s">
        <v>105</v>
      </c>
      <c r="AF52" s="605">
        <v>12000000</v>
      </c>
    </row>
    <row r="53" spans="1:32" s="578" customFormat="1" ht="231" customHeight="1">
      <c r="A53" s="92" t="s">
        <v>52</v>
      </c>
      <c r="B53" s="59" t="s">
        <v>1302</v>
      </c>
      <c r="C53" s="59"/>
      <c r="D53" s="53" t="s">
        <v>1347</v>
      </c>
      <c r="E53" s="69"/>
      <c r="F53" s="53" t="s">
        <v>1348</v>
      </c>
      <c r="G53" s="63">
        <v>1</v>
      </c>
      <c r="H53" s="59" t="s">
        <v>469</v>
      </c>
      <c r="I53" s="72" t="s">
        <v>1349</v>
      </c>
      <c r="J53" s="63" t="s">
        <v>29</v>
      </c>
      <c r="K53" s="75" t="s">
        <v>30</v>
      </c>
      <c r="L53" s="75" t="s">
        <v>39</v>
      </c>
      <c r="M53" s="63" t="s">
        <v>32</v>
      </c>
      <c r="N53" s="587">
        <v>1</v>
      </c>
      <c r="O53" s="610"/>
      <c r="P53" s="599"/>
      <c r="Q53" s="599"/>
      <c r="R53" s="599"/>
      <c r="S53" s="599"/>
      <c r="T53" s="599"/>
      <c r="U53" s="599"/>
      <c r="V53" s="599"/>
      <c r="W53" s="599"/>
      <c r="X53" s="599"/>
      <c r="Y53" s="599">
        <v>1</v>
      </c>
      <c r="Z53" s="599"/>
      <c r="AA53" s="72" t="s">
        <v>1350</v>
      </c>
      <c r="AB53" s="75" t="s">
        <v>1308</v>
      </c>
      <c r="AC53" s="75" t="s">
        <v>1309</v>
      </c>
      <c r="AD53" s="75" t="s">
        <v>1310</v>
      </c>
      <c r="AE53" s="75" t="s">
        <v>105</v>
      </c>
      <c r="AF53" s="605">
        <v>10000</v>
      </c>
    </row>
    <row r="54" spans="1:32" s="578" customFormat="1" ht="231" customHeight="1">
      <c r="A54" s="92" t="s">
        <v>52</v>
      </c>
      <c r="B54" s="92" t="s">
        <v>1270</v>
      </c>
      <c r="C54" s="92"/>
      <c r="D54" s="72" t="s">
        <v>1351</v>
      </c>
      <c r="E54" s="95"/>
      <c r="F54" s="72" t="s">
        <v>1352</v>
      </c>
      <c r="G54" s="75">
        <v>3</v>
      </c>
      <c r="H54" s="72" t="s">
        <v>384</v>
      </c>
      <c r="I54" s="59" t="s">
        <v>1353</v>
      </c>
      <c r="J54" s="63" t="s">
        <v>81</v>
      </c>
      <c r="K54" s="75" t="s">
        <v>30</v>
      </c>
      <c r="L54" s="63" t="s">
        <v>31</v>
      </c>
      <c r="M54" s="63" t="s">
        <v>40</v>
      </c>
      <c r="N54" s="586">
        <v>1</v>
      </c>
      <c r="O54" s="446">
        <v>1</v>
      </c>
      <c r="P54" s="446">
        <v>1</v>
      </c>
      <c r="Q54" s="446">
        <v>1</v>
      </c>
      <c r="R54" s="446">
        <v>1</v>
      </c>
      <c r="S54" s="446">
        <v>1</v>
      </c>
      <c r="T54" s="446">
        <v>1</v>
      </c>
      <c r="U54" s="446">
        <v>1</v>
      </c>
      <c r="V54" s="446">
        <v>1</v>
      </c>
      <c r="W54" s="446">
        <v>1</v>
      </c>
      <c r="X54" s="446">
        <v>1</v>
      </c>
      <c r="Y54" s="446">
        <v>1</v>
      </c>
      <c r="Z54" s="446">
        <v>1</v>
      </c>
      <c r="AA54" s="72" t="s">
        <v>1354</v>
      </c>
      <c r="AB54" s="75" t="s">
        <v>1308</v>
      </c>
      <c r="AC54" s="75" t="s">
        <v>1309</v>
      </c>
      <c r="AD54" s="75" t="s">
        <v>1310</v>
      </c>
      <c r="AE54" s="75" t="s">
        <v>147</v>
      </c>
      <c r="AF54" s="591"/>
    </row>
    <row r="55" spans="1:32" s="578" customFormat="1" ht="214.5" customHeight="1">
      <c r="A55" s="92" t="s">
        <v>52</v>
      </c>
      <c r="B55" s="92" t="s">
        <v>1270</v>
      </c>
      <c r="C55" s="92"/>
      <c r="D55" s="72" t="s">
        <v>1355</v>
      </c>
      <c r="E55" s="95"/>
      <c r="F55" s="72" t="s">
        <v>1356</v>
      </c>
      <c r="G55" s="75">
        <v>3</v>
      </c>
      <c r="H55" s="72" t="s">
        <v>171</v>
      </c>
      <c r="I55" s="72" t="s">
        <v>1357</v>
      </c>
      <c r="J55" s="75" t="s">
        <v>81</v>
      </c>
      <c r="K55" s="75" t="s">
        <v>30</v>
      </c>
      <c r="L55" s="75" t="s">
        <v>39</v>
      </c>
      <c r="M55" s="75" t="s">
        <v>40</v>
      </c>
      <c r="N55" s="586">
        <v>1</v>
      </c>
      <c r="O55" s="446">
        <v>1</v>
      </c>
      <c r="P55" s="446">
        <v>1</v>
      </c>
      <c r="Q55" s="446">
        <v>1</v>
      </c>
      <c r="R55" s="446">
        <v>1</v>
      </c>
      <c r="S55" s="446">
        <v>1</v>
      </c>
      <c r="T55" s="446">
        <v>1</v>
      </c>
      <c r="U55" s="446">
        <v>1</v>
      </c>
      <c r="V55" s="446">
        <v>1</v>
      </c>
      <c r="W55" s="446">
        <v>1</v>
      </c>
      <c r="X55" s="446">
        <v>1</v>
      </c>
      <c r="Y55" s="446">
        <v>1</v>
      </c>
      <c r="Z55" s="446">
        <v>1</v>
      </c>
      <c r="AA55" s="72" t="s">
        <v>1358</v>
      </c>
      <c r="AB55" s="75" t="s">
        <v>1308</v>
      </c>
      <c r="AC55" s="75" t="s">
        <v>1309</v>
      </c>
      <c r="AD55" s="75" t="s">
        <v>1310</v>
      </c>
      <c r="AE55" s="75"/>
      <c r="AF55" s="611"/>
    </row>
    <row r="56" spans="1:32" s="578" customFormat="1" ht="225.75" customHeight="1">
      <c r="A56" s="92" t="s">
        <v>52</v>
      </c>
      <c r="B56" s="92" t="s">
        <v>1270</v>
      </c>
      <c r="C56" s="92"/>
      <c r="D56" s="72" t="s">
        <v>1359</v>
      </c>
      <c r="E56" s="95"/>
      <c r="F56" s="72" t="s">
        <v>1360</v>
      </c>
      <c r="G56" s="75">
        <v>3</v>
      </c>
      <c r="H56" s="72" t="s">
        <v>171</v>
      </c>
      <c r="I56" s="72" t="s">
        <v>1357</v>
      </c>
      <c r="J56" s="75" t="s">
        <v>81</v>
      </c>
      <c r="K56" s="75" t="s">
        <v>30</v>
      </c>
      <c r="L56" s="75" t="s">
        <v>39</v>
      </c>
      <c r="M56" s="75" t="s">
        <v>40</v>
      </c>
      <c r="N56" s="586">
        <v>1</v>
      </c>
      <c r="O56" s="446">
        <v>1</v>
      </c>
      <c r="P56" s="446">
        <v>1</v>
      </c>
      <c r="Q56" s="446">
        <v>1</v>
      </c>
      <c r="R56" s="446">
        <v>1</v>
      </c>
      <c r="S56" s="446">
        <v>1</v>
      </c>
      <c r="T56" s="446">
        <v>1</v>
      </c>
      <c r="U56" s="446">
        <v>1</v>
      </c>
      <c r="V56" s="446">
        <v>1</v>
      </c>
      <c r="W56" s="446">
        <v>1</v>
      </c>
      <c r="X56" s="446">
        <v>1</v>
      </c>
      <c r="Y56" s="446">
        <v>1</v>
      </c>
      <c r="Z56" s="446">
        <v>1</v>
      </c>
      <c r="AA56" s="72" t="s">
        <v>1361</v>
      </c>
      <c r="AB56" s="75" t="s">
        <v>1308</v>
      </c>
      <c r="AC56" s="75" t="s">
        <v>1309</v>
      </c>
      <c r="AD56" s="75" t="s">
        <v>1310</v>
      </c>
      <c r="AE56" s="75"/>
      <c r="AF56" s="611"/>
    </row>
    <row r="57" spans="1:32" s="578" customFormat="1" ht="201" customHeight="1">
      <c r="A57" s="92" t="s">
        <v>52</v>
      </c>
      <c r="B57" s="92" t="s">
        <v>1362</v>
      </c>
      <c r="C57" s="92"/>
      <c r="D57" s="72" t="s">
        <v>1363</v>
      </c>
      <c r="E57" s="95"/>
      <c r="F57" s="72" t="s">
        <v>1364</v>
      </c>
      <c r="G57" s="75">
        <v>3</v>
      </c>
      <c r="H57" s="72" t="s">
        <v>49</v>
      </c>
      <c r="I57" s="72" t="s">
        <v>1357</v>
      </c>
      <c r="J57" s="75" t="s">
        <v>81</v>
      </c>
      <c r="K57" s="75" t="s">
        <v>30</v>
      </c>
      <c r="L57" s="75" t="s">
        <v>39</v>
      </c>
      <c r="M57" s="75" t="s">
        <v>40</v>
      </c>
      <c r="N57" s="586">
        <v>1</v>
      </c>
      <c r="O57" s="446">
        <v>1</v>
      </c>
      <c r="P57" s="446">
        <v>1</v>
      </c>
      <c r="Q57" s="446">
        <v>1</v>
      </c>
      <c r="R57" s="446">
        <v>1</v>
      </c>
      <c r="S57" s="446">
        <v>1</v>
      </c>
      <c r="T57" s="446">
        <v>1</v>
      </c>
      <c r="U57" s="446">
        <v>1</v>
      </c>
      <c r="V57" s="446">
        <v>1</v>
      </c>
      <c r="W57" s="446">
        <v>1</v>
      </c>
      <c r="X57" s="446">
        <v>1</v>
      </c>
      <c r="Y57" s="446">
        <v>1</v>
      </c>
      <c r="Z57" s="446">
        <v>1</v>
      </c>
      <c r="AA57" s="72" t="s">
        <v>1365</v>
      </c>
      <c r="AB57" s="75" t="s">
        <v>1308</v>
      </c>
      <c r="AC57" s="75" t="s">
        <v>1309</v>
      </c>
      <c r="AD57" s="75" t="s">
        <v>1310</v>
      </c>
      <c r="AE57" s="75" t="s">
        <v>107</v>
      </c>
      <c r="AF57" s="611"/>
    </row>
    <row r="58" spans="1:32" s="578" customFormat="1" ht="129" customHeight="1">
      <c r="A58" s="92" t="s">
        <v>52</v>
      </c>
      <c r="B58" s="92" t="s">
        <v>168</v>
      </c>
      <c r="C58" s="92"/>
      <c r="D58" s="72" t="s">
        <v>1222</v>
      </c>
      <c r="E58" s="72"/>
      <c r="F58" s="72" t="s">
        <v>1366</v>
      </c>
      <c r="G58" s="75">
        <v>1</v>
      </c>
      <c r="H58" s="72" t="s">
        <v>68</v>
      </c>
      <c r="I58" s="72" t="s">
        <v>1367</v>
      </c>
      <c r="J58" s="75" t="s">
        <v>29</v>
      </c>
      <c r="K58" s="75" t="s">
        <v>30</v>
      </c>
      <c r="L58" s="75" t="s">
        <v>39</v>
      </c>
      <c r="M58" s="75" t="s">
        <v>40</v>
      </c>
      <c r="N58" s="587">
        <v>12</v>
      </c>
      <c r="O58" s="599">
        <v>1</v>
      </c>
      <c r="P58" s="599">
        <v>1</v>
      </c>
      <c r="Q58" s="599">
        <v>1</v>
      </c>
      <c r="R58" s="599">
        <v>1</v>
      </c>
      <c r="S58" s="599">
        <v>1</v>
      </c>
      <c r="T58" s="599">
        <v>1</v>
      </c>
      <c r="U58" s="599">
        <v>1</v>
      </c>
      <c r="V58" s="599">
        <v>1</v>
      </c>
      <c r="W58" s="599">
        <v>1</v>
      </c>
      <c r="X58" s="599">
        <v>1</v>
      </c>
      <c r="Y58" s="599">
        <v>1</v>
      </c>
      <c r="Z58" s="599">
        <v>1</v>
      </c>
      <c r="AA58" s="72" t="s">
        <v>1368</v>
      </c>
      <c r="AB58" s="75" t="s">
        <v>1308</v>
      </c>
      <c r="AC58" s="75" t="s">
        <v>1309</v>
      </c>
      <c r="AD58" s="75" t="s">
        <v>1310</v>
      </c>
      <c r="AE58" s="75" t="s">
        <v>109</v>
      </c>
      <c r="AF58" s="611"/>
    </row>
    <row r="59" spans="1:32" s="578" customFormat="1" ht="67.5" customHeight="1">
      <c r="A59" s="92" t="s">
        <v>229</v>
      </c>
      <c r="B59" s="92" t="s">
        <v>316</v>
      </c>
      <c r="C59" s="92"/>
      <c r="D59" s="1488" t="s">
        <v>1369</v>
      </c>
      <c r="E59" s="72" t="s">
        <v>1293</v>
      </c>
      <c r="F59" s="53" t="s">
        <v>1294</v>
      </c>
      <c r="G59" s="63">
        <f>1/3</f>
        <v>0.33333333333333331</v>
      </c>
      <c r="H59" s="72" t="s">
        <v>171</v>
      </c>
      <c r="I59" s="59" t="s">
        <v>1370</v>
      </c>
      <c r="J59" s="75" t="s">
        <v>81</v>
      </c>
      <c r="K59" s="75" t="s">
        <v>30</v>
      </c>
      <c r="L59" s="75" t="s">
        <v>31</v>
      </c>
      <c r="M59" s="75" t="s">
        <v>40</v>
      </c>
      <c r="N59" s="586">
        <v>1</v>
      </c>
      <c r="O59" s="437"/>
      <c r="P59" s="437"/>
      <c r="Q59" s="437"/>
      <c r="R59" s="437"/>
      <c r="S59" s="437"/>
      <c r="T59" s="437"/>
      <c r="U59" s="437"/>
      <c r="V59" s="437"/>
      <c r="W59" s="437"/>
      <c r="X59" s="446">
        <v>1</v>
      </c>
      <c r="Y59" s="437"/>
      <c r="Z59" s="437"/>
      <c r="AA59" s="72" t="s">
        <v>1296</v>
      </c>
      <c r="AB59" s="75" t="s">
        <v>1308</v>
      </c>
      <c r="AC59" s="75" t="s">
        <v>1309</v>
      </c>
      <c r="AD59" s="75" t="s">
        <v>1310</v>
      </c>
      <c r="AE59" s="75"/>
      <c r="AF59" s="591"/>
    </row>
    <row r="60" spans="1:32" s="578" customFormat="1" ht="111" customHeight="1">
      <c r="A60" s="92" t="s">
        <v>229</v>
      </c>
      <c r="B60" s="92" t="s">
        <v>316</v>
      </c>
      <c r="C60" s="92"/>
      <c r="D60" s="1489"/>
      <c r="E60" s="72" t="s">
        <v>1371</v>
      </c>
      <c r="F60" s="53" t="s">
        <v>1372</v>
      </c>
      <c r="G60" s="63">
        <f>1/3</f>
        <v>0.33333333333333331</v>
      </c>
      <c r="H60" s="72" t="s">
        <v>171</v>
      </c>
      <c r="I60" s="59" t="s">
        <v>1370</v>
      </c>
      <c r="J60" s="75" t="s">
        <v>81</v>
      </c>
      <c r="K60" s="75" t="s">
        <v>30</v>
      </c>
      <c r="L60" s="75" t="s">
        <v>31</v>
      </c>
      <c r="M60" s="75" t="s">
        <v>40</v>
      </c>
      <c r="N60" s="586">
        <v>1</v>
      </c>
      <c r="O60" s="437"/>
      <c r="P60" s="437"/>
      <c r="Q60" s="437"/>
      <c r="R60" s="437"/>
      <c r="S60" s="437"/>
      <c r="T60" s="437"/>
      <c r="U60" s="437"/>
      <c r="V60" s="437"/>
      <c r="W60" s="437"/>
      <c r="X60" s="446">
        <v>0.5</v>
      </c>
      <c r="Y60" s="446">
        <v>0.5</v>
      </c>
      <c r="Z60" s="68"/>
      <c r="AA60" s="72" t="s">
        <v>1299</v>
      </c>
      <c r="AB60" s="75" t="s">
        <v>1308</v>
      </c>
      <c r="AC60" s="75" t="s">
        <v>1309</v>
      </c>
      <c r="AD60" s="75" t="s">
        <v>1310</v>
      </c>
      <c r="AE60" s="75"/>
      <c r="AF60" s="613"/>
    </row>
    <row r="61" spans="1:32" s="578" customFormat="1" ht="73.5" customHeight="1">
      <c r="A61" s="92" t="s">
        <v>229</v>
      </c>
      <c r="B61" s="92" t="s">
        <v>316</v>
      </c>
      <c r="C61" s="92"/>
      <c r="D61" s="1490"/>
      <c r="E61" s="72" t="s">
        <v>1300</v>
      </c>
      <c r="F61" s="53" t="s">
        <v>1373</v>
      </c>
      <c r="G61" s="63">
        <f>1/3</f>
        <v>0.33333333333333331</v>
      </c>
      <c r="H61" s="72" t="s">
        <v>171</v>
      </c>
      <c r="I61" s="59" t="s">
        <v>1370</v>
      </c>
      <c r="J61" s="75" t="s">
        <v>81</v>
      </c>
      <c r="K61" s="75" t="s">
        <v>30</v>
      </c>
      <c r="L61" s="75" t="s">
        <v>31</v>
      </c>
      <c r="M61" s="75" t="s">
        <v>40</v>
      </c>
      <c r="N61" s="586">
        <v>1</v>
      </c>
      <c r="O61" s="437"/>
      <c r="P61" s="437"/>
      <c r="Q61" s="437"/>
      <c r="R61" s="437"/>
      <c r="S61" s="437"/>
      <c r="T61" s="437"/>
      <c r="U61" s="437"/>
      <c r="V61" s="437"/>
      <c r="W61" s="437"/>
      <c r="X61" s="437"/>
      <c r="Y61" s="446">
        <v>0.5</v>
      </c>
      <c r="Z61" s="446">
        <v>0.5</v>
      </c>
      <c r="AA61" s="72" t="s">
        <v>1296</v>
      </c>
      <c r="AB61" s="75" t="s">
        <v>1308</v>
      </c>
      <c r="AC61" s="75" t="s">
        <v>1309</v>
      </c>
      <c r="AD61" s="75" t="s">
        <v>1310</v>
      </c>
      <c r="AE61" s="75"/>
      <c r="AF61" s="95"/>
    </row>
    <row r="62" spans="1:32" s="578" customFormat="1" ht="231" customHeight="1">
      <c r="A62" s="72" t="s">
        <v>52</v>
      </c>
      <c r="B62" s="92" t="s">
        <v>87</v>
      </c>
      <c r="C62" s="92"/>
      <c r="D62" s="72" t="s">
        <v>1374</v>
      </c>
      <c r="E62" s="72" t="s">
        <v>1375</v>
      </c>
      <c r="F62" s="72" t="s">
        <v>1376</v>
      </c>
      <c r="G62" s="75">
        <v>2</v>
      </c>
      <c r="H62" s="72" t="s">
        <v>88</v>
      </c>
      <c r="I62" s="72" t="s">
        <v>1377</v>
      </c>
      <c r="J62" s="75" t="s">
        <v>81</v>
      </c>
      <c r="K62" s="75" t="s">
        <v>30</v>
      </c>
      <c r="L62" s="75" t="s">
        <v>39</v>
      </c>
      <c r="M62" s="75" t="s">
        <v>40</v>
      </c>
      <c r="N62" s="586">
        <v>1</v>
      </c>
      <c r="O62" s="68">
        <v>1</v>
      </c>
      <c r="P62" s="68">
        <v>1</v>
      </c>
      <c r="Q62" s="68">
        <v>1</v>
      </c>
      <c r="R62" s="68">
        <v>1</v>
      </c>
      <c r="S62" s="68">
        <v>1</v>
      </c>
      <c r="T62" s="68">
        <v>1</v>
      </c>
      <c r="U62" s="68">
        <v>1</v>
      </c>
      <c r="V62" s="68">
        <v>1</v>
      </c>
      <c r="W62" s="68">
        <v>1</v>
      </c>
      <c r="X62" s="68">
        <v>1</v>
      </c>
      <c r="Y62" s="68">
        <v>1</v>
      </c>
      <c r="Z62" s="68">
        <v>1</v>
      </c>
      <c r="AA62" s="614" t="s">
        <v>1378</v>
      </c>
      <c r="AB62" s="615" t="s">
        <v>1379</v>
      </c>
      <c r="AC62" s="75" t="s">
        <v>1380</v>
      </c>
      <c r="AD62" s="75" t="s">
        <v>1381</v>
      </c>
      <c r="AE62" s="75"/>
      <c r="AF62" s="571"/>
    </row>
    <row r="63" spans="1:32" s="578" customFormat="1" ht="231" customHeight="1">
      <c r="A63" s="72" t="s">
        <v>52</v>
      </c>
      <c r="B63" s="92" t="s">
        <v>130</v>
      </c>
      <c r="C63" s="92"/>
      <c r="D63" s="59" t="s">
        <v>1382</v>
      </c>
      <c r="E63" s="72" t="s">
        <v>1383</v>
      </c>
      <c r="F63" s="72" t="s">
        <v>1376</v>
      </c>
      <c r="G63" s="75">
        <v>2</v>
      </c>
      <c r="H63" s="72" t="s">
        <v>88</v>
      </c>
      <c r="I63" s="72" t="s">
        <v>1377</v>
      </c>
      <c r="J63" s="75" t="s">
        <v>81</v>
      </c>
      <c r="K63" s="75" t="s">
        <v>30</v>
      </c>
      <c r="L63" s="75" t="s">
        <v>39</v>
      </c>
      <c r="M63" s="75" t="s">
        <v>40</v>
      </c>
      <c r="N63" s="586">
        <v>0.95</v>
      </c>
      <c r="O63" s="68">
        <v>0.95</v>
      </c>
      <c r="P63" s="68">
        <v>0.95</v>
      </c>
      <c r="Q63" s="68">
        <v>0.95</v>
      </c>
      <c r="R63" s="68">
        <v>0.95</v>
      </c>
      <c r="S63" s="68">
        <v>0.95</v>
      </c>
      <c r="T63" s="68">
        <v>0.95</v>
      </c>
      <c r="U63" s="68">
        <v>0.95</v>
      </c>
      <c r="V63" s="68">
        <v>0.95</v>
      </c>
      <c r="W63" s="68">
        <v>0.95</v>
      </c>
      <c r="X63" s="68">
        <v>0.95</v>
      </c>
      <c r="Y63" s="68">
        <v>0.95</v>
      </c>
      <c r="Z63" s="68">
        <v>0.95</v>
      </c>
      <c r="AA63" s="72" t="s">
        <v>1384</v>
      </c>
      <c r="AB63" s="615" t="s">
        <v>1379</v>
      </c>
      <c r="AC63" s="75" t="s">
        <v>1380</v>
      </c>
      <c r="AD63" s="75" t="s">
        <v>1381</v>
      </c>
      <c r="AE63" s="75"/>
      <c r="AF63" s="573"/>
    </row>
    <row r="64" spans="1:32" s="578" customFormat="1" ht="381" customHeight="1">
      <c r="A64" s="72" t="s">
        <v>52</v>
      </c>
      <c r="B64" s="92" t="s">
        <v>87</v>
      </c>
      <c r="C64" s="92"/>
      <c r="D64" s="72" t="s">
        <v>1385</v>
      </c>
      <c r="E64" s="72"/>
      <c r="F64" s="72" t="s">
        <v>1386</v>
      </c>
      <c r="G64" s="75">
        <v>2</v>
      </c>
      <c r="H64" s="72" t="s">
        <v>88</v>
      </c>
      <c r="I64" s="72" t="s">
        <v>1387</v>
      </c>
      <c r="J64" s="75" t="s">
        <v>81</v>
      </c>
      <c r="K64" s="75" t="s">
        <v>30</v>
      </c>
      <c r="L64" s="75" t="s">
        <v>39</v>
      </c>
      <c r="M64" s="75" t="s">
        <v>40</v>
      </c>
      <c r="N64" s="586">
        <v>0.95</v>
      </c>
      <c r="O64" s="68">
        <v>0.95</v>
      </c>
      <c r="P64" s="68">
        <v>0.95</v>
      </c>
      <c r="Q64" s="68">
        <v>0.95</v>
      </c>
      <c r="R64" s="68">
        <v>0.95</v>
      </c>
      <c r="S64" s="68">
        <v>0.95</v>
      </c>
      <c r="T64" s="68">
        <v>0.95</v>
      </c>
      <c r="U64" s="68">
        <v>0.95</v>
      </c>
      <c r="V64" s="68">
        <v>0.95</v>
      </c>
      <c r="W64" s="68">
        <v>0.95</v>
      </c>
      <c r="X64" s="68">
        <v>0.95</v>
      </c>
      <c r="Y64" s="68">
        <v>0.95</v>
      </c>
      <c r="Z64" s="68">
        <v>0.95</v>
      </c>
      <c r="AA64" s="72" t="s">
        <v>1384</v>
      </c>
      <c r="AB64" s="615" t="s">
        <v>1379</v>
      </c>
      <c r="AC64" s="75" t="s">
        <v>1380</v>
      </c>
      <c r="AD64" s="75" t="s">
        <v>1381</v>
      </c>
      <c r="AE64" s="75"/>
      <c r="AF64" s="573"/>
    </row>
    <row r="65" spans="1:32" s="578" customFormat="1" ht="235.5" customHeight="1">
      <c r="A65" s="72" t="s">
        <v>52</v>
      </c>
      <c r="B65" s="92" t="s">
        <v>87</v>
      </c>
      <c r="C65" s="92"/>
      <c r="D65" s="185" t="s">
        <v>1388</v>
      </c>
      <c r="E65" s="72" t="s">
        <v>1389</v>
      </c>
      <c r="F65" s="72" t="s">
        <v>1390</v>
      </c>
      <c r="G65" s="363">
        <v>1</v>
      </c>
      <c r="H65" s="72" t="s">
        <v>88</v>
      </c>
      <c r="I65" s="185" t="s">
        <v>1391</v>
      </c>
      <c r="J65" s="363" t="s">
        <v>29</v>
      </c>
      <c r="K65" s="75" t="s">
        <v>30</v>
      </c>
      <c r="L65" s="363" t="s">
        <v>39</v>
      </c>
      <c r="M65" s="363" t="s">
        <v>40</v>
      </c>
      <c r="N65" s="616">
        <v>2</v>
      </c>
      <c r="O65" s="137"/>
      <c r="P65" s="137"/>
      <c r="Q65" s="137">
        <v>1</v>
      </c>
      <c r="R65" s="137"/>
      <c r="S65" s="137"/>
      <c r="T65" s="137">
        <v>1</v>
      </c>
      <c r="U65" s="137"/>
      <c r="V65" s="137"/>
      <c r="W65" s="137"/>
      <c r="X65" s="137"/>
      <c r="Y65" s="137"/>
      <c r="Z65" s="137"/>
      <c r="AA65" s="53" t="s">
        <v>1392</v>
      </c>
      <c r="AB65" s="615" t="s">
        <v>1379</v>
      </c>
      <c r="AC65" s="363" t="s">
        <v>1380</v>
      </c>
      <c r="AD65" s="363" t="s">
        <v>1381</v>
      </c>
      <c r="AE65" s="363"/>
      <c r="AF65" s="600"/>
    </row>
    <row r="66" spans="1:32" s="578" customFormat="1" ht="231" customHeight="1">
      <c r="A66" s="72" t="s">
        <v>52</v>
      </c>
      <c r="B66" s="72" t="s">
        <v>1393</v>
      </c>
      <c r="C66" s="1477" t="s">
        <v>1394</v>
      </c>
      <c r="D66" s="59" t="s">
        <v>1395</v>
      </c>
      <c r="E66" s="527"/>
      <c r="F66" s="72" t="s">
        <v>1396</v>
      </c>
      <c r="G66" s="363">
        <v>1</v>
      </c>
      <c r="H66" s="72" t="s">
        <v>171</v>
      </c>
      <c r="I66" s="72" t="s">
        <v>1397</v>
      </c>
      <c r="J66" s="75" t="s">
        <v>29</v>
      </c>
      <c r="K66" s="75" t="s">
        <v>30</v>
      </c>
      <c r="L66" s="75" t="s">
        <v>39</v>
      </c>
      <c r="M66" s="75" t="s">
        <v>40</v>
      </c>
      <c r="N66" s="566">
        <v>2</v>
      </c>
      <c r="O66" s="437">
        <v>1</v>
      </c>
      <c r="P66" s="437"/>
      <c r="Q66" s="437"/>
      <c r="R66" s="437"/>
      <c r="S66" s="437"/>
      <c r="T66" s="437"/>
      <c r="U66" s="437"/>
      <c r="V66" s="437"/>
      <c r="W66" s="437"/>
      <c r="X66" s="437"/>
      <c r="Y66" s="437"/>
      <c r="Z66" s="437">
        <v>1</v>
      </c>
      <c r="AA66" s="53" t="s">
        <v>1398</v>
      </c>
      <c r="AB66" s="75" t="s">
        <v>1399</v>
      </c>
      <c r="AC66" s="75" t="s">
        <v>1400</v>
      </c>
      <c r="AD66" s="55" t="s">
        <v>1401</v>
      </c>
      <c r="AE66" s="75" t="s">
        <v>1402</v>
      </c>
      <c r="AF66" s="574"/>
    </row>
    <row r="67" spans="1:32" s="578" customFormat="1" ht="231" customHeight="1">
      <c r="A67" s="72" t="s">
        <v>52</v>
      </c>
      <c r="B67" s="72" t="s">
        <v>1393</v>
      </c>
      <c r="C67" s="1499"/>
      <c r="D67" s="59" t="s">
        <v>1403</v>
      </c>
      <c r="E67" s="618"/>
      <c r="F67" s="72" t="s">
        <v>1396</v>
      </c>
      <c r="G67" s="363">
        <v>3</v>
      </c>
      <c r="H67" s="72" t="s">
        <v>171</v>
      </c>
      <c r="I67" s="72" t="s">
        <v>1397</v>
      </c>
      <c r="J67" s="75" t="s">
        <v>29</v>
      </c>
      <c r="K67" s="75" t="s">
        <v>30</v>
      </c>
      <c r="L67" s="75" t="s">
        <v>31</v>
      </c>
      <c r="M67" s="75" t="s">
        <v>40</v>
      </c>
      <c r="N67" s="566">
        <v>12</v>
      </c>
      <c r="O67" s="437"/>
      <c r="P67" s="437"/>
      <c r="Q67" s="437"/>
      <c r="R67" s="437">
        <v>2</v>
      </c>
      <c r="S67" s="437">
        <v>2</v>
      </c>
      <c r="T67" s="437">
        <v>2</v>
      </c>
      <c r="U67" s="437">
        <v>2</v>
      </c>
      <c r="V67" s="437">
        <v>2</v>
      </c>
      <c r="W67" s="437">
        <v>2</v>
      </c>
      <c r="X67" s="437"/>
      <c r="Y67" s="437"/>
      <c r="Z67" s="437"/>
      <c r="AA67" s="72" t="s">
        <v>1404</v>
      </c>
      <c r="AB67" s="75" t="s">
        <v>1399</v>
      </c>
      <c r="AC67" s="75" t="s">
        <v>1400</v>
      </c>
      <c r="AD67" s="55" t="s">
        <v>1401</v>
      </c>
      <c r="AE67" s="75" t="s">
        <v>95</v>
      </c>
      <c r="AF67" s="574"/>
    </row>
    <row r="68" spans="1:32" s="578" customFormat="1" ht="231" customHeight="1">
      <c r="A68" s="72" t="s">
        <v>52</v>
      </c>
      <c r="B68" s="72" t="s">
        <v>1393</v>
      </c>
      <c r="C68" s="1499"/>
      <c r="D68" s="59" t="s">
        <v>1405</v>
      </c>
      <c r="E68" s="618"/>
      <c r="F68" s="72" t="s">
        <v>1396</v>
      </c>
      <c r="G68" s="363">
        <v>2</v>
      </c>
      <c r="H68" s="72" t="s">
        <v>171</v>
      </c>
      <c r="I68" s="72" t="s">
        <v>1397</v>
      </c>
      <c r="J68" s="75" t="s">
        <v>29</v>
      </c>
      <c r="K68" s="75" t="s">
        <v>30</v>
      </c>
      <c r="L68" s="75" t="s">
        <v>31</v>
      </c>
      <c r="M68" s="75" t="s">
        <v>40</v>
      </c>
      <c r="N68" s="566">
        <v>4</v>
      </c>
      <c r="O68" s="437"/>
      <c r="P68" s="437">
        <v>2</v>
      </c>
      <c r="Q68" s="437">
        <v>2</v>
      </c>
      <c r="R68" s="437"/>
      <c r="S68" s="437"/>
      <c r="T68" s="437"/>
      <c r="U68" s="437"/>
      <c r="V68" s="437"/>
      <c r="W68" s="437"/>
      <c r="X68" s="437"/>
      <c r="Y68" s="437"/>
      <c r="Z68" s="437"/>
      <c r="AA68" s="72" t="s">
        <v>1404</v>
      </c>
      <c r="AB68" s="75" t="s">
        <v>1399</v>
      </c>
      <c r="AC68" s="75" t="s">
        <v>1400</v>
      </c>
      <c r="AD68" s="55" t="s">
        <v>1401</v>
      </c>
      <c r="AE68" s="75" t="s">
        <v>95</v>
      </c>
      <c r="AF68" s="574"/>
    </row>
    <row r="69" spans="1:32" s="578" customFormat="1" ht="231" customHeight="1">
      <c r="A69" s="72" t="s">
        <v>52</v>
      </c>
      <c r="B69" s="72" t="s">
        <v>1393</v>
      </c>
      <c r="C69" s="1499"/>
      <c r="D69" s="59" t="s">
        <v>1406</v>
      </c>
      <c r="E69" s="618"/>
      <c r="F69" s="72" t="s">
        <v>1396</v>
      </c>
      <c r="G69" s="75">
        <v>2</v>
      </c>
      <c r="H69" s="72" t="s">
        <v>171</v>
      </c>
      <c r="I69" s="72" t="s">
        <v>1398</v>
      </c>
      <c r="J69" s="75" t="s">
        <v>29</v>
      </c>
      <c r="K69" s="75" t="s">
        <v>30</v>
      </c>
      <c r="L69" s="75" t="s">
        <v>31</v>
      </c>
      <c r="M69" s="75" t="s">
        <v>40</v>
      </c>
      <c r="N69" s="566">
        <v>3</v>
      </c>
      <c r="O69" s="437"/>
      <c r="P69" s="437"/>
      <c r="Q69" s="437"/>
      <c r="R69" s="437">
        <v>1</v>
      </c>
      <c r="S69" s="437"/>
      <c r="T69" s="437"/>
      <c r="U69" s="437"/>
      <c r="V69" s="437">
        <v>1</v>
      </c>
      <c r="W69" s="437"/>
      <c r="X69" s="437"/>
      <c r="Y69" s="437"/>
      <c r="Z69" s="437">
        <v>1</v>
      </c>
      <c r="AA69" s="72" t="s">
        <v>1407</v>
      </c>
      <c r="AB69" s="75" t="s">
        <v>1399</v>
      </c>
      <c r="AC69" s="75" t="s">
        <v>1400</v>
      </c>
      <c r="AD69" s="55" t="s">
        <v>1401</v>
      </c>
      <c r="AE69" s="75"/>
      <c r="AF69" s="574"/>
    </row>
    <row r="70" spans="1:32" s="578" customFormat="1" ht="231" customHeight="1">
      <c r="A70" s="72" t="s">
        <v>52</v>
      </c>
      <c r="B70" s="72" t="s">
        <v>1393</v>
      </c>
      <c r="C70" s="1499"/>
      <c r="D70" s="59" t="s">
        <v>1408</v>
      </c>
      <c r="E70" s="618"/>
      <c r="F70" s="72" t="s">
        <v>1396</v>
      </c>
      <c r="G70" s="363">
        <v>2</v>
      </c>
      <c r="H70" s="72" t="s">
        <v>171</v>
      </c>
      <c r="I70" s="72" t="s">
        <v>1397</v>
      </c>
      <c r="J70" s="75" t="s">
        <v>29</v>
      </c>
      <c r="K70" s="75" t="s">
        <v>30</v>
      </c>
      <c r="L70" s="75" t="s">
        <v>31</v>
      </c>
      <c r="M70" s="75" t="s">
        <v>40</v>
      </c>
      <c r="N70" s="566">
        <v>12</v>
      </c>
      <c r="O70" s="437">
        <v>1</v>
      </c>
      <c r="P70" s="437">
        <v>1</v>
      </c>
      <c r="Q70" s="437">
        <v>1</v>
      </c>
      <c r="R70" s="437">
        <v>1</v>
      </c>
      <c r="S70" s="437">
        <v>1</v>
      </c>
      <c r="T70" s="437">
        <v>1</v>
      </c>
      <c r="U70" s="437">
        <v>1</v>
      </c>
      <c r="V70" s="437">
        <v>1</v>
      </c>
      <c r="W70" s="437">
        <v>1</v>
      </c>
      <c r="X70" s="437">
        <v>1</v>
      </c>
      <c r="Y70" s="437">
        <v>1</v>
      </c>
      <c r="Z70" s="437">
        <v>1</v>
      </c>
      <c r="AA70" s="72" t="s">
        <v>1409</v>
      </c>
      <c r="AB70" s="75" t="s">
        <v>1399</v>
      </c>
      <c r="AC70" s="75" t="s">
        <v>1400</v>
      </c>
      <c r="AD70" s="55" t="s">
        <v>1401</v>
      </c>
      <c r="AE70" s="75" t="s">
        <v>125</v>
      </c>
      <c r="AF70" s="574"/>
    </row>
    <row r="71" spans="1:32" s="578" customFormat="1" ht="231" customHeight="1">
      <c r="A71" s="72" t="s">
        <v>52</v>
      </c>
      <c r="B71" s="72" t="s">
        <v>1393</v>
      </c>
      <c r="C71" s="1499"/>
      <c r="D71" s="59" t="s">
        <v>1410</v>
      </c>
      <c r="E71" s="618"/>
      <c r="F71" s="72" t="s">
        <v>1396</v>
      </c>
      <c r="G71" s="363">
        <v>2</v>
      </c>
      <c r="H71" s="72" t="s">
        <v>171</v>
      </c>
      <c r="I71" s="72" t="s">
        <v>1411</v>
      </c>
      <c r="J71" s="75" t="s">
        <v>29</v>
      </c>
      <c r="K71" s="75" t="s">
        <v>30</v>
      </c>
      <c r="L71" s="75" t="s">
        <v>39</v>
      </c>
      <c r="M71" s="75" t="s">
        <v>40</v>
      </c>
      <c r="N71" s="566">
        <v>2</v>
      </c>
      <c r="O71" s="437"/>
      <c r="P71" s="437"/>
      <c r="Q71" s="437"/>
      <c r="R71" s="437">
        <v>1</v>
      </c>
      <c r="S71" s="437"/>
      <c r="T71" s="437"/>
      <c r="U71" s="437"/>
      <c r="V71" s="437"/>
      <c r="W71" s="437">
        <v>1</v>
      </c>
      <c r="X71" s="437"/>
      <c r="Y71" s="437"/>
      <c r="Z71" s="437"/>
      <c r="AA71" s="72" t="s">
        <v>1404</v>
      </c>
      <c r="AB71" s="75" t="s">
        <v>1399</v>
      </c>
      <c r="AC71" s="75" t="s">
        <v>1400</v>
      </c>
      <c r="AD71" s="55" t="s">
        <v>1401</v>
      </c>
      <c r="AE71" s="75" t="s">
        <v>95</v>
      </c>
      <c r="AF71" s="574"/>
    </row>
    <row r="72" spans="1:32" s="578" customFormat="1" ht="231" customHeight="1">
      <c r="A72" s="72" t="s">
        <v>52</v>
      </c>
      <c r="B72" s="72" t="s">
        <v>1393</v>
      </c>
      <c r="C72" s="1478"/>
      <c r="D72" s="59" t="s">
        <v>1412</v>
      </c>
      <c r="E72" s="527"/>
      <c r="F72" s="72" t="s">
        <v>1396</v>
      </c>
      <c r="G72" s="494">
        <v>2</v>
      </c>
      <c r="H72" s="72" t="s">
        <v>171</v>
      </c>
      <c r="I72" s="72" t="s">
        <v>1411</v>
      </c>
      <c r="J72" s="75" t="s">
        <v>29</v>
      </c>
      <c r="K72" s="75" t="s">
        <v>30</v>
      </c>
      <c r="L72" s="75" t="s">
        <v>39</v>
      </c>
      <c r="M72" s="75" t="s">
        <v>40</v>
      </c>
      <c r="N72" s="566">
        <v>2</v>
      </c>
      <c r="O72" s="437"/>
      <c r="P72" s="437"/>
      <c r="Q72" s="437">
        <v>1</v>
      </c>
      <c r="R72" s="437"/>
      <c r="S72" s="437"/>
      <c r="T72" s="437"/>
      <c r="U72" s="437"/>
      <c r="V72" s="437"/>
      <c r="W72" s="437"/>
      <c r="X72" s="437">
        <v>1</v>
      </c>
      <c r="Y72" s="437"/>
      <c r="Z72" s="568"/>
      <c r="AA72" s="72" t="s">
        <v>1404</v>
      </c>
      <c r="AB72" s="75" t="s">
        <v>1399</v>
      </c>
      <c r="AC72" s="75" t="s">
        <v>1400</v>
      </c>
      <c r="AD72" s="55" t="s">
        <v>1401</v>
      </c>
      <c r="AE72" s="75" t="s">
        <v>95</v>
      </c>
      <c r="AF72" s="574"/>
    </row>
    <row r="73" spans="1:32" s="578" customFormat="1" ht="231" customHeight="1">
      <c r="A73" s="133" t="s">
        <v>57</v>
      </c>
      <c r="B73" s="132" t="s">
        <v>71</v>
      </c>
      <c r="C73" s="53"/>
      <c r="D73" s="1488" t="s">
        <v>1413</v>
      </c>
      <c r="E73" s="95" t="s">
        <v>1414</v>
      </c>
      <c r="F73" s="95" t="s">
        <v>1415</v>
      </c>
      <c r="G73" s="494">
        <v>2</v>
      </c>
      <c r="H73" s="95" t="s">
        <v>88</v>
      </c>
      <c r="I73" s="55" t="s">
        <v>1416</v>
      </c>
      <c r="J73" s="363" t="s">
        <v>29</v>
      </c>
      <c r="K73" s="75" t="s">
        <v>30</v>
      </c>
      <c r="L73" s="75" t="s">
        <v>31</v>
      </c>
      <c r="M73" s="363" t="s">
        <v>40</v>
      </c>
      <c r="N73" s="566">
        <v>6</v>
      </c>
      <c r="O73" s="619"/>
      <c r="P73" s="620">
        <v>1</v>
      </c>
      <c r="Q73" s="620"/>
      <c r="R73" s="620">
        <v>1</v>
      </c>
      <c r="S73" s="620"/>
      <c r="T73" s="620">
        <v>1</v>
      </c>
      <c r="U73" s="620"/>
      <c r="V73" s="620">
        <v>1</v>
      </c>
      <c r="W73" s="620"/>
      <c r="X73" s="620">
        <v>1</v>
      </c>
      <c r="Y73" s="620">
        <v>1</v>
      </c>
      <c r="Z73" s="621"/>
      <c r="AA73" s="72" t="s">
        <v>1417</v>
      </c>
      <c r="AB73" s="75" t="s">
        <v>1399</v>
      </c>
      <c r="AC73" s="75" t="s">
        <v>1400</v>
      </c>
      <c r="AD73" s="55" t="s">
        <v>1401</v>
      </c>
      <c r="AE73" s="75"/>
      <c r="AF73" s="574"/>
    </row>
    <row r="74" spans="1:32" s="578" customFormat="1" ht="231" customHeight="1">
      <c r="A74" s="133" t="s">
        <v>57</v>
      </c>
      <c r="B74" s="132" t="s">
        <v>71</v>
      </c>
      <c r="C74" s="53"/>
      <c r="D74" s="1490"/>
      <c r="E74" s="95" t="s">
        <v>1418</v>
      </c>
      <c r="F74" s="95" t="s">
        <v>1419</v>
      </c>
      <c r="G74" s="494">
        <v>2</v>
      </c>
      <c r="H74" s="95" t="s">
        <v>88</v>
      </c>
      <c r="I74" s="342" t="s">
        <v>1398</v>
      </c>
      <c r="J74" s="363" t="s">
        <v>29</v>
      </c>
      <c r="K74" s="75" t="s">
        <v>30</v>
      </c>
      <c r="L74" s="75" t="s">
        <v>31</v>
      </c>
      <c r="M74" s="363" t="s">
        <v>40</v>
      </c>
      <c r="N74" s="569">
        <v>4</v>
      </c>
      <c r="O74" s="619">
        <v>1</v>
      </c>
      <c r="P74" s="620"/>
      <c r="Q74" s="620"/>
      <c r="R74" s="620">
        <v>1</v>
      </c>
      <c r="S74" s="620"/>
      <c r="T74" s="620"/>
      <c r="U74" s="620">
        <v>1</v>
      </c>
      <c r="V74" s="620"/>
      <c r="W74" s="620"/>
      <c r="X74" s="620"/>
      <c r="Y74" s="620">
        <v>1</v>
      </c>
      <c r="Z74" s="621"/>
      <c r="AA74" s="72" t="s">
        <v>1420</v>
      </c>
      <c r="AB74" s="75" t="s">
        <v>1399</v>
      </c>
      <c r="AC74" s="75" t="s">
        <v>1400</v>
      </c>
      <c r="AD74" s="55" t="s">
        <v>1401</v>
      </c>
      <c r="AE74" s="75"/>
      <c r="AF74" s="574"/>
    </row>
    <row r="75" spans="1:32" s="578" customFormat="1" ht="231" customHeight="1">
      <c r="A75" s="72" t="s">
        <v>229</v>
      </c>
      <c r="B75" s="72" t="s">
        <v>99</v>
      </c>
      <c r="C75" s="59"/>
      <c r="D75" s="59" t="s">
        <v>1421</v>
      </c>
      <c r="E75" s="53"/>
      <c r="F75" s="72" t="s">
        <v>1422</v>
      </c>
      <c r="G75" s="75">
        <v>1</v>
      </c>
      <c r="H75" s="72" t="s">
        <v>68</v>
      </c>
      <c r="I75" s="92" t="s">
        <v>1411</v>
      </c>
      <c r="J75" s="75" t="s">
        <v>29</v>
      </c>
      <c r="K75" s="75" t="s">
        <v>30</v>
      </c>
      <c r="L75" s="75" t="s">
        <v>39</v>
      </c>
      <c r="M75" s="75" t="s">
        <v>40</v>
      </c>
      <c r="N75" s="566">
        <v>12</v>
      </c>
      <c r="O75" s="437">
        <v>1</v>
      </c>
      <c r="P75" s="437">
        <v>1</v>
      </c>
      <c r="Q75" s="437">
        <v>1</v>
      </c>
      <c r="R75" s="437">
        <v>1</v>
      </c>
      <c r="S75" s="437">
        <v>1</v>
      </c>
      <c r="T75" s="437">
        <v>1</v>
      </c>
      <c r="U75" s="437">
        <v>1</v>
      </c>
      <c r="V75" s="437">
        <v>1</v>
      </c>
      <c r="W75" s="437">
        <v>1</v>
      </c>
      <c r="X75" s="437">
        <v>1</v>
      </c>
      <c r="Y75" s="437">
        <v>1</v>
      </c>
      <c r="Z75" s="568">
        <v>1</v>
      </c>
      <c r="AA75" s="72" t="s">
        <v>1423</v>
      </c>
      <c r="AB75" s="75" t="s">
        <v>1399</v>
      </c>
      <c r="AC75" s="75" t="s">
        <v>1400</v>
      </c>
      <c r="AD75" s="55" t="s">
        <v>1401</v>
      </c>
      <c r="AE75" s="75" t="s">
        <v>107</v>
      </c>
      <c r="AF75" s="574"/>
    </row>
    <row r="76" spans="1:32" s="578" customFormat="1" ht="231" customHeight="1">
      <c r="A76" s="92" t="s">
        <v>52</v>
      </c>
      <c r="B76" s="92" t="s">
        <v>1424</v>
      </c>
      <c r="C76" s="92"/>
      <c r="D76" s="53" t="s">
        <v>1425</v>
      </c>
      <c r="E76" s="72" t="s">
        <v>1426</v>
      </c>
      <c r="F76" s="72" t="s">
        <v>1427</v>
      </c>
      <c r="G76" s="75">
        <v>2</v>
      </c>
      <c r="H76" s="72" t="s">
        <v>171</v>
      </c>
      <c r="I76" s="72" t="s">
        <v>1428</v>
      </c>
      <c r="J76" s="75" t="s">
        <v>29</v>
      </c>
      <c r="K76" s="75" t="s">
        <v>30</v>
      </c>
      <c r="L76" s="75" t="s">
        <v>31</v>
      </c>
      <c r="M76" s="63" t="s">
        <v>32</v>
      </c>
      <c r="N76" s="566">
        <f>+SUM(O76:Z76)</f>
        <v>340</v>
      </c>
      <c r="O76" s="437">
        <v>35</v>
      </c>
      <c r="P76" s="437">
        <v>35</v>
      </c>
      <c r="Q76" s="437">
        <v>35</v>
      </c>
      <c r="R76" s="437">
        <v>35</v>
      </c>
      <c r="S76" s="437">
        <v>25</v>
      </c>
      <c r="T76" s="437">
        <v>25</v>
      </c>
      <c r="U76" s="437">
        <v>25</v>
      </c>
      <c r="V76" s="437">
        <v>25</v>
      </c>
      <c r="W76" s="437">
        <v>25</v>
      </c>
      <c r="X76" s="437">
        <v>25</v>
      </c>
      <c r="Y76" s="437">
        <v>35</v>
      </c>
      <c r="Z76" s="437">
        <v>15</v>
      </c>
      <c r="AA76" s="72" t="s">
        <v>184</v>
      </c>
      <c r="AB76" s="75" t="s">
        <v>1429</v>
      </c>
      <c r="AC76" s="75" t="s">
        <v>1430</v>
      </c>
      <c r="AD76" s="75" t="s">
        <v>1431</v>
      </c>
      <c r="AE76" s="75" t="s">
        <v>105</v>
      </c>
      <c r="AF76" s="622">
        <v>3048196.13</v>
      </c>
    </row>
    <row r="77" spans="1:32" s="578" customFormat="1" ht="231" customHeight="1">
      <c r="A77" s="92" t="s">
        <v>52</v>
      </c>
      <c r="B77" s="92" t="s">
        <v>1424</v>
      </c>
      <c r="C77" s="92"/>
      <c r="D77" s="53" t="s">
        <v>1432</v>
      </c>
      <c r="E77" s="53" t="s">
        <v>1433</v>
      </c>
      <c r="F77" s="72" t="s">
        <v>1434</v>
      </c>
      <c r="G77" s="75">
        <v>2</v>
      </c>
      <c r="H77" s="72" t="s">
        <v>171</v>
      </c>
      <c r="I77" s="72" t="s">
        <v>1435</v>
      </c>
      <c r="J77" s="75" t="s">
        <v>29</v>
      </c>
      <c r="K77" s="75" t="s">
        <v>30</v>
      </c>
      <c r="L77" s="75" t="s">
        <v>31</v>
      </c>
      <c r="M77" s="75" t="s">
        <v>40</v>
      </c>
      <c r="N77" s="566">
        <f t="shared" ref="N77:N80" si="0">+SUM(O77:Z77)</f>
        <v>18</v>
      </c>
      <c r="O77" s="437"/>
      <c r="P77" s="437"/>
      <c r="Q77" s="437">
        <v>4</v>
      </c>
      <c r="R77" s="437"/>
      <c r="S77" s="437">
        <v>5</v>
      </c>
      <c r="T77" s="437"/>
      <c r="U77" s="437"/>
      <c r="V77" s="437">
        <v>4</v>
      </c>
      <c r="W77" s="437"/>
      <c r="X77" s="437"/>
      <c r="Y77" s="437">
        <v>5</v>
      </c>
      <c r="Z77" s="437"/>
      <c r="AA77" s="72" t="s">
        <v>246</v>
      </c>
      <c r="AB77" s="75" t="s">
        <v>1429</v>
      </c>
      <c r="AC77" s="75" t="s">
        <v>1430</v>
      </c>
      <c r="AD77" s="75" t="s">
        <v>1431</v>
      </c>
      <c r="AE77" s="75"/>
      <c r="AF77" s="574"/>
    </row>
    <row r="78" spans="1:32" s="578" customFormat="1" ht="231" customHeight="1">
      <c r="A78" s="92" t="s">
        <v>52</v>
      </c>
      <c r="B78" s="92" t="s">
        <v>1424</v>
      </c>
      <c r="C78" s="92"/>
      <c r="D78" s="53" t="s">
        <v>1436</v>
      </c>
      <c r="E78" s="53" t="s">
        <v>1437</v>
      </c>
      <c r="F78" s="72" t="s">
        <v>1438</v>
      </c>
      <c r="G78" s="75">
        <v>2</v>
      </c>
      <c r="H78" s="72" t="s">
        <v>171</v>
      </c>
      <c r="I78" s="72" t="s">
        <v>1439</v>
      </c>
      <c r="J78" s="75" t="s">
        <v>29</v>
      </c>
      <c r="K78" s="75" t="s">
        <v>30</v>
      </c>
      <c r="L78" s="63" t="s">
        <v>31</v>
      </c>
      <c r="M78" s="75" t="s">
        <v>40</v>
      </c>
      <c r="N78" s="566">
        <f t="shared" si="0"/>
        <v>99</v>
      </c>
      <c r="O78" s="437">
        <v>9</v>
      </c>
      <c r="P78" s="437">
        <v>9</v>
      </c>
      <c r="Q78" s="437">
        <v>9</v>
      </c>
      <c r="R78" s="437">
        <v>9</v>
      </c>
      <c r="S78" s="437">
        <v>9</v>
      </c>
      <c r="T78" s="437">
        <v>9</v>
      </c>
      <c r="U78" s="437">
        <v>9</v>
      </c>
      <c r="V78" s="437">
        <v>9</v>
      </c>
      <c r="W78" s="437">
        <v>9</v>
      </c>
      <c r="X78" s="437">
        <v>9</v>
      </c>
      <c r="Y78" s="437">
        <v>9</v>
      </c>
      <c r="Z78" s="437"/>
      <c r="AA78" s="72" t="s">
        <v>1440</v>
      </c>
      <c r="AB78" s="75" t="s">
        <v>1429</v>
      </c>
      <c r="AC78" s="75" t="s">
        <v>1430</v>
      </c>
      <c r="AD78" s="75" t="s">
        <v>1431</v>
      </c>
      <c r="AE78" s="75"/>
      <c r="AF78" s="574"/>
    </row>
    <row r="79" spans="1:32" s="578" customFormat="1" ht="231" customHeight="1">
      <c r="A79" s="92" t="s">
        <v>52</v>
      </c>
      <c r="B79" s="92" t="s">
        <v>1424</v>
      </c>
      <c r="C79" s="92"/>
      <c r="D79" s="53" t="s">
        <v>1441</v>
      </c>
      <c r="E79" s="53" t="s">
        <v>1442</v>
      </c>
      <c r="F79" s="72" t="s">
        <v>1443</v>
      </c>
      <c r="G79" s="75">
        <v>1</v>
      </c>
      <c r="H79" s="72" t="s">
        <v>171</v>
      </c>
      <c r="I79" s="72" t="s">
        <v>1444</v>
      </c>
      <c r="J79" s="75" t="s">
        <v>29</v>
      </c>
      <c r="K79" s="75" t="s">
        <v>30</v>
      </c>
      <c r="L79" s="75" t="s">
        <v>31</v>
      </c>
      <c r="M79" s="75" t="s">
        <v>40</v>
      </c>
      <c r="N79" s="566">
        <f t="shared" si="0"/>
        <v>12</v>
      </c>
      <c r="O79" s="437">
        <v>1</v>
      </c>
      <c r="P79" s="437">
        <v>1</v>
      </c>
      <c r="Q79" s="437">
        <v>1</v>
      </c>
      <c r="R79" s="437">
        <v>1</v>
      </c>
      <c r="S79" s="437">
        <v>1</v>
      </c>
      <c r="T79" s="437">
        <v>1</v>
      </c>
      <c r="U79" s="437">
        <v>1</v>
      </c>
      <c r="V79" s="437">
        <v>1</v>
      </c>
      <c r="W79" s="437">
        <v>1</v>
      </c>
      <c r="X79" s="437">
        <v>1</v>
      </c>
      <c r="Y79" s="437">
        <v>1</v>
      </c>
      <c r="Z79" s="437">
        <v>1</v>
      </c>
      <c r="AA79" s="72" t="s">
        <v>1445</v>
      </c>
      <c r="AB79" s="75" t="s">
        <v>1429</v>
      </c>
      <c r="AC79" s="75" t="s">
        <v>1430</v>
      </c>
      <c r="AD79" s="75" t="s">
        <v>1431</v>
      </c>
      <c r="AE79" s="75"/>
      <c r="AF79" s="574"/>
    </row>
    <row r="80" spans="1:32" s="578" customFormat="1" ht="180" customHeight="1">
      <c r="A80" s="92" t="s">
        <v>52</v>
      </c>
      <c r="B80" s="92" t="s">
        <v>1424</v>
      </c>
      <c r="C80" s="92"/>
      <c r="D80" s="53" t="s">
        <v>1446</v>
      </c>
      <c r="E80" s="72"/>
      <c r="F80" s="72" t="s">
        <v>1447</v>
      </c>
      <c r="G80" s="75">
        <v>2</v>
      </c>
      <c r="H80" s="72" t="s">
        <v>171</v>
      </c>
      <c r="I80" s="72" t="s">
        <v>1448</v>
      </c>
      <c r="J80" s="75" t="s">
        <v>29</v>
      </c>
      <c r="K80" s="75" t="s">
        <v>30</v>
      </c>
      <c r="L80" s="75" t="s">
        <v>31</v>
      </c>
      <c r="M80" s="75" t="s">
        <v>40</v>
      </c>
      <c r="N80" s="566">
        <f t="shared" si="0"/>
        <v>4</v>
      </c>
      <c r="O80" s="437"/>
      <c r="P80" s="437"/>
      <c r="Q80" s="437">
        <v>1</v>
      </c>
      <c r="R80" s="437"/>
      <c r="S80" s="437"/>
      <c r="T80" s="437">
        <v>1</v>
      </c>
      <c r="U80" s="437"/>
      <c r="V80" s="437"/>
      <c r="W80" s="437">
        <v>1</v>
      </c>
      <c r="X80" s="437"/>
      <c r="Y80" s="437"/>
      <c r="Z80" s="437">
        <v>1</v>
      </c>
      <c r="AA80" s="72" t="s">
        <v>256</v>
      </c>
      <c r="AB80" s="75" t="s">
        <v>1429</v>
      </c>
      <c r="AC80" s="75" t="s">
        <v>1430</v>
      </c>
      <c r="AD80" s="75" t="s">
        <v>1431</v>
      </c>
      <c r="AE80" s="75"/>
      <c r="AF80" s="574"/>
    </row>
    <row r="81" spans="1:33" s="578" customFormat="1" ht="180" customHeight="1">
      <c r="A81" s="92" t="s">
        <v>52</v>
      </c>
      <c r="B81" s="92" t="s">
        <v>1424</v>
      </c>
      <c r="C81" s="92"/>
      <c r="D81" s="53" t="s">
        <v>1449</v>
      </c>
      <c r="E81" s="72"/>
      <c r="F81" s="72" t="s">
        <v>1450</v>
      </c>
      <c r="G81" s="75">
        <v>2</v>
      </c>
      <c r="H81" s="72" t="s">
        <v>171</v>
      </c>
      <c r="I81" s="72" t="s">
        <v>1451</v>
      </c>
      <c r="J81" s="75" t="s">
        <v>81</v>
      </c>
      <c r="K81" s="75" t="s">
        <v>30</v>
      </c>
      <c r="L81" s="75" t="s">
        <v>31</v>
      </c>
      <c r="M81" s="63" t="s">
        <v>32</v>
      </c>
      <c r="N81" s="572">
        <v>1</v>
      </c>
      <c r="O81" s="68">
        <v>1</v>
      </c>
      <c r="P81" s="68">
        <v>1</v>
      </c>
      <c r="Q81" s="68">
        <v>1</v>
      </c>
      <c r="R81" s="68">
        <v>1</v>
      </c>
      <c r="S81" s="68">
        <v>1</v>
      </c>
      <c r="T81" s="68">
        <v>1</v>
      </c>
      <c r="U81" s="68">
        <v>1</v>
      </c>
      <c r="V81" s="68">
        <v>1</v>
      </c>
      <c r="W81" s="68">
        <v>1</v>
      </c>
      <c r="X81" s="68">
        <v>1</v>
      </c>
      <c r="Y81" s="68">
        <v>1</v>
      </c>
      <c r="Z81" s="68">
        <v>1</v>
      </c>
      <c r="AA81" s="72" t="s">
        <v>1452</v>
      </c>
      <c r="AB81" s="75" t="s">
        <v>1429</v>
      </c>
      <c r="AC81" s="75" t="s">
        <v>1430</v>
      </c>
      <c r="AD81" s="75" t="s">
        <v>1431</v>
      </c>
      <c r="AE81" s="75"/>
      <c r="AF81" s="622">
        <v>600000</v>
      </c>
    </row>
    <row r="82" spans="1:33" s="578" customFormat="1" ht="231" customHeight="1">
      <c r="A82" s="92" t="s">
        <v>52</v>
      </c>
      <c r="B82" s="92" t="s">
        <v>1424</v>
      </c>
      <c r="C82" s="92"/>
      <c r="D82" s="53" t="s">
        <v>1453</v>
      </c>
      <c r="E82" s="59" t="s">
        <v>1454</v>
      </c>
      <c r="F82" s="59" t="s">
        <v>1455</v>
      </c>
      <c r="G82" s="63">
        <v>1</v>
      </c>
      <c r="H82" s="59" t="s">
        <v>1456</v>
      </c>
      <c r="I82" s="59" t="s">
        <v>1457</v>
      </c>
      <c r="J82" s="63" t="s">
        <v>29</v>
      </c>
      <c r="K82" s="75" t="s">
        <v>30</v>
      </c>
      <c r="L82" s="63" t="s">
        <v>31</v>
      </c>
      <c r="M82" s="63" t="s">
        <v>40</v>
      </c>
      <c r="N82" s="587">
        <v>13</v>
      </c>
      <c r="O82" s="623"/>
      <c r="P82" s="623">
        <v>2</v>
      </c>
      <c r="Q82" s="623">
        <v>1</v>
      </c>
      <c r="R82" s="599">
        <v>3</v>
      </c>
      <c r="S82" s="599">
        <v>1</v>
      </c>
      <c r="T82" s="599"/>
      <c r="U82" s="599"/>
      <c r="V82" s="599">
        <v>1</v>
      </c>
      <c r="W82" s="599">
        <v>1</v>
      </c>
      <c r="X82" s="623">
        <v>1</v>
      </c>
      <c r="Y82" s="623">
        <v>1</v>
      </c>
      <c r="Z82" s="623">
        <v>2</v>
      </c>
      <c r="AA82" s="72" t="s">
        <v>1458</v>
      </c>
      <c r="AB82" s="75" t="s">
        <v>1429</v>
      </c>
      <c r="AC82" s="75" t="s">
        <v>1430</v>
      </c>
      <c r="AD82" s="75" t="s">
        <v>1431</v>
      </c>
      <c r="AE82" s="75"/>
      <c r="AF82" s="574"/>
    </row>
    <row r="83" spans="1:33" s="578" customFormat="1" ht="289.5" customHeight="1">
      <c r="A83" s="92" t="s">
        <v>52</v>
      </c>
      <c r="B83" s="92" t="s">
        <v>1424</v>
      </c>
      <c r="C83" s="92"/>
      <c r="D83" s="53" t="s">
        <v>1459</v>
      </c>
      <c r="E83" s="162" t="s">
        <v>1460</v>
      </c>
      <c r="F83" s="72" t="s">
        <v>1461</v>
      </c>
      <c r="G83" s="75">
        <v>2</v>
      </c>
      <c r="H83" s="72" t="s">
        <v>171</v>
      </c>
      <c r="I83" s="72" t="s">
        <v>1462</v>
      </c>
      <c r="J83" s="75" t="s">
        <v>81</v>
      </c>
      <c r="K83" s="75" t="s">
        <v>30</v>
      </c>
      <c r="L83" s="75" t="s">
        <v>31</v>
      </c>
      <c r="M83" s="63" t="s">
        <v>32</v>
      </c>
      <c r="N83" s="586">
        <f>+SUM(O83:Z83)</f>
        <v>1.0000000000000002</v>
      </c>
      <c r="O83" s="437"/>
      <c r="P83" s="437"/>
      <c r="Q83" s="437"/>
      <c r="R83" s="437"/>
      <c r="S83" s="61">
        <v>0.16666666666666669</v>
      </c>
      <c r="T83" s="61">
        <v>0.16666666666666669</v>
      </c>
      <c r="U83" s="61">
        <v>0.16666666666666669</v>
      </c>
      <c r="V83" s="61">
        <v>0.16666666666666669</v>
      </c>
      <c r="W83" s="61">
        <v>0.16666666666666669</v>
      </c>
      <c r="X83" s="61">
        <v>0.16666666666666669</v>
      </c>
      <c r="Y83" s="446"/>
      <c r="Z83" s="446"/>
      <c r="AA83" s="72" t="s">
        <v>1463</v>
      </c>
      <c r="AB83" s="75" t="s">
        <v>1429</v>
      </c>
      <c r="AC83" s="75" t="s">
        <v>1430</v>
      </c>
      <c r="AD83" s="75" t="s">
        <v>1431</v>
      </c>
      <c r="AE83" s="75" t="s">
        <v>105</v>
      </c>
      <c r="AF83" s="622">
        <v>3323285</v>
      </c>
    </row>
    <row r="84" spans="1:33" s="578" customFormat="1" ht="165" customHeight="1">
      <c r="A84" s="92" t="s">
        <v>52</v>
      </c>
      <c r="B84" s="52" t="s">
        <v>168</v>
      </c>
      <c r="C84" s="92"/>
      <c r="D84" s="53" t="s">
        <v>1464</v>
      </c>
      <c r="E84" s="72"/>
      <c r="F84" s="72" t="s">
        <v>1465</v>
      </c>
      <c r="G84" s="75">
        <v>1</v>
      </c>
      <c r="H84" s="72" t="s">
        <v>171</v>
      </c>
      <c r="I84" s="72" t="s">
        <v>1462</v>
      </c>
      <c r="J84" s="75" t="s">
        <v>81</v>
      </c>
      <c r="K84" s="75" t="s">
        <v>30</v>
      </c>
      <c r="L84" s="75" t="s">
        <v>31</v>
      </c>
      <c r="M84" s="75" t="s">
        <v>40</v>
      </c>
      <c r="N84" s="586">
        <f t="shared" ref="N84" si="1">+SUM(O84:Z84)</f>
        <v>1</v>
      </c>
      <c r="O84" s="446"/>
      <c r="P84" s="446"/>
      <c r="Q84" s="446"/>
      <c r="R84" s="446">
        <v>0.5</v>
      </c>
      <c r="S84" s="446">
        <v>0.5</v>
      </c>
      <c r="T84" s="437"/>
      <c r="U84" s="437"/>
      <c r="V84" s="437"/>
      <c r="W84" s="437"/>
      <c r="X84" s="437"/>
      <c r="Y84" s="437"/>
      <c r="Z84" s="437"/>
      <c r="AA84" s="72" t="s">
        <v>1466</v>
      </c>
      <c r="AB84" s="75" t="s">
        <v>1429</v>
      </c>
      <c r="AC84" s="75" t="s">
        <v>1430</v>
      </c>
      <c r="AD84" s="75" t="s">
        <v>1431</v>
      </c>
      <c r="AE84" s="75"/>
      <c r="AF84" s="574"/>
    </row>
    <row r="85" spans="1:33" s="337" customFormat="1" ht="196.5" customHeight="1">
      <c r="A85" s="92" t="s">
        <v>52</v>
      </c>
      <c r="B85" s="92" t="s">
        <v>1424</v>
      </c>
      <c r="C85" s="132"/>
      <c r="D85" s="53" t="s">
        <v>1467</v>
      </c>
      <c r="E85" s="75"/>
      <c r="F85" s="72" t="s">
        <v>1468</v>
      </c>
      <c r="G85" s="75">
        <v>2</v>
      </c>
      <c r="H85" s="95" t="s">
        <v>171</v>
      </c>
      <c r="I85" s="53" t="s">
        <v>1469</v>
      </c>
      <c r="J85" s="75" t="s">
        <v>81</v>
      </c>
      <c r="K85" s="75" t="s">
        <v>30</v>
      </c>
      <c r="L85" s="55" t="s">
        <v>31</v>
      </c>
      <c r="M85" s="63" t="s">
        <v>32</v>
      </c>
      <c r="N85" s="624">
        <v>1</v>
      </c>
      <c r="O85" s="437"/>
      <c r="P85" s="437"/>
      <c r="Q85" s="437"/>
      <c r="R85" s="446">
        <v>1</v>
      </c>
      <c r="S85" s="437"/>
      <c r="T85" s="437"/>
      <c r="U85" s="437"/>
      <c r="V85" s="437"/>
      <c r="W85" s="437"/>
      <c r="X85" s="446">
        <v>1</v>
      </c>
      <c r="Y85" s="446"/>
      <c r="Z85" s="446"/>
      <c r="AA85" s="72" t="s">
        <v>1463</v>
      </c>
      <c r="AB85" s="75" t="s">
        <v>1429</v>
      </c>
      <c r="AC85" s="75" t="s">
        <v>1430</v>
      </c>
      <c r="AD85" s="75" t="s">
        <v>1431</v>
      </c>
      <c r="AE85" s="75" t="s">
        <v>105</v>
      </c>
      <c r="AF85" s="622">
        <v>182765</v>
      </c>
      <c r="AG85" s="256"/>
    </row>
    <row r="86" spans="1:33" ht="30.75" hidden="1" customHeight="1">
      <c r="A86" s="256"/>
      <c r="B86" s="256"/>
      <c r="C86" s="625"/>
      <c r="D86" s="303"/>
      <c r="E86" s="303"/>
      <c r="F86" s="303"/>
      <c r="G86" s="299"/>
      <c r="H86" s="256"/>
      <c r="I86" s="256"/>
      <c r="J86" s="256"/>
      <c r="K86" s="256"/>
      <c r="L86" s="256"/>
      <c r="M86" s="256"/>
      <c r="N86" s="256"/>
      <c r="O86" s="256"/>
      <c r="P86" s="256"/>
      <c r="Q86" s="256"/>
      <c r="R86" s="256"/>
      <c r="S86" s="256"/>
      <c r="T86" s="256"/>
      <c r="U86" s="256"/>
      <c r="V86" s="256"/>
      <c r="W86" s="256"/>
      <c r="X86" s="256"/>
      <c r="Y86" s="256"/>
      <c r="Z86" s="256"/>
      <c r="AA86" s="256"/>
      <c r="AB86" s="256"/>
      <c r="AC86" s="299"/>
      <c r="AD86" s="256"/>
      <c r="AE86" s="256"/>
      <c r="AF86" s="238"/>
      <c r="AG86" s="256"/>
    </row>
    <row r="87" spans="1:33" ht="16.5" hidden="1">
      <c r="A87" s="256"/>
      <c r="B87" s="256"/>
      <c r="C87" s="625"/>
      <c r="D87" s="303"/>
      <c r="E87" s="303"/>
      <c r="F87" s="303"/>
      <c r="G87" s="299"/>
      <c r="H87" s="256"/>
      <c r="I87" s="256"/>
      <c r="J87" s="256"/>
      <c r="K87" s="256"/>
      <c r="L87" s="256"/>
      <c r="M87" s="256"/>
      <c r="N87" s="256"/>
      <c r="O87" s="256"/>
      <c r="P87" s="256"/>
      <c r="Q87" s="256"/>
      <c r="R87" s="256"/>
      <c r="S87" s="256"/>
      <c r="T87" s="256"/>
      <c r="U87" s="256"/>
      <c r="V87" s="256"/>
      <c r="W87" s="256"/>
      <c r="X87" s="256"/>
      <c r="Y87" s="256"/>
      <c r="Z87" s="256"/>
      <c r="AA87" s="256"/>
      <c r="AB87" s="256"/>
      <c r="AC87" s="299"/>
      <c r="AD87" s="256"/>
      <c r="AE87" s="256"/>
      <c r="AF87" s="238"/>
      <c r="AG87" s="256"/>
    </row>
    <row r="88" spans="1:33" ht="16.5" hidden="1">
      <c r="A88" s="256"/>
      <c r="B88" s="256"/>
      <c r="C88" s="625"/>
      <c r="D88" s="303"/>
      <c r="E88" s="303"/>
      <c r="F88" s="303"/>
      <c r="G88" s="299"/>
      <c r="H88" s="256"/>
      <c r="I88" s="256"/>
      <c r="J88" s="256"/>
      <c r="K88" s="256"/>
      <c r="L88" s="256"/>
      <c r="M88" s="256"/>
      <c r="N88" s="256"/>
      <c r="O88" s="256"/>
      <c r="P88" s="256"/>
      <c r="Q88" s="256"/>
      <c r="R88" s="256"/>
      <c r="S88" s="256"/>
      <c r="T88" s="256"/>
      <c r="U88" s="256"/>
      <c r="V88" s="256"/>
      <c r="W88" s="256"/>
      <c r="X88" s="256"/>
      <c r="Y88" s="256"/>
      <c r="Z88" s="256"/>
      <c r="AA88" s="256"/>
      <c r="AB88" s="256"/>
      <c r="AC88" s="299"/>
      <c r="AD88" s="256"/>
      <c r="AE88" s="256"/>
      <c r="AF88" s="238"/>
      <c r="AG88" s="256"/>
    </row>
    <row r="89" spans="1:33" ht="23.25" hidden="1">
      <c r="A89" s="256"/>
      <c r="B89" s="256"/>
      <c r="C89" s="625"/>
      <c r="D89" s="303"/>
      <c r="E89" s="303"/>
      <c r="F89" s="303"/>
      <c r="G89" s="299"/>
      <c r="H89" s="256"/>
      <c r="I89" s="256"/>
      <c r="J89" s="256"/>
      <c r="K89" s="256"/>
      <c r="L89" s="256"/>
      <c r="M89" s="256"/>
      <c r="N89" s="256"/>
      <c r="O89" s="256"/>
      <c r="P89" s="256"/>
      <c r="Q89" s="256"/>
      <c r="R89" s="256"/>
      <c r="S89" s="256"/>
      <c r="T89" s="256"/>
      <c r="U89" s="256"/>
      <c r="V89" s="256"/>
      <c r="W89" s="256"/>
      <c r="X89" s="256"/>
      <c r="Y89" s="256"/>
      <c r="Z89" s="256"/>
      <c r="AA89" s="256"/>
      <c r="AB89" s="626" t="s">
        <v>517</v>
      </c>
      <c r="AC89" s="626" t="s">
        <v>1470</v>
      </c>
      <c r="AD89" s="627" t="s">
        <v>519</v>
      </c>
      <c r="AE89" s="256"/>
      <c r="AF89" s="238"/>
      <c r="AG89" s="256"/>
    </row>
    <row r="90" spans="1:33" ht="46.5" hidden="1">
      <c r="A90" s="256"/>
      <c r="B90" s="256"/>
      <c r="C90" s="625"/>
      <c r="D90" s="303"/>
      <c r="E90" s="303"/>
      <c r="F90" s="303"/>
      <c r="G90" s="299"/>
      <c r="H90" s="256"/>
      <c r="I90" s="256"/>
      <c r="J90" s="256"/>
      <c r="K90" s="256"/>
      <c r="L90" s="256"/>
      <c r="M90" s="256"/>
      <c r="N90" s="256"/>
      <c r="O90" s="256"/>
      <c r="P90" s="256"/>
      <c r="Q90" s="256"/>
      <c r="R90" s="256"/>
      <c r="S90" s="256"/>
      <c r="T90" s="256"/>
      <c r="U90" s="256"/>
      <c r="V90" s="256"/>
      <c r="W90" s="256"/>
      <c r="X90" s="256"/>
      <c r="Y90" s="256"/>
      <c r="Z90" s="256"/>
      <c r="AA90" s="256"/>
      <c r="AB90" s="628" t="s">
        <v>1233</v>
      </c>
      <c r="AC90" s="629" t="e">
        <f>+#REF!+#REF!+#REF!+#REF!+#REF!+#REF!+#REF!</f>
        <v>#REF!</v>
      </c>
      <c r="AD90" s="295">
        <f>+G21+G19+G18+G17+G38+G37+G36</f>
        <v>15</v>
      </c>
      <c r="AE90" s="256"/>
      <c r="AF90" s="238"/>
      <c r="AG90" s="256"/>
    </row>
    <row r="91" spans="1:33" ht="46.5" hidden="1">
      <c r="A91" s="256"/>
      <c r="B91" s="256"/>
      <c r="C91" s="625"/>
      <c r="D91" s="303"/>
      <c r="E91" s="303"/>
      <c r="F91" s="303"/>
      <c r="G91" s="299"/>
      <c r="H91" s="256"/>
      <c r="I91" s="256"/>
      <c r="J91" s="256"/>
      <c r="K91" s="256"/>
      <c r="L91" s="256"/>
      <c r="M91" s="256"/>
      <c r="N91" s="256"/>
      <c r="O91" s="256"/>
      <c r="P91" s="256"/>
      <c r="Q91" s="256"/>
      <c r="R91" s="256"/>
      <c r="S91" s="256"/>
      <c r="T91" s="256"/>
      <c r="U91" s="256"/>
      <c r="V91" s="256"/>
      <c r="W91" s="256"/>
      <c r="X91" s="256"/>
      <c r="Y91" s="256"/>
      <c r="Z91" s="256"/>
      <c r="AA91" s="256"/>
      <c r="AB91" s="628" t="s">
        <v>1205</v>
      </c>
      <c r="AC91" s="629" t="e">
        <f>+#REF!+#REF!+#REF!</f>
        <v>#REF!</v>
      </c>
      <c r="AD91" s="295">
        <f>+G12+G15+G16</f>
        <v>7</v>
      </c>
      <c r="AE91" s="256"/>
      <c r="AF91" s="256"/>
      <c r="AG91" s="256"/>
    </row>
    <row r="92" spans="1:33" ht="46.5" hidden="1">
      <c r="A92" s="256"/>
      <c r="B92" s="256"/>
      <c r="C92" s="625"/>
      <c r="D92" s="303"/>
      <c r="E92" s="303"/>
      <c r="F92" s="303"/>
      <c r="G92" s="299"/>
      <c r="H92" s="256"/>
      <c r="I92" s="256"/>
      <c r="J92" s="256"/>
      <c r="K92" s="256"/>
      <c r="L92" s="256"/>
      <c r="M92" s="256"/>
      <c r="N92" s="256"/>
      <c r="O92" s="256"/>
      <c r="P92" s="256"/>
      <c r="Q92" s="256"/>
      <c r="R92" s="256"/>
      <c r="S92" s="256"/>
      <c r="T92" s="256"/>
      <c r="U92" s="256"/>
      <c r="V92" s="256"/>
      <c r="W92" s="256"/>
      <c r="X92" s="256"/>
      <c r="Y92" s="256"/>
      <c r="Z92" s="256"/>
      <c r="AA92" s="256"/>
      <c r="AB92" s="630" t="s">
        <v>1176</v>
      </c>
      <c r="AC92" s="629" t="e">
        <f>+#REF!+#REF!+#REF!</f>
        <v>#REF!</v>
      </c>
      <c r="AD92" s="295">
        <f>+G10+G9+G7</f>
        <v>7</v>
      </c>
      <c r="AE92" s="256"/>
      <c r="AF92" s="256"/>
      <c r="AG92" s="256"/>
    </row>
    <row r="93" spans="1:33" ht="46.5" hidden="1">
      <c r="A93" s="256"/>
      <c r="B93" s="256"/>
      <c r="C93" s="625"/>
      <c r="D93" s="303"/>
      <c r="E93" s="303"/>
      <c r="F93" s="303"/>
      <c r="G93" s="299"/>
      <c r="H93" s="256"/>
      <c r="I93" s="256"/>
      <c r="J93" s="256"/>
      <c r="K93" s="256"/>
      <c r="L93" s="256"/>
      <c r="M93" s="256"/>
      <c r="N93" s="256"/>
      <c r="O93" s="256"/>
      <c r="P93" s="256"/>
      <c r="Q93" s="256"/>
      <c r="R93" s="256"/>
      <c r="S93" s="256"/>
      <c r="T93" s="256"/>
      <c r="U93" s="256"/>
      <c r="V93" s="256"/>
      <c r="W93" s="256"/>
      <c r="X93" s="256"/>
      <c r="Y93" s="256"/>
      <c r="Z93" s="256"/>
      <c r="AA93" s="256"/>
      <c r="AB93" s="628" t="s">
        <v>1309</v>
      </c>
      <c r="AC93" s="631" t="e">
        <f>+#REF!+#REF!+#REF!+#REF!+#REF!</f>
        <v>#REF!</v>
      </c>
      <c r="AD93" s="295">
        <f>+G43+G55+G56+G57+G58</f>
        <v>12</v>
      </c>
      <c r="AE93" s="256"/>
      <c r="AF93" s="256"/>
      <c r="AG93" s="256"/>
    </row>
    <row r="94" spans="1:33" ht="46.5" hidden="1">
      <c r="A94" s="256"/>
      <c r="B94" s="256"/>
      <c r="C94" s="625"/>
      <c r="D94" s="303"/>
      <c r="E94" s="303"/>
      <c r="F94" s="303"/>
      <c r="G94" s="299"/>
      <c r="H94" s="256"/>
      <c r="I94" s="256"/>
      <c r="J94" s="256"/>
      <c r="K94" s="256"/>
      <c r="L94" s="256"/>
      <c r="M94" s="256"/>
      <c r="N94" s="256"/>
      <c r="O94" s="256"/>
      <c r="P94" s="256"/>
      <c r="Q94" s="256"/>
      <c r="R94" s="256"/>
      <c r="S94" s="256"/>
      <c r="T94" s="256"/>
      <c r="U94" s="256"/>
      <c r="V94" s="256"/>
      <c r="W94" s="256"/>
      <c r="X94" s="256"/>
      <c r="Y94" s="256"/>
      <c r="Z94" s="256"/>
      <c r="AA94" s="256"/>
      <c r="AB94" s="632" t="s">
        <v>1379</v>
      </c>
      <c r="AC94" s="633" t="e">
        <f>+#REF!+#REF!+#REF!</f>
        <v>#REF!</v>
      </c>
      <c r="AD94" s="295">
        <f>+G62+G63+G64</f>
        <v>6</v>
      </c>
      <c r="AE94" s="256"/>
      <c r="AF94" s="256"/>
      <c r="AG94" s="256"/>
    </row>
    <row r="95" spans="1:33" ht="46.5" hidden="1">
      <c r="A95" s="256"/>
      <c r="B95" s="256"/>
      <c r="C95" s="625"/>
      <c r="D95" s="303"/>
      <c r="E95" s="303"/>
      <c r="F95" s="303"/>
      <c r="G95" s="299"/>
      <c r="H95" s="256"/>
      <c r="I95" s="256"/>
      <c r="J95" s="256"/>
      <c r="K95" s="256"/>
      <c r="L95" s="256"/>
      <c r="M95" s="256"/>
      <c r="N95" s="256"/>
      <c r="O95" s="256"/>
      <c r="P95" s="256"/>
      <c r="Q95" s="256"/>
      <c r="R95" s="256"/>
      <c r="S95" s="256"/>
      <c r="T95" s="256"/>
      <c r="U95" s="256"/>
      <c r="V95" s="256"/>
      <c r="W95" s="256"/>
      <c r="X95" s="256"/>
      <c r="Y95" s="256"/>
      <c r="Z95" s="256"/>
      <c r="AA95" s="256"/>
      <c r="AB95" s="628" t="s">
        <v>1399</v>
      </c>
      <c r="AC95" s="629" t="e">
        <f>+#REF!+#REF!+#REF!+#REF!</f>
        <v>#REF!</v>
      </c>
      <c r="AD95" s="295">
        <f>+G66+G70+G75+G74</f>
        <v>6</v>
      </c>
      <c r="AE95" s="256"/>
      <c r="AF95" s="256"/>
      <c r="AG95" s="256"/>
    </row>
    <row r="96" spans="1:33" ht="46.5" hidden="1">
      <c r="A96" s="256"/>
      <c r="B96" s="256"/>
      <c r="C96" s="625"/>
      <c r="D96" s="625"/>
      <c r="E96" s="625"/>
      <c r="F96" s="625"/>
      <c r="G96" s="299"/>
      <c r="H96" s="256"/>
      <c r="I96" s="256"/>
      <c r="J96" s="256"/>
      <c r="K96" s="256"/>
      <c r="L96" s="256"/>
      <c r="M96" s="256"/>
      <c r="N96" s="256"/>
      <c r="O96" s="256"/>
      <c r="P96" s="256"/>
      <c r="Q96" s="256"/>
      <c r="R96" s="256"/>
      <c r="S96" s="256"/>
      <c r="T96" s="256"/>
      <c r="U96" s="256"/>
      <c r="V96" s="256"/>
      <c r="W96" s="256"/>
      <c r="X96" s="256"/>
      <c r="Y96" s="256"/>
      <c r="Z96" s="256"/>
      <c r="AA96" s="256"/>
      <c r="AB96" s="628" t="s">
        <v>1429</v>
      </c>
      <c r="AC96" s="631" t="e">
        <f>+#REF!+#REF!+#REF!+#REF!</f>
        <v>#REF!</v>
      </c>
      <c r="AD96" s="295">
        <f>+G76+G78+G81+G79</f>
        <v>7</v>
      </c>
      <c r="AE96" s="256"/>
      <c r="AF96" s="256"/>
      <c r="AG96" s="256"/>
    </row>
    <row r="97" spans="28:30" ht="46.5" hidden="1">
      <c r="AB97" s="634" t="s">
        <v>1471</v>
      </c>
      <c r="AC97" s="635" t="e">
        <f>+AVERAGE(AC90:AC96)</f>
        <v>#REF!</v>
      </c>
      <c r="AD97" s="636">
        <f>SUBTOTAL(9,AD90:AD96)</f>
        <v>60</v>
      </c>
    </row>
    <row r="98" spans="28:30" ht="16.5" hidden="1">
      <c r="AB98" s="256"/>
      <c r="AC98" s="299"/>
      <c r="AD98" s="256"/>
    </row>
    <row r="99" spans="28:30" ht="16.5" hidden="1">
      <c r="AB99" s="256"/>
      <c r="AC99" s="299"/>
      <c r="AD99" s="256"/>
    </row>
    <row r="100" spans="28:30" ht="16.5" hidden="1">
      <c r="AB100" s="256"/>
      <c r="AC100" s="299"/>
      <c r="AD100" s="256"/>
    </row>
    <row r="101" spans="28:30" ht="16.5">
      <c r="AB101" s="256"/>
      <c r="AC101" s="299"/>
      <c r="AD101" s="256"/>
    </row>
  </sheetData>
  <sheetProtection algorithmName="SHA-512" hashValue="oJv9psWoUBRwMEiUB8jTpxpvm8xkrqh9dPdd/zWFFUZuN4EDnQS/mzumn0k7d1ZLvz5WcWAKhsl5BiIIyEysKQ==" saltValue="7lKmJut5oHwAyEWMjAC9Xw==" spinCount="100000" sheet="1" sort="0" autoFilter="0"/>
  <autoFilter ref="A6:AF85" xr:uid="{00000000-0009-0000-0000-000001000000}"/>
  <mergeCells count="43">
    <mergeCell ref="AA3:AF3"/>
    <mergeCell ref="A4:B5"/>
    <mergeCell ref="C4:C6"/>
    <mergeCell ref="D4:D6"/>
    <mergeCell ref="E4:E6"/>
    <mergeCell ref="F4:F6"/>
    <mergeCell ref="G4:G6"/>
    <mergeCell ref="H4:H6"/>
    <mergeCell ref="I4:I6"/>
    <mergeCell ref="J4:J6"/>
    <mergeCell ref="K4:K6"/>
    <mergeCell ref="L4:L6"/>
    <mergeCell ref="M4:M6"/>
    <mergeCell ref="N4:N6"/>
    <mergeCell ref="AF4:AF6"/>
    <mergeCell ref="O5:Q5"/>
    <mergeCell ref="R5:T5"/>
    <mergeCell ref="U5:W5"/>
    <mergeCell ref="X5:Z5"/>
    <mergeCell ref="AA4:AA6"/>
    <mergeCell ref="AB4:AB6"/>
    <mergeCell ref="O4:Z4"/>
    <mergeCell ref="AC4:AC6"/>
    <mergeCell ref="AD4:AD6"/>
    <mergeCell ref="AE4:AE6"/>
    <mergeCell ref="B17:B19"/>
    <mergeCell ref="C17:C19"/>
    <mergeCell ref="D17:D19"/>
    <mergeCell ref="A20:A21"/>
    <mergeCell ref="B20:B21"/>
    <mergeCell ref="C20:C21"/>
    <mergeCell ref="D59:D61"/>
    <mergeCell ref="C66:C72"/>
    <mergeCell ref="D73:D74"/>
    <mergeCell ref="D28:D31"/>
    <mergeCell ref="A32:A34"/>
    <mergeCell ref="B32:B34"/>
    <mergeCell ref="C32:C34"/>
    <mergeCell ref="D32:D34"/>
    <mergeCell ref="A40:A42"/>
    <mergeCell ref="B40:B42"/>
    <mergeCell ref="C40:C42"/>
    <mergeCell ref="D40:D42"/>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r:uid="{85F5E077-5C6C-428B-866E-5E3C2E459A91}">
          <x14:formula1>
            <xm:f>'[Planilla POA 2022 Servicios Generales.xlsx]Hoja1'!#REF!</xm:f>
          </x14:formula1>
          <xm:sqref>G73:H74 A73:B74 M73:M74 J73:J74</xm:sqref>
        </x14:dataValidation>
        <x14:dataValidation type="list" allowBlank="1" showInputMessage="1" showErrorMessage="1" xr:uid="{E6357BE0-934F-44D6-8DC3-8E66A7F237FD}">
          <x14:formula1>
            <xm:f>'C:\Users\ipimentels\OneDrive - Edenorte Dominicana, S.A\Escritorio\[Planilla Plan Operativo Anual 2022 - DGH.xlsx]Hoja1'!#REF!</xm:f>
          </x14:formula1>
          <xm:sqref>H65 A65:B65 J65 L65</xm:sqref>
        </x14:dataValidation>
        <x14:dataValidation type="list" allowBlank="1" showInputMessage="1" showErrorMessage="1" xr:uid="{B659F264-DC5C-4664-B8A4-04D0DA2ECD68}">
          <x14:formula1>
            <xm:f>'H:\Grupos\Gestion Humana\Desarrollo Organizacional\9. PLAN DE TRABAJO ANUAL\2019\POA 2019\[Plan Operativo 2019 - DO.xlsx]Hoja1'!#REF!</xm:f>
          </x14:formula1>
          <xm:sqref>H48</xm:sqref>
        </x14:dataValidation>
        <x14:dataValidation type="list" allowBlank="1" showInputMessage="1" showErrorMessage="1" xr:uid="{B9BC89F2-D6D1-438C-8264-0F5B003570AF}">
          <x14:formula1>
            <xm:f>'C:\Users\ehenriquezm\AppData\Local\Microsoft\Windows\INetCache\Content.MSO\[POA 2021 - Dirección de Gestión Humana Referencia.xlsx]Hoja1'!#REF!</xm:f>
          </x14:formula1>
          <xm:sqref>H70:H72 J70:J72 H66:H68 J66:J68 L67:L68 L70 L73:L74</xm:sqref>
        </x14:dataValidation>
        <x14:dataValidation type="list" allowBlank="1" showInputMessage="1" showErrorMessage="1" xr:uid="{ADCF2D8E-77C9-479A-9E89-ADA32C018810}">
          <x14:formula1>
            <xm:f>'C:\Users\odtiburcio\Desktop\POA''s 2022\[RRLL.XLSX]Hoja1'!#REF!</xm:f>
          </x14:formula1>
          <xm:sqref>A75:B75 A66:B72</xm:sqref>
        </x14:dataValidation>
        <x14:dataValidation type="list" allowBlank="1" showInputMessage="1" showErrorMessage="1" xr:uid="{8EEFBF64-2DF5-4A37-A4AA-C293918EEA6B}">
          <x14:formula1>
            <xm:f>'C:\UP\POA 2022 Y PRESUPUESTO\POA\[POA 2021 - Dirección de Gestión Humana Referencia.xlsx]Hoja1'!#REF!</xm:f>
          </x14:formula1>
          <xm:sqref>H76:H85 J76:J85 L76:L85</xm:sqref>
        </x14:dataValidation>
        <x14:dataValidation type="list" allowBlank="1" showInputMessage="1" showErrorMessage="1" xr:uid="{560947AC-01F4-4BB6-8187-72AC745B7A8C}">
          <x14:formula1>
            <xm:f>'D:\PLANIFICACION Y PRESUPUESTO 2020\[Plan Operativo 2020 - DCE - copia.xlsx]Hoja1'!#REF!</xm:f>
          </x14:formula1>
          <xm:sqref>H75 J75 L75 L66 L71:L72</xm:sqref>
        </x14:dataValidation>
        <x14:dataValidation type="list" allowBlank="1" showInputMessage="1" showErrorMessage="1" xr:uid="{1AEF53F8-C184-417A-8FAE-A5FF5747A5D6}">
          <x14:formula1>
            <xm:f>'C:\Users\odtiburcio\Desktop\POA''s 2022\[R&amp;S.xlsx]Hoja1'!#REF!</xm:f>
          </x14:formula1>
          <xm:sqref>H62:H64 A62:B64 J62:J64 L62:L64</xm:sqref>
        </x14:dataValidation>
        <x14:dataValidation type="list" allowBlank="1" showInputMessage="1" showErrorMessage="1" xr:uid="{B3044359-FE2E-4208-B005-20770601D9D7}">
          <x14:formula1>
            <xm:f>'H:\Grupos\Gestion Humana\Desarrollo Organizacional\9. PLAN DE TRABAJO ANUAL\2022\Planificación 2022\INSUMOS\[POA 2021 - Dirección de Gestión Humana Referencia.xlsx]Hoja1'!#REF!</xm:f>
          </x14:formula1>
          <xm:sqref>H69 L69 J69 L54:L58 L48 L43 H47 L45:L46 G43:H46 J43:J58 L50:L52 H49:H58 G47:G56</xm:sqref>
        </x14:dataValidation>
        <x14:dataValidation type="list" allowBlank="1" showInputMessage="1" showErrorMessage="1" xr:uid="{1463FBA0-2BF8-4A51-B80E-CF871ABE6CBF}">
          <x14:formula1>
            <xm:f>'P:\2-Gerencia de Planificacion y Presupuesto\3- GERENCIA PLANIFICACION Y PRESUPUESTOS\PLANES OPERATIVOS 2022-EDENORTE\7. DGH\[7. Plan Operativo Anual 2022-Direción de Gestión Humana.xlsx]Hoja1'!#REF!</xm:f>
          </x14:formula1>
          <xm:sqref>A7:A20 G7:G27 G57:G58 G75:G85 G62:G72 H7:H34 K7:K85 L7:L34 L47 L44 L53 L49 J7:J34 M75:M85 M7:M72 B7:B17 B20 A35:B40 A22:B32</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18C35-A3EB-4B45-A591-672576223BD5}">
  <sheetPr codeName="Hoja8">
    <pageSetUpPr fitToPage="1"/>
  </sheetPr>
  <dimension ref="A1:AM1215"/>
  <sheetViews>
    <sheetView showGridLines="0" topLeftCell="E13" zoomScale="32" zoomScaleNormal="32" zoomScaleSheetLayoutView="40" zoomScalePageLayoutView="30" workbookViewId="0">
      <selection activeCell="AK9" sqref="AK9"/>
    </sheetView>
  </sheetViews>
  <sheetFormatPr baseColWidth="10" defaultColWidth="11.42578125" defaultRowHeight="16.5"/>
  <cols>
    <col min="1" max="3" width="50.7109375" style="256" customWidth="1"/>
    <col min="4" max="4" width="50.7109375" style="637" customWidth="1"/>
    <col min="5" max="6" width="50.7109375" style="256" customWidth="1"/>
    <col min="7" max="7" width="25.7109375" style="256" customWidth="1"/>
    <col min="8" max="8" width="30.7109375" style="256" customWidth="1"/>
    <col min="9" max="11" width="39.7109375" style="256" customWidth="1"/>
    <col min="12" max="12" width="38.85546875" style="256" customWidth="1"/>
    <col min="13" max="13" width="32.85546875" style="256" customWidth="1"/>
    <col min="14" max="14" width="30.7109375" style="256" customWidth="1"/>
    <col min="15" max="15" width="33.140625" style="256" customWidth="1"/>
    <col min="16" max="26" width="15.7109375" style="256" customWidth="1"/>
    <col min="27" max="29" width="25.7109375" style="257" customWidth="1"/>
    <col min="30" max="30" width="31.140625" style="257" customWidth="1"/>
    <col min="31" max="31" width="25.7109375" style="256" customWidth="1"/>
    <col min="32" max="32" width="25.7109375" style="238" customWidth="1"/>
    <col min="33" max="39" width="11.42578125" style="238"/>
    <col min="40" max="40" width="5" style="256" customWidth="1"/>
    <col min="41" max="16384" width="11.42578125" style="256"/>
  </cols>
  <sheetData>
    <row r="1" spans="1:39" ht="33" customHeight="1"/>
    <row r="2" spans="1:39" ht="29.25" customHeight="1">
      <c r="B2" s="258" t="s">
        <v>0</v>
      </c>
      <c r="N2" s="81" t="s">
        <v>516</v>
      </c>
    </row>
    <row r="3" spans="1:39" ht="34.5" customHeight="1">
      <c r="B3" s="259" t="s">
        <v>1472</v>
      </c>
      <c r="G3" s="638"/>
      <c r="H3" s="638"/>
      <c r="I3" s="638"/>
      <c r="J3" s="638"/>
      <c r="K3" s="638"/>
      <c r="L3" s="638"/>
      <c r="M3" s="638"/>
      <c r="N3" s="82">
        <f ca="1">EOMONTH(TODAY(),-1)-30</f>
        <v>44590</v>
      </c>
      <c r="O3" s="638"/>
      <c r="P3" s="638"/>
      <c r="Q3" s="638"/>
      <c r="R3" s="638"/>
      <c r="S3" s="638"/>
      <c r="T3" s="638"/>
      <c r="U3" s="638"/>
      <c r="V3" s="638"/>
      <c r="W3" s="638"/>
      <c r="X3" s="638"/>
      <c r="Y3" s="638"/>
      <c r="Z3" s="638"/>
      <c r="AA3" s="639"/>
      <c r="AB3" s="639"/>
      <c r="AC3" s="639"/>
      <c r="AD3" s="639"/>
      <c r="AE3" s="639"/>
      <c r="AF3" s="639"/>
    </row>
    <row r="4" spans="1:39" s="641" customFormat="1" ht="66" customHeight="1">
      <c r="A4" s="1334" t="s">
        <v>1</v>
      </c>
      <c r="B4" s="1334"/>
      <c r="C4" s="1334" t="s">
        <v>2</v>
      </c>
      <c r="D4" s="1334" t="s">
        <v>3</v>
      </c>
      <c r="E4" s="1334" t="s">
        <v>4</v>
      </c>
      <c r="F4" s="1334" t="s">
        <v>5</v>
      </c>
      <c r="G4" s="1334" t="s">
        <v>6</v>
      </c>
      <c r="H4" s="1334" t="s">
        <v>18</v>
      </c>
      <c r="I4" s="1334" t="s">
        <v>19</v>
      </c>
      <c r="J4" s="1334" t="s">
        <v>20</v>
      </c>
      <c r="K4" s="1334" t="s">
        <v>7</v>
      </c>
      <c r="L4" s="1334" t="s">
        <v>21</v>
      </c>
      <c r="M4" s="1334" t="s">
        <v>22</v>
      </c>
      <c r="N4" s="1334" t="s">
        <v>8</v>
      </c>
      <c r="O4" s="1334" t="s">
        <v>9</v>
      </c>
      <c r="P4" s="1334"/>
      <c r="Q4" s="1334"/>
      <c r="R4" s="1334"/>
      <c r="S4" s="1334"/>
      <c r="T4" s="1334"/>
      <c r="U4" s="1334"/>
      <c r="V4" s="1334"/>
      <c r="W4" s="1334"/>
      <c r="X4" s="1334"/>
      <c r="Y4" s="1334"/>
      <c r="Z4" s="1334"/>
      <c r="AA4" s="1334" t="s">
        <v>10</v>
      </c>
      <c r="AB4" s="1334" t="s">
        <v>605</v>
      </c>
      <c r="AC4" s="1334" t="s">
        <v>11</v>
      </c>
      <c r="AD4" s="1334" t="s">
        <v>12</v>
      </c>
      <c r="AE4" s="1334" t="s">
        <v>13</v>
      </c>
      <c r="AF4" s="1334" t="s">
        <v>14</v>
      </c>
      <c r="AG4" s="640"/>
      <c r="AH4" s="640"/>
      <c r="AI4" s="640"/>
      <c r="AJ4" s="640"/>
      <c r="AK4" s="640"/>
      <c r="AL4" s="640"/>
      <c r="AM4" s="640"/>
    </row>
    <row r="5" spans="1:39" s="641" customFormat="1" ht="58.5" customHeight="1">
      <c r="A5" s="1334" t="s">
        <v>15</v>
      </c>
      <c r="B5" s="1334" t="s">
        <v>16</v>
      </c>
      <c r="C5" s="1334"/>
      <c r="D5" s="1334"/>
      <c r="E5" s="1334"/>
      <c r="F5" s="1334"/>
      <c r="G5" s="1334"/>
      <c r="H5" s="1334"/>
      <c r="I5" s="1334"/>
      <c r="J5" s="1334"/>
      <c r="K5" s="1334"/>
      <c r="L5" s="1334"/>
      <c r="M5" s="1334"/>
      <c r="N5" s="1334"/>
      <c r="O5" s="1334" t="s">
        <v>606</v>
      </c>
      <c r="P5" s="1334"/>
      <c r="Q5" s="1334"/>
      <c r="R5" s="1334" t="s">
        <v>607</v>
      </c>
      <c r="S5" s="1334"/>
      <c r="T5" s="1334"/>
      <c r="U5" s="1334" t="s">
        <v>608</v>
      </c>
      <c r="V5" s="1334"/>
      <c r="W5" s="1334"/>
      <c r="X5" s="1334" t="s">
        <v>609</v>
      </c>
      <c r="Y5" s="1334"/>
      <c r="Z5" s="1334"/>
      <c r="AA5" s="1334"/>
      <c r="AB5" s="1334"/>
      <c r="AC5" s="1334"/>
      <c r="AD5" s="1334"/>
      <c r="AE5" s="1334"/>
      <c r="AF5" s="1334"/>
      <c r="AG5" s="640"/>
      <c r="AH5" s="640"/>
      <c r="AI5" s="640"/>
      <c r="AJ5" s="640"/>
      <c r="AK5" s="640"/>
      <c r="AL5" s="640"/>
      <c r="AM5" s="640"/>
    </row>
    <row r="6" spans="1:39" s="641" customFormat="1" ht="50.25" customHeight="1">
      <c r="A6" s="1334"/>
      <c r="B6" s="1334"/>
      <c r="C6" s="1334"/>
      <c r="D6" s="1334"/>
      <c r="E6" s="1334"/>
      <c r="F6" s="1334"/>
      <c r="G6" s="1334"/>
      <c r="H6" s="1334"/>
      <c r="I6" s="1334"/>
      <c r="J6" s="1334"/>
      <c r="K6" s="1334"/>
      <c r="L6" s="1334"/>
      <c r="M6" s="1334"/>
      <c r="N6" s="1334"/>
      <c r="O6" s="194">
        <v>44562</v>
      </c>
      <c r="P6" s="194">
        <v>44593</v>
      </c>
      <c r="Q6" s="194">
        <v>44621</v>
      </c>
      <c r="R6" s="194">
        <v>44652</v>
      </c>
      <c r="S6" s="194">
        <v>44682</v>
      </c>
      <c r="T6" s="194">
        <v>44713</v>
      </c>
      <c r="U6" s="194">
        <v>44743</v>
      </c>
      <c r="V6" s="194">
        <v>44774</v>
      </c>
      <c r="W6" s="194">
        <v>44805</v>
      </c>
      <c r="X6" s="194">
        <v>44835</v>
      </c>
      <c r="Y6" s="194">
        <v>44866</v>
      </c>
      <c r="Z6" s="194">
        <v>44896</v>
      </c>
      <c r="AA6" s="1334"/>
      <c r="AB6" s="1334"/>
      <c r="AC6" s="1334"/>
      <c r="AD6" s="1334"/>
      <c r="AE6" s="1334"/>
      <c r="AF6" s="1334"/>
      <c r="AG6" s="640"/>
      <c r="AH6" s="642"/>
      <c r="AI6" s="640"/>
      <c r="AJ6" s="640"/>
      <c r="AK6" s="640"/>
      <c r="AL6" s="640"/>
      <c r="AM6" s="640"/>
    </row>
    <row r="7" spans="1:39" s="647" customFormat="1" ht="163.5" customHeight="1">
      <c r="A7" s="643" t="s">
        <v>34</v>
      </c>
      <c r="B7" s="150" t="s">
        <v>43</v>
      </c>
      <c r="C7" s="187"/>
      <c r="D7" s="126" t="s">
        <v>1473</v>
      </c>
      <c r="E7" s="151"/>
      <c r="F7" s="230" t="s">
        <v>1474</v>
      </c>
      <c r="G7" s="135">
        <v>2</v>
      </c>
      <c r="H7" s="230" t="s">
        <v>28</v>
      </c>
      <c r="I7" s="230" t="s">
        <v>1475</v>
      </c>
      <c r="J7" s="170" t="s">
        <v>29</v>
      </c>
      <c r="K7" s="170" t="s">
        <v>30</v>
      </c>
      <c r="L7" s="170" t="s">
        <v>31</v>
      </c>
      <c r="M7" s="153" t="s">
        <v>40</v>
      </c>
      <c r="N7" s="644">
        <f>SUM(O7:Z7)</f>
        <v>8400</v>
      </c>
      <c r="O7" s="173">
        <v>700</v>
      </c>
      <c r="P7" s="174">
        <v>700</v>
      </c>
      <c r="Q7" s="174">
        <v>700</v>
      </c>
      <c r="R7" s="174">
        <v>700</v>
      </c>
      <c r="S7" s="174">
        <v>700</v>
      </c>
      <c r="T7" s="174">
        <v>700</v>
      </c>
      <c r="U7" s="174">
        <v>700</v>
      </c>
      <c r="V7" s="174">
        <v>700</v>
      </c>
      <c r="W7" s="174">
        <v>700</v>
      </c>
      <c r="X7" s="174">
        <v>700</v>
      </c>
      <c r="Y7" s="174">
        <v>700</v>
      </c>
      <c r="Z7" s="174">
        <v>700</v>
      </c>
      <c r="AA7" s="230" t="s">
        <v>184</v>
      </c>
      <c r="AB7" s="230" t="s">
        <v>1476</v>
      </c>
      <c r="AC7" s="161" t="s">
        <v>1476</v>
      </c>
      <c r="AD7" s="161" t="s">
        <v>1477</v>
      </c>
      <c r="AE7" s="151"/>
      <c r="AF7" s="645"/>
      <c r="AG7" s="646"/>
      <c r="AH7" s="646"/>
      <c r="AI7" s="646"/>
      <c r="AJ7" s="646"/>
      <c r="AK7" s="646"/>
      <c r="AL7" s="646"/>
      <c r="AM7" s="646"/>
    </row>
    <row r="8" spans="1:39" s="647" customFormat="1" ht="186">
      <c r="A8" s="648" t="s">
        <v>34</v>
      </c>
      <c r="B8" s="139" t="s">
        <v>106</v>
      </c>
      <c r="C8" s="69"/>
      <c r="D8" s="66" t="s">
        <v>1478</v>
      </c>
      <c r="E8" s="151"/>
      <c r="F8" s="53" t="s">
        <v>1479</v>
      </c>
      <c r="G8" s="135">
        <v>3</v>
      </c>
      <c r="H8" s="53" t="s">
        <v>100</v>
      </c>
      <c r="I8" s="312" t="s">
        <v>574</v>
      </c>
      <c r="J8" s="170" t="s">
        <v>29</v>
      </c>
      <c r="K8" s="170" t="s">
        <v>30</v>
      </c>
      <c r="L8" s="151" t="s">
        <v>31</v>
      </c>
      <c r="M8" s="153" t="s">
        <v>40</v>
      </c>
      <c r="N8" s="649">
        <v>150</v>
      </c>
      <c r="O8" s="174">
        <v>12</v>
      </c>
      <c r="P8" s="174">
        <v>12</v>
      </c>
      <c r="Q8" s="174">
        <v>13</v>
      </c>
      <c r="R8" s="174">
        <v>12</v>
      </c>
      <c r="S8" s="174">
        <v>12</v>
      </c>
      <c r="T8" s="174">
        <v>13</v>
      </c>
      <c r="U8" s="174">
        <v>13</v>
      </c>
      <c r="V8" s="174">
        <v>13</v>
      </c>
      <c r="W8" s="174">
        <v>12</v>
      </c>
      <c r="X8" s="174">
        <v>13</v>
      </c>
      <c r="Y8" s="174">
        <v>13</v>
      </c>
      <c r="Z8" s="510">
        <v>12</v>
      </c>
      <c r="AA8" s="53" t="s">
        <v>1480</v>
      </c>
      <c r="AB8" s="230" t="s">
        <v>1476</v>
      </c>
      <c r="AC8" s="161" t="s">
        <v>1476</v>
      </c>
      <c r="AD8" s="161" t="s">
        <v>1477</v>
      </c>
      <c r="AE8" s="151"/>
      <c r="AF8" s="277"/>
      <c r="AG8" s="646"/>
      <c r="AH8" s="646"/>
      <c r="AI8" s="646"/>
      <c r="AJ8" s="646"/>
      <c r="AK8" s="646"/>
      <c r="AL8" s="646"/>
      <c r="AM8" s="646"/>
    </row>
    <row r="9" spans="1:39" s="647" customFormat="1" ht="129" customHeight="1">
      <c r="A9" s="648" t="s">
        <v>34</v>
      </c>
      <c r="B9" s="132" t="s">
        <v>58</v>
      </c>
      <c r="C9" s="69"/>
      <c r="D9" s="66" t="s">
        <v>1481</v>
      </c>
      <c r="E9" s="151"/>
      <c r="F9" s="53" t="s">
        <v>1482</v>
      </c>
      <c r="G9" s="135">
        <v>2</v>
      </c>
      <c r="H9" s="53" t="s">
        <v>44</v>
      </c>
      <c r="I9" s="312" t="s">
        <v>1391</v>
      </c>
      <c r="J9" s="170" t="s">
        <v>29</v>
      </c>
      <c r="K9" s="170" t="s">
        <v>30</v>
      </c>
      <c r="L9" s="151" t="s">
        <v>31</v>
      </c>
      <c r="M9" s="153" t="s">
        <v>40</v>
      </c>
      <c r="N9" s="649">
        <f>SUM(O9:Z9)</f>
        <v>40</v>
      </c>
      <c r="O9" s="174"/>
      <c r="P9" s="174"/>
      <c r="Q9" s="174">
        <v>10</v>
      </c>
      <c r="R9" s="174"/>
      <c r="S9" s="174"/>
      <c r="T9" s="174">
        <v>10</v>
      </c>
      <c r="U9" s="174"/>
      <c r="V9" s="174"/>
      <c r="W9" s="174">
        <v>10</v>
      </c>
      <c r="X9" s="174"/>
      <c r="Y9" s="174"/>
      <c r="Z9" s="174">
        <v>10</v>
      </c>
      <c r="AA9" s="53" t="s">
        <v>1483</v>
      </c>
      <c r="AB9" s="230" t="s">
        <v>1476</v>
      </c>
      <c r="AC9" s="161" t="s">
        <v>1476</v>
      </c>
      <c r="AD9" s="161" t="s">
        <v>1477</v>
      </c>
      <c r="AE9" s="186" t="s">
        <v>115</v>
      </c>
      <c r="AF9" s="277"/>
      <c r="AG9" s="646"/>
      <c r="AH9" s="646"/>
      <c r="AI9" s="646"/>
      <c r="AJ9" s="646"/>
      <c r="AK9" s="646"/>
      <c r="AL9" s="646"/>
      <c r="AM9" s="646"/>
    </row>
    <row r="10" spans="1:39" s="647" customFormat="1" ht="144" customHeight="1" thickBot="1">
      <c r="A10" s="648" t="s">
        <v>42</v>
      </c>
      <c r="B10" s="131" t="s">
        <v>116</v>
      </c>
      <c r="C10" s="132"/>
      <c r="D10" s="66" t="s">
        <v>1484</v>
      </c>
      <c r="E10" s="66"/>
      <c r="F10" s="53" t="s">
        <v>1485</v>
      </c>
      <c r="G10" s="135">
        <v>3</v>
      </c>
      <c r="H10" s="53" t="s">
        <v>100</v>
      </c>
      <c r="I10" s="312" t="s">
        <v>1486</v>
      </c>
      <c r="J10" s="170" t="s">
        <v>29</v>
      </c>
      <c r="K10" s="170" t="s">
        <v>30</v>
      </c>
      <c r="L10" s="151" t="s">
        <v>31</v>
      </c>
      <c r="M10" s="153" t="s">
        <v>40</v>
      </c>
      <c r="N10" s="649">
        <v>25000</v>
      </c>
      <c r="O10" s="182">
        <v>2000</v>
      </c>
      <c r="P10" s="182">
        <v>2100</v>
      </c>
      <c r="Q10" s="182">
        <v>2100</v>
      </c>
      <c r="R10" s="182">
        <v>2100</v>
      </c>
      <c r="S10" s="182">
        <v>2100</v>
      </c>
      <c r="T10" s="182">
        <v>2100</v>
      </c>
      <c r="U10" s="182">
        <v>2100</v>
      </c>
      <c r="V10" s="182">
        <v>2100</v>
      </c>
      <c r="W10" s="182">
        <v>2100</v>
      </c>
      <c r="X10" s="182">
        <v>2100</v>
      </c>
      <c r="Y10" s="182">
        <v>2100</v>
      </c>
      <c r="Z10" s="182">
        <v>2000</v>
      </c>
      <c r="AA10" s="53" t="s">
        <v>1487</v>
      </c>
      <c r="AB10" s="230" t="s">
        <v>1476</v>
      </c>
      <c r="AC10" s="186" t="s">
        <v>1476</v>
      </c>
      <c r="AD10" s="161" t="s">
        <v>1477</v>
      </c>
      <c r="AE10" s="126" t="s">
        <v>1488</v>
      </c>
      <c r="AF10" s="285"/>
    </row>
    <row r="11" spans="1:39" s="647" customFormat="1" ht="198.75" customHeight="1" thickTop="1">
      <c r="A11" s="650" t="s">
        <v>26</v>
      </c>
      <c r="B11" s="138" t="s">
        <v>27</v>
      </c>
      <c r="C11" s="150"/>
      <c r="D11" s="1319" t="s">
        <v>1489</v>
      </c>
      <c r="E11" s="151"/>
      <c r="F11" s="53" t="s">
        <v>1490</v>
      </c>
      <c r="G11" s="136">
        <v>3</v>
      </c>
      <c r="H11" s="53" t="s">
        <v>100</v>
      </c>
      <c r="I11" s="312" t="s">
        <v>1491</v>
      </c>
      <c r="J11" s="170" t="s">
        <v>29</v>
      </c>
      <c r="K11" s="170" t="s">
        <v>30</v>
      </c>
      <c r="L11" s="170" t="s">
        <v>31</v>
      </c>
      <c r="M11" s="153" t="s">
        <v>40</v>
      </c>
      <c r="N11" s="651">
        <v>5000</v>
      </c>
      <c r="O11" s="173">
        <v>400</v>
      </c>
      <c r="P11" s="173">
        <v>400</v>
      </c>
      <c r="Q11" s="173">
        <v>400</v>
      </c>
      <c r="R11" s="173">
        <v>450</v>
      </c>
      <c r="S11" s="173">
        <v>460</v>
      </c>
      <c r="T11" s="173">
        <v>480</v>
      </c>
      <c r="U11" s="173">
        <v>500</v>
      </c>
      <c r="V11" s="173">
        <v>410</v>
      </c>
      <c r="W11" s="173">
        <v>400</v>
      </c>
      <c r="X11" s="173">
        <v>400</v>
      </c>
      <c r="Y11" s="173">
        <v>400</v>
      </c>
      <c r="Z11" s="173">
        <v>300</v>
      </c>
      <c r="AA11" s="53" t="s">
        <v>1492</v>
      </c>
      <c r="AB11" s="230" t="s">
        <v>1476</v>
      </c>
      <c r="AC11" s="161" t="s">
        <v>1476</v>
      </c>
      <c r="AD11" s="161" t="s">
        <v>1477</v>
      </c>
      <c r="AE11" s="151"/>
      <c r="AF11" s="272"/>
    </row>
    <row r="12" spans="1:39" s="654" customFormat="1" ht="171" customHeight="1">
      <c r="A12" s="1530" t="s">
        <v>62</v>
      </c>
      <c r="B12" s="1430" t="s">
        <v>27</v>
      </c>
      <c r="C12" s="1286" t="s">
        <v>1493</v>
      </c>
      <c r="D12" s="1321"/>
      <c r="E12" s="66" t="s">
        <v>1494</v>
      </c>
      <c r="F12" s="53" t="s">
        <v>1495</v>
      </c>
      <c r="G12" s="136">
        <v>3</v>
      </c>
      <c r="H12" s="53" t="s">
        <v>100</v>
      </c>
      <c r="I12" s="652" t="s">
        <v>1496</v>
      </c>
      <c r="J12" s="170" t="s">
        <v>29</v>
      </c>
      <c r="K12" s="170" t="s">
        <v>30</v>
      </c>
      <c r="L12" s="151" t="s">
        <v>31</v>
      </c>
      <c r="M12" s="171" t="s">
        <v>32</v>
      </c>
      <c r="N12" s="651">
        <v>2000</v>
      </c>
      <c r="O12" s="182">
        <v>166</v>
      </c>
      <c r="P12" s="182">
        <v>166</v>
      </c>
      <c r="Q12" s="182">
        <v>166</v>
      </c>
      <c r="R12" s="182">
        <v>166</v>
      </c>
      <c r="S12" s="182">
        <v>166</v>
      </c>
      <c r="T12" s="182">
        <v>166</v>
      </c>
      <c r="U12" s="182">
        <v>166</v>
      </c>
      <c r="V12" s="182">
        <v>166</v>
      </c>
      <c r="W12" s="182">
        <v>163</v>
      </c>
      <c r="X12" s="182">
        <v>166</v>
      </c>
      <c r="Y12" s="182">
        <v>177</v>
      </c>
      <c r="Z12" s="182">
        <v>166</v>
      </c>
      <c r="AA12" s="53" t="s">
        <v>1487</v>
      </c>
      <c r="AB12" s="230" t="s">
        <v>1476</v>
      </c>
      <c r="AC12" s="230" t="s">
        <v>1476</v>
      </c>
      <c r="AD12" s="161" t="s">
        <v>1477</v>
      </c>
      <c r="AE12" s="124"/>
      <c r="AF12" s="653"/>
    </row>
    <row r="13" spans="1:39" s="647" customFormat="1" ht="126" customHeight="1">
      <c r="A13" s="1531"/>
      <c r="B13" s="1431"/>
      <c r="C13" s="1287"/>
      <c r="D13" s="66" t="s">
        <v>1497</v>
      </c>
      <c r="E13" s="133"/>
      <c r="F13" s="53" t="s">
        <v>1498</v>
      </c>
      <c r="G13" s="135">
        <v>3</v>
      </c>
      <c r="H13" s="53" t="s">
        <v>100</v>
      </c>
      <c r="I13" s="312" t="s">
        <v>1499</v>
      </c>
      <c r="J13" s="170" t="s">
        <v>29</v>
      </c>
      <c r="K13" s="170" t="s">
        <v>30</v>
      </c>
      <c r="L13" s="151" t="s">
        <v>31</v>
      </c>
      <c r="M13" s="171" t="s">
        <v>40</v>
      </c>
      <c r="N13" s="651">
        <v>30000</v>
      </c>
      <c r="O13" s="182">
        <v>2500</v>
      </c>
      <c r="P13" s="182">
        <v>2500</v>
      </c>
      <c r="Q13" s="182">
        <v>2500</v>
      </c>
      <c r="R13" s="182">
        <v>2500</v>
      </c>
      <c r="S13" s="182">
        <v>2500</v>
      </c>
      <c r="T13" s="182">
        <v>2500</v>
      </c>
      <c r="U13" s="182">
        <v>2500</v>
      </c>
      <c r="V13" s="182">
        <v>2500</v>
      </c>
      <c r="W13" s="182">
        <v>2500</v>
      </c>
      <c r="X13" s="182">
        <v>2500</v>
      </c>
      <c r="Y13" s="182">
        <v>2500</v>
      </c>
      <c r="Z13" s="182">
        <v>2500</v>
      </c>
      <c r="AA13" s="53" t="s">
        <v>1492</v>
      </c>
      <c r="AB13" s="230" t="s">
        <v>1476</v>
      </c>
      <c r="AC13" s="161" t="s">
        <v>1476</v>
      </c>
      <c r="AD13" s="161" t="s">
        <v>1477</v>
      </c>
      <c r="AE13" s="151"/>
      <c r="AF13" s="285"/>
    </row>
    <row r="14" spans="1:39" s="647" customFormat="1" ht="172.5" customHeight="1">
      <c r="A14" s="348" t="s">
        <v>57</v>
      </c>
      <c r="B14" s="348" t="s">
        <v>99</v>
      </c>
      <c r="C14" s="132"/>
      <c r="D14" s="66" t="s">
        <v>1500</v>
      </c>
      <c r="E14" s="133"/>
      <c r="F14" s="53" t="s">
        <v>1501</v>
      </c>
      <c r="G14" s="135">
        <v>3</v>
      </c>
      <c r="H14" s="53" t="s">
        <v>100</v>
      </c>
      <c r="I14" s="312" t="s">
        <v>1502</v>
      </c>
      <c r="J14" s="170" t="s">
        <v>29</v>
      </c>
      <c r="K14" s="170" t="s">
        <v>30</v>
      </c>
      <c r="L14" s="151" t="s">
        <v>31</v>
      </c>
      <c r="M14" s="153" t="s">
        <v>40</v>
      </c>
      <c r="N14" s="649">
        <f>SUM(O14:Z14)</f>
        <v>12</v>
      </c>
      <c r="O14" s="182">
        <v>1</v>
      </c>
      <c r="P14" s="182">
        <v>1</v>
      </c>
      <c r="Q14" s="182">
        <v>1</v>
      </c>
      <c r="R14" s="182">
        <v>1</v>
      </c>
      <c r="S14" s="182">
        <v>1</v>
      </c>
      <c r="T14" s="182">
        <v>1</v>
      </c>
      <c r="U14" s="182">
        <v>1</v>
      </c>
      <c r="V14" s="182">
        <v>1</v>
      </c>
      <c r="W14" s="182">
        <v>1</v>
      </c>
      <c r="X14" s="182">
        <v>1</v>
      </c>
      <c r="Y14" s="182">
        <v>1</v>
      </c>
      <c r="Z14" s="182">
        <v>1</v>
      </c>
      <c r="AA14" s="53" t="s">
        <v>425</v>
      </c>
      <c r="AB14" s="230" t="s">
        <v>1476</v>
      </c>
      <c r="AC14" s="161" t="s">
        <v>1476</v>
      </c>
      <c r="AD14" s="161" t="s">
        <v>1477</v>
      </c>
      <c r="AE14" s="151"/>
      <c r="AF14" s="285"/>
    </row>
    <row r="15" spans="1:39" s="647" customFormat="1" ht="195" customHeight="1">
      <c r="A15" s="348" t="s">
        <v>62</v>
      </c>
      <c r="B15" s="348" t="s">
        <v>110</v>
      </c>
      <c r="C15" s="132"/>
      <c r="D15" s="66" t="s">
        <v>1503</v>
      </c>
      <c r="E15" s="133"/>
      <c r="F15" s="53" t="s">
        <v>1504</v>
      </c>
      <c r="G15" s="135">
        <v>3</v>
      </c>
      <c r="H15" s="53" t="s">
        <v>297</v>
      </c>
      <c r="I15" s="312" t="s">
        <v>1505</v>
      </c>
      <c r="J15" s="655" t="s">
        <v>29</v>
      </c>
      <c r="K15" s="170" t="s">
        <v>30</v>
      </c>
      <c r="L15" s="151" t="s">
        <v>31</v>
      </c>
      <c r="M15" s="171" t="s">
        <v>32</v>
      </c>
      <c r="N15" s="649">
        <v>40</v>
      </c>
      <c r="O15" s="182"/>
      <c r="P15" s="182"/>
      <c r="Q15" s="182"/>
      <c r="R15" s="182">
        <v>2</v>
      </c>
      <c r="S15" s="182">
        <v>3</v>
      </c>
      <c r="T15" s="182">
        <v>5</v>
      </c>
      <c r="U15" s="182">
        <v>5</v>
      </c>
      <c r="V15" s="182">
        <v>5</v>
      </c>
      <c r="W15" s="182">
        <v>5</v>
      </c>
      <c r="X15" s="182">
        <v>5</v>
      </c>
      <c r="Y15" s="182">
        <v>5</v>
      </c>
      <c r="Z15" s="182">
        <v>5</v>
      </c>
      <c r="AA15" s="53" t="s">
        <v>1506</v>
      </c>
      <c r="AB15" s="230" t="s">
        <v>1476</v>
      </c>
      <c r="AC15" s="161" t="s">
        <v>1476</v>
      </c>
      <c r="AD15" s="161" t="s">
        <v>1477</v>
      </c>
      <c r="AE15" s="161" t="s">
        <v>105</v>
      </c>
      <c r="AF15" s="285"/>
    </row>
    <row r="16" spans="1:39" s="647" customFormat="1" ht="183" customHeight="1">
      <c r="A16" s="348" t="s">
        <v>62</v>
      </c>
      <c r="B16" s="348" t="s">
        <v>106</v>
      </c>
      <c r="C16" s="132"/>
      <c r="D16" s="66" t="s">
        <v>1507</v>
      </c>
      <c r="E16" s="133"/>
      <c r="F16" s="53" t="s">
        <v>1508</v>
      </c>
      <c r="G16" s="135">
        <v>3</v>
      </c>
      <c r="H16" s="53" t="s">
        <v>297</v>
      </c>
      <c r="I16" s="652" t="s">
        <v>1509</v>
      </c>
      <c r="J16" s="655" t="s">
        <v>29</v>
      </c>
      <c r="K16" s="170" t="s">
        <v>30</v>
      </c>
      <c r="L16" s="151" t="s">
        <v>31</v>
      </c>
      <c r="M16" s="171" t="s">
        <v>32</v>
      </c>
      <c r="N16" s="649">
        <v>30</v>
      </c>
      <c r="O16" s="182"/>
      <c r="P16" s="182"/>
      <c r="Q16" s="182"/>
      <c r="R16" s="182">
        <v>1</v>
      </c>
      <c r="S16" s="182">
        <v>3</v>
      </c>
      <c r="T16" s="182">
        <v>3</v>
      </c>
      <c r="U16" s="182">
        <v>4</v>
      </c>
      <c r="V16" s="182">
        <v>4</v>
      </c>
      <c r="W16" s="182">
        <v>4</v>
      </c>
      <c r="X16" s="182">
        <v>4</v>
      </c>
      <c r="Y16" s="182">
        <v>5</v>
      </c>
      <c r="Z16" s="182">
        <v>2</v>
      </c>
      <c r="AA16" s="53" t="s">
        <v>1510</v>
      </c>
      <c r="AB16" s="230" t="s">
        <v>1476</v>
      </c>
      <c r="AC16" s="161" t="s">
        <v>1476</v>
      </c>
      <c r="AD16" s="161" t="s">
        <v>1477</v>
      </c>
      <c r="AE16" s="161" t="s">
        <v>105</v>
      </c>
      <c r="AF16" s="285"/>
    </row>
    <row r="17" spans="1:39" s="647" customFormat="1" ht="244.5" customHeight="1">
      <c r="A17" s="648" t="s">
        <v>62</v>
      </c>
      <c r="B17" s="132" t="s">
        <v>110</v>
      </c>
      <c r="C17" s="132"/>
      <c r="D17" s="66" t="s">
        <v>1511</v>
      </c>
      <c r="E17" s="133"/>
      <c r="F17" s="53" t="s">
        <v>1512</v>
      </c>
      <c r="G17" s="135">
        <v>3</v>
      </c>
      <c r="H17" s="53" t="s">
        <v>297</v>
      </c>
      <c r="I17" s="312" t="s">
        <v>1513</v>
      </c>
      <c r="J17" s="655" t="s">
        <v>29</v>
      </c>
      <c r="K17" s="170" t="s">
        <v>30</v>
      </c>
      <c r="L17" s="151" t="s">
        <v>31</v>
      </c>
      <c r="M17" s="171" t="s">
        <v>32</v>
      </c>
      <c r="N17" s="649">
        <v>45000</v>
      </c>
      <c r="O17" s="182"/>
      <c r="P17" s="182"/>
      <c r="Q17" s="182"/>
      <c r="R17" s="182">
        <v>5000</v>
      </c>
      <c r="S17" s="182">
        <v>5000</v>
      </c>
      <c r="T17" s="182">
        <v>5000</v>
      </c>
      <c r="U17" s="182">
        <v>5000</v>
      </c>
      <c r="V17" s="182">
        <v>5000</v>
      </c>
      <c r="W17" s="182">
        <v>5000</v>
      </c>
      <c r="X17" s="182">
        <v>5000</v>
      </c>
      <c r="Y17" s="182">
        <v>5000</v>
      </c>
      <c r="Z17" s="182">
        <v>5000</v>
      </c>
      <c r="AA17" s="53" t="s">
        <v>1514</v>
      </c>
      <c r="AB17" s="230" t="s">
        <v>1476</v>
      </c>
      <c r="AC17" s="161" t="s">
        <v>1476</v>
      </c>
      <c r="AD17" s="161" t="s">
        <v>1477</v>
      </c>
      <c r="AE17" s="161" t="s">
        <v>105</v>
      </c>
      <c r="AF17" s="285"/>
    </row>
    <row r="18" spans="1:39" hidden="1">
      <c r="B18" s="656"/>
      <c r="AF18" s="657"/>
      <c r="AG18" s="256"/>
      <c r="AH18" s="256"/>
      <c r="AI18" s="256"/>
      <c r="AJ18" s="256"/>
      <c r="AK18" s="256"/>
      <c r="AL18" s="256"/>
      <c r="AM18" s="256"/>
    </row>
    <row r="19" spans="1:39" hidden="1">
      <c r="B19" s="656"/>
      <c r="AF19" s="657"/>
      <c r="AG19" s="256"/>
      <c r="AH19" s="256"/>
      <c r="AI19" s="256"/>
      <c r="AJ19" s="256"/>
      <c r="AK19" s="256"/>
      <c r="AL19" s="256"/>
      <c r="AM19" s="256"/>
    </row>
    <row r="20" spans="1:39" hidden="1">
      <c r="B20" s="656"/>
      <c r="AF20" s="657"/>
      <c r="AG20" s="256"/>
      <c r="AH20" s="256"/>
      <c r="AI20" s="256"/>
      <c r="AJ20" s="256"/>
      <c r="AK20" s="256"/>
      <c r="AL20" s="256"/>
      <c r="AM20" s="256"/>
    </row>
    <row r="21" spans="1:39" hidden="1">
      <c r="B21" s="656"/>
      <c r="AF21" s="122"/>
    </row>
    <row r="22" spans="1:39" hidden="1">
      <c r="B22" s="656"/>
      <c r="AF22" s="657"/>
      <c r="AG22" s="256"/>
      <c r="AH22" s="256"/>
      <c r="AI22" s="256"/>
      <c r="AJ22" s="256"/>
      <c r="AK22" s="256"/>
      <c r="AL22" s="256"/>
      <c r="AM22" s="256"/>
    </row>
    <row r="23" spans="1:39" hidden="1">
      <c r="B23" s="656"/>
      <c r="AF23" s="657"/>
      <c r="AG23" s="256"/>
      <c r="AH23" s="256"/>
      <c r="AI23" s="256"/>
      <c r="AJ23" s="256"/>
      <c r="AK23" s="256"/>
      <c r="AL23" s="256"/>
      <c r="AM23" s="256"/>
    </row>
    <row r="24" spans="1:39" hidden="1">
      <c r="B24" s="656"/>
      <c r="AF24" s="657"/>
      <c r="AG24" s="256"/>
      <c r="AH24" s="256"/>
      <c r="AI24" s="256"/>
      <c r="AJ24" s="256"/>
      <c r="AK24" s="256"/>
      <c r="AL24" s="256"/>
      <c r="AM24" s="256"/>
    </row>
    <row r="25" spans="1:39" ht="23.25" hidden="1">
      <c r="B25" s="656"/>
      <c r="AB25" s="87" t="s">
        <v>828</v>
      </c>
      <c r="AC25" s="87" t="s">
        <v>518</v>
      </c>
      <c r="AD25" s="88" t="s">
        <v>519</v>
      </c>
      <c r="AF25" s="657"/>
      <c r="AG25" s="256"/>
      <c r="AH25" s="256"/>
      <c r="AI25" s="256"/>
      <c r="AJ25" s="256"/>
      <c r="AK25" s="256"/>
      <c r="AL25" s="256"/>
      <c r="AM25" s="256"/>
    </row>
    <row r="26" spans="1:39" ht="63.75" hidden="1" customHeight="1">
      <c r="B26" s="656"/>
      <c r="AB26" s="658" t="s">
        <v>1476</v>
      </c>
      <c r="AC26" s="294" t="e">
        <f>+#REF!+#REF!+#REF!+#REF!+#REF!+#REF!+#REF!</f>
        <v>#REF!</v>
      </c>
      <c r="AD26" s="659">
        <f>+G7+G8+G10+G11+G12+G13+G14</f>
        <v>20</v>
      </c>
      <c r="AF26" s="122"/>
    </row>
    <row r="27" spans="1:39" ht="46.5" hidden="1">
      <c r="B27" s="656"/>
      <c r="AB27" s="85" t="s">
        <v>1515</v>
      </c>
      <c r="AC27" s="86" t="e">
        <f>+AVERAGE(AC26:AC26)</f>
        <v>#REF!</v>
      </c>
      <c r="AD27" s="297">
        <f>SUBTOTAL(9,AD26:AD26)</f>
        <v>20</v>
      </c>
      <c r="AF27" s="122"/>
    </row>
    <row r="28" spans="1:39" hidden="1">
      <c r="B28" s="656"/>
      <c r="AF28" s="122"/>
    </row>
    <row r="29" spans="1:39" hidden="1">
      <c r="B29" s="656"/>
      <c r="AF29" s="122"/>
    </row>
    <row r="30" spans="1:39" hidden="1">
      <c r="B30" s="656"/>
      <c r="AF30" s="122"/>
    </row>
    <row r="31" spans="1:39" hidden="1">
      <c r="B31" s="656"/>
      <c r="AF31" s="122"/>
    </row>
    <row r="32" spans="1:39" hidden="1">
      <c r="B32" s="656"/>
      <c r="AF32" s="122"/>
    </row>
    <row r="33" spans="2:32" hidden="1">
      <c r="B33" s="656"/>
      <c r="AF33" s="122"/>
    </row>
    <row r="34" spans="2:32">
      <c r="B34" s="656"/>
      <c r="AF34" s="122"/>
    </row>
    <row r="35" spans="2:32">
      <c r="B35" s="656"/>
      <c r="AF35" s="122"/>
    </row>
    <row r="36" spans="2:32">
      <c r="B36" s="656"/>
      <c r="AF36" s="122"/>
    </row>
    <row r="37" spans="2:32">
      <c r="B37" s="656"/>
      <c r="AF37" s="122"/>
    </row>
    <row r="38" spans="2:32">
      <c r="B38" s="656"/>
      <c r="AF38" s="122"/>
    </row>
    <row r="39" spans="2:32">
      <c r="B39" s="656"/>
      <c r="AF39" s="122"/>
    </row>
    <row r="40" spans="2:32">
      <c r="B40" s="656"/>
      <c r="AF40" s="122"/>
    </row>
    <row r="41" spans="2:32">
      <c r="B41" s="656"/>
      <c r="AF41" s="122"/>
    </row>
    <row r="42" spans="2:32">
      <c r="B42" s="656"/>
      <c r="AF42" s="122"/>
    </row>
    <row r="43" spans="2:32">
      <c r="B43" s="656"/>
      <c r="AF43" s="122"/>
    </row>
    <row r="44" spans="2:32">
      <c r="B44" s="656"/>
      <c r="AF44" s="122"/>
    </row>
    <row r="45" spans="2:32">
      <c r="B45" s="656"/>
      <c r="AF45" s="122"/>
    </row>
    <row r="46" spans="2:32">
      <c r="B46" s="656"/>
      <c r="AF46" s="122"/>
    </row>
    <row r="47" spans="2:32">
      <c r="B47" s="656"/>
      <c r="AF47" s="122"/>
    </row>
    <row r="48" spans="2:32">
      <c r="B48" s="656"/>
      <c r="AF48" s="122"/>
    </row>
    <row r="49" spans="2:32">
      <c r="B49" s="656"/>
      <c r="AF49" s="122"/>
    </row>
    <row r="50" spans="2:32">
      <c r="B50" s="656"/>
      <c r="AF50" s="122"/>
    </row>
    <row r="51" spans="2:32">
      <c r="B51" s="656"/>
      <c r="AF51" s="122"/>
    </row>
    <row r="52" spans="2:32">
      <c r="B52" s="656"/>
      <c r="AF52" s="122"/>
    </row>
    <row r="53" spans="2:32">
      <c r="B53" s="656"/>
      <c r="AF53" s="122"/>
    </row>
    <row r="54" spans="2:32">
      <c r="B54" s="656"/>
      <c r="AF54" s="122"/>
    </row>
    <row r="55" spans="2:32">
      <c r="B55" s="656"/>
      <c r="AF55" s="122"/>
    </row>
    <row r="56" spans="2:32">
      <c r="B56" s="656"/>
      <c r="AF56" s="122"/>
    </row>
    <row r="57" spans="2:32">
      <c r="B57" s="656"/>
      <c r="AF57" s="122"/>
    </row>
    <row r="58" spans="2:32">
      <c r="B58" s="656"/>
      <c r="AF58" s="122"/>
    </row>
    <row r="59" spans="2:32">
      <c r="B59" s="656"/>
      <c r="AF59" s="122"/>
    </row>
    <row r="60" spans="2:32">
      <c r="B60" s="656"/>
      <c r="AF60" s="122"/>
    </row>
    <row r="61" spans="2:32">
      <c r="B61" s="656"/>
      <c r="AF61" s="122"/>
    </row>
    <row r="62" spans="2:32">
      <c r="B62" s="656"/>
      <c r="AF62" s="122"/>
    </row>
    <row r="63" spans="2:32">
      <c r="B63" s="656"/>
      <c r="AF63" s="122"/>
    </row>
    <row r="64" spans="2:32">
      <c r="B64" s="656"/>
      <c r="AF64" s="122"/>
    </row>
    <row r="65" spans="2:32">
      <c r="B65" s="656"/>
      <c r="AF65" s="122"/>
    </row>
    <row r="66" spans="2:32">
      <c r="B66" s="656"/>
      <c r="AF66" s="122"/>
    </row>
    <row r="67" spans="2:32">
      <c r="B67" s="656"/>
      <c r="AF67" s="122"/>
    </row>
    <row r="68" spans="2:32">
      <c r="B68" s="656"/>
      <c r="AF68" s="122"/>
    </row>
    <row r="69" spans="2:32">
      <c r="B69" s="656"/>
      <c r="AF69" s="122"/>
    </row>
    <row r="70" spans="2:32">
      <c r="B70" s="656"/>
      <c r="AF70" s="122"/>
    </row>
    <row r="71" spans="2:32">
      <c r="B71" s="656"/>
      <c r="AF71" s="122"/>
    </row>
    <row r="72" spans="2:32">
      <c r="B72" s="656"/>
      <c r="AF72" s="122"/>
    </row>
    <row r="73" spans="2:32">
      <c r="B73" s="656"/>
      <c r="AF73" s="122"/>
    </row>
    <row r="74" spans="2:32">
      <c r="B74" s="656"/>
      <c r="AF74" s="122"/>
    </row>
    <row r="75" spans="2:32">
      <c r="B75" s="656"/>
      <c r="AF75" s="122"/>
    </row>
    <row r="76" spans="2:32">
      <c r="B76" s="656"/>
      <c r="AF76" s="122"/>
    </row>
    <row r="77" spans="2:32">
      <c r="B77" s="656"/>
      <c r="AF77" s="122"/>
    </row>
    <row r="78" spans="2:32">
      <c r="B78" s="656"/>
      <c r="AF78" s="122"/>
    </row>
    <row r="79" spans="2:32">
      <c r="B79" s="656"/>
      <c r="AF79" s="122"/>
    </row>
    <row r="80" spans="2:32">
      <c r="B80" s="656"/>
      <c r="AF80" s="122"/>
    </row>
    <row r="81" spans="2:32">
      <c r="B81" s="656"/>
      <c r="AF81" s="122"/>
    </row>
    <row r="82" spans="2:32">
      <c r="B82" s="656"/>
      <c r="AF82" s="122"/>
    </row>
    <row r="83" spans="2:32">
      <c r="B83" s="656"/>
      <c r="AF83" s="122"/>
    </row>
    <row r="84" spans="2:32">
      <c r="B84" s="656"/>
      <c r="AF84" s="122"/>
    </row>
    <row r="85" spans="2:32">
      <c r="B85" s="656"/>
      <c r="AF85" s="122"/>
    </row>
    <row r="86" spans="2:32">
      <c r="B86" s="656"/>
      <c r="AF86" s="122"/>
    </row>
    <row r="87" spans="2:32">
      <c r="B87" s="656"/>
      <c r="AF87" s="122"/>
    </row>
    <row r="88" spans="2:32">
      <c r="B88" s="656"/>
      <c r="AF88" s="122"/>
    </row>
    <row r="89" spans="2:32">
      <c r="B89" s="656"/>
      <c r="AF89" s="122"/>
    </row>
    <row r="90" spans="2:32">
      <c r="B90" s="656"/>
      <c r="AF90" s="122"/>
    </row>
    <row r="91" spans="2:32">
      <c r="B91" s="656"/>
      <c r="AF91" s="122"/>
    </row>
    <row r="92" spans="2:32">
      <c r="B92" s="656"/>
      <c r="AF92" s="122"/>
    </row>
    <row r="93" spans="2:32">
      <c r="B93" s="656"/>
      <c r="AF93" s="122"/>
    </row>
    <row r="94" spans="2:32">
      <c r="B94" s="656"/>
      <c r="AF94" s="122"/>
    </row>
    <row r="95" spans="2:32">
      <c r="B95" s="656"/>
      <c r="AF95" s="122"/>
    </row>
    <row r="96" spans="2:32">
      <c r="B96" s="656"/>
      <c r="AF96" s="122"/>
    </row>
    <row r="97" spans="2:32">
      <c r="B97" s="656"/>
      <c r="AF97" s="122"/>
    </row>
    <row r="98" spans="2:32">
      <c r="B98" s="656"/>
      <c r="AF98" s="122"/>
    </row>
    <row r="99" spans="2:32">
      <c r="B99" s="656"/>
      <c r="AF99" s="122"/>
    </row>
    <row r="100" spans="2:32">
      <c r="B100" s="656"/>
      <c r="AF100" s="122"/>
    </row>
    <row r="101" spans="2:32">
      <c r="B101" s="656"/>
      <c r="AF101" s="122"/>
    </row>
    <row r="102" spans="2:32">
      <c r="B102" s="656"/>
      <c r="AF102" s="122"/>
    </row>
    <row r="103" spans="2:32">
      <c r="B103" s="656"/>
      <c r="AF103" s="122"/>
    </row>
    <row r="104" spans="2:32">
      <c r="B104" s="656"/>
      <c r="AF104" s="122"/>
    </row>
    <row r="105" spans="2:32">
      <c r="B105" s="656"/>
      <c r="AF105" s="122"/>
    </row>
    <row r="106" spans="2:32">
      <c r="B106" s="656"/>
      <c r="AF106" s="122"/>
    </row>
    <row r="107" spans="2:32">
      <c r="B107" s="656"/>
      <c r="AF107" s="122"/>
    </row>
    <row r="108" spans="2:32">
      <c r="B108" s="656"/>
      <c r="AF108" s="122"/>
    </row>
    <row r="109" spans="2:32">
      <c r="B109" s="656"/>
      <c r="AF109" s="122"/>
    </row>
    <row r="110" spans="2:32">
      <c r="B110" s="656"/>
      <c r="AF110" s="122"/>
    </row>
    <row r="111" spans="2:32">
      <c r="B111" s="656"/>
      <c r="AF111" s="122"/>
    </row>
    <row r="112" spans="2:32">
      <c r="B112" s="656"/>
      <c r="AF112" s="122"/>
    </row>
    <row r="113" spans="2:32">
      <c r="B113" s="656"/>
      <c r="AF113" s="122"/>
    </row>
    <row r="114" spans="2:32">
      <c r="B114" s="656"/>
      <c r="AF114" s="122"/>
    </row>
    <row r="115" spans="2:32">
      <c r="B115" s="656"/>
      <c r="AF115" s="122"/>
    </row>
    <row r="116" spans="2:32">
      <c r="B116" s="656"/>
      <c r="AF116" s="122"/>
    </row>
    <row r="117" spans="2:32">
      <c r="B117" s="656"/>
      <c r="AF117" s="122"/>
    </row>
    <row r="118" spans="2:32">
      <c r="B118" s="656"/>
      <c r="AF118" s="122"/>
    </row>
    <row r="119" spans="2:32">
      <c r="B119" s="656"/>
      <c r="AF119" s="122"/>
    </row>
    <row r="120" spans="2:32">
      <c r="B120" s="656"/>
      <c r="AF120" s="122"/>
    </row>
    <row r="121" spans="2:32">
      <c r="B121" s="656"/>
      <c r="AF121" s="122"/>
    </row>
    <row r="122" spans="2:32">
      <c r="B122" s="656"/>
      <c r="AF122" s="122"/>
    </row>
    <row r="123" spans="2:32">
      <c r="B123" s="656"/>
      <c r="AF123" s="122"/>
    </row>
    <row r="124" spans="2:32">
      <c r="B124" s="656"/>
      <c r="AF124" s="122"/>
    </row>
    <row r="125" spans="2:32">
      <c r="B125" s="656"/>
      <c r="AF125" s="122"/>
    </row>
    <row r="126" spans="2:32">
      <c r="B126" s="656"/>
      <c r="AF126" s="122"/>
    </row>
    <row r="127" spans="2:32">
      <c r="B127" s="656"/>
      <c r="AF127" s="122"/>
    </row>
    <row r="128" spans="2:32">
      <c r="B128" s="656"/>
      <c r="AF128" s="122"/>
    </row>
    <row r="129" spans="2:32">
      <c r="B129" s="656"/>
      <c r="AF129" s="122"/>
    </row>
    <row r="130" spans="2:32">
      <c r="B130" s="656"/>
      <c r="AF130" s="122"/>
    </row>
    <row r="131" spans="2:32">
      <c r="B131" s="656"/>
      <c r="AF131" s="122"/>
    </row>
    <row r="132" spans="2:32">
      <c r="B132" s="656"/>
      <c r="AF132" s="122"/>
    </row>
    <row r="133" spans="2:32">
      <c r="B133" s="656"/>
      <c r="AF133" s="122"/>
    </row>
    <row r="134" spans="2:32">
      <c r="B134" s="656"/>
      <c r="AF134" s="122"/>
    </row>
    <row r="135" spans="2:32">
      <c r="B135" s="656"/>
      <c r="AF135" s="122"/>
    </row>
    <row r="136" spans="2:32">
      <c r="B136" s="656"/>
      <c r="AF136" s="122"/>
    </row>
    <row r="137" spans="2:32">
      <c r="B137" s="656"/>
      <c r="AF137" s="122"/>
    </row>
    <row r="138" spans="2:32">
      <c r="B138" s="656"/>
      <c r="AF138" s="122"/>
    </row>
    <row r="139" spans="2:32">
      <c r="B139" s="656"/>
      <c r="AF139" s="122"/>
    </row>
    <row r="140" spans="2:32">
      <c r="B140" s="656"/>
      <c r="AF140" s="122"/>
    </row>
    <row r="141" spans="2:32">
      <c r="B141" s="656"/>
      <c r="AF141" s="122"/>
    </row>
    <row r="142" spans="2:32">
      <c r="B142" s="656"/>
      <c r="AF142" s="122"/>
    </row>
    <row r="143" spans="2:32">
      <c r="B143" s="656"/>
      <c r="AF143" s="122"/>
    </row>
    <row r="144" spans="2:32">
      <c r="B144" s="656"/>
      <c r="AF144" s="122"/>
    </row>
    <row r="145" spans="2:32">
      <c r="B145" s="656"/>
      <c r="AF145" s="122"/>
    </row>
    <row r="146" spans="2:32">
      <c r="B146" s="656"/>
      <c r="AF146" s="122"/>
    </row>
    <row r="147" spans="2:32">
      <c r="B147" s="656"/>
      <c r="AF147" s="122"/>
    </row>
    <row r="148" spans="2:32">
      <c r="B148" s="656"/>
      <c r="AF148" s="122"/>
    </row>
    <row r="149" spans="2:32">
      <c r="B149" s="656"/>
      <c r="AF149" s="122"/>
    </row>
    <row r="150" spans="2:32">
      <c r="B150" s="656"/>
      <c r="AF150" s="122"/>
    </row>
    <row r="151" spans="2:32">
      <c r="B151" s="656"/>
      <c r="AF151" s="122"/>
    </row>
    <row r="152" spans="2:32">
      <c r="B152" s="656"/>
      <c r="AF152" s="122"/>
    </row>
    <row r="153" spans="2:32">
      <c r="B153" s="656"/>
      <c r="AF153" s="122"/>
    </row>
    <row r="154" spans="2:32">
      <c r="B154" s="656"/>
      <c r="AF154" s="122"/>
    </row>
    <row r="155" spans="2:32">
      <c r="B155" s="656"/>
      <c r="AF155" s="122"/>
    </row>
    <row r="156" spans="2:32">
      <c r="B156" s="656"/>
      <c r="AF156" s="122"/>
    </row>
    <row r="157" spans="2:32">
      <c r="B157" s="656"/>
      <c r="AF157" s="122"/>
    </row>
    <row r="158" spans="2:32">
      <c r="B158" s="656"/>
      <c r="AF158" s="122"/>
    </row>
    <row r="159" spans="2:32">
      <c r="B159" s="656"/>
      <c r="AF159" s="122"/>
    </row>
    <row r="160" spans="2:32">
      <c r="B160" s="656"/>
      <c r="AF160" s="122"/>
    </row>
    <row r="161" spans="2:32">
      <c r="B161" s="656"/>
      <c r="AF161" s="122"/>
    </row>
    <row r="162" spans="2:32">
      <c r="B162" s="656"/>
      <c r="AF162" s="122"/>
    </row>
    <row r="163" spans="2:32">
      <c r="B163" s="656"/>
      <c r="AF163" s="122"/>
    </row>
    <row r="164" spans="2:32">
      <c r="B164" s="656"/>
      <c r="AF164" s="122"/>
    </row>
    <row r="165" spans="2:32">
      <c r="B165" s="656"/>
      <c r="AF165" s="122"/>
    </row>
    <row r="166" spans="2:32">
      <c r="B166" s="656"/>
      <c r="AF166" s="122"/>
    </row>
    <row r="167" spans="2:32">
      <c r="B167" s="656"/>
      <c r="AF167" s="122"/>
    </row>
    <row r="168" spans="2:32">
      <c r="B168" s="656"/>
      <c r="AF168" s="122"/>
    </row>
    <row r="169" spans="2:32">
      <c r="B169" s="656"/>
      <c r="AF169" s="122"/>
    </row>
    <row r="170" spans="2:32">
      <c r="B170" s="656"/>
      <c r="AF170" s="122"/>
    </row>
    <row r="171" spans="2:32">
      <c r="B171" s="656"/>
      <c r="AF171" s="122"/>
    </row>
    <row r="172" spans="2:32">
      <c r="B172" s="656"/>
      <c r="AF172" s="122"/>
    </row>
    <row r="173" spans="2:32">
      <c r="B173" s="656"/>
      <c r="AF173" s="122"/>
    </row>
    <row r="174" spans="2:32">
      <c r="B174" s="656"/>
      <c r="AF174" s="122"/>
    </row>
    <row r="175" spans="2:32">
      <c r="B175" s="656"/>
      <c r="AF175" s="122"/>
    </row>
    <row r="176" spans="2:32">
      <c r="B176" s="656"/>
      <c r="AF176" s="122"/>
    </row>
    <row r="177" spans="2:32">
      <c r="B177" s="656"/>
      <c r="AF177" s="122"/>
    </row>
    <row r="178" spans="2:32">
      <c r="B178" s="656"/>
      <c r="AF178" s="122"/>
    </row>
    <row r="179" spans="2:32">
      <c r="B179" s="656"/>
      <c r="AF179" s="122"/>
    </row>
    <row r="180" spans="2:32">
      <c r="B180" s="656"/>
      <c r="AF180" s="122"/>
    </row>
    <row r="181" spans="2:32">
      <c r="B181" s="656"/>
      <c r="AF181" s="122"/>
    </row>
    <row r="182" spans="2:32">
      <c r="B182" s="656"/>
      <c r="AF182" s="122"/>
    </row>
    <row r="183" spans="2:32">
      <c r="B183" s="656"/>
      <c r="AF183" s="122"/>
    </row>
    <row r="184" spans="2:32">
      <c r="B184" s="656"/>
      <c r="AF184" s="122"/>
    </row>
    <row r="185" spans="2:32">
      <c r="B185" s="656"/>
      <c r="AF185" s="122"/>
    </row>
    <row r="186" spans="2:32">
      <c r="B186" s="656"/>
      <c r="AF186" s="122"/>
    </row>
    <row r="187" spans="2:32">
      <c r="B187" s="656"/>
      <c r="AF187" s="122"/>
    </row>
    <row r="188" spans="2:32">
      <c r="B188" s="656"/>
      <c r="AF188" s="122"/>
    </row>
    <row r="189" spans="2:32">
      <c r="B189" s="656"/>
      <c r="AF189" s="122"/>
    </row>
    <row r="190" spans="2:32">
      <c r="B190" s="656"/>
      <c r="AF190" s="122"/>
    </row>
    <row r="191" spans="2:32">
      <c r="B191" s="656"/>
      <c r="AF191" s="122"/>
    </row>
    <row r="192" spans="2:32">
      <c r="B192" s="656"/>
      <c r="AF192" s="122"/>
    </row>
    <row r="193" spans="2:32">
      <c r="B193" s="656"/>
      <c r="AF193" s="122"/>
    </row>
    <row r="194" spans="2:32">
      <c r="B194" s="656"/>
      <c r="AF194" s="122"/>
    </row>
    <row r="195" spans="2:32">
      <c r="B195" s="656"/>
      <c r="AF195" s="122"/>
    </row>
    <row r="196" spans="2:32">
      <c r="B196" s="656"/>
      <c r="AF196" s="122"/>
    </row>
    <row r="197" spans="2:32">
      <c r="B197" s="656"/>
      <c r="AF197" s="122"/>
    </row>
    <row r="198" spans="2:32">
      <c r="B198" s="656"/>
      <c r="AF198" s="122"/>
    </row>
    <row r="199" spans="2:32">
      <c r="B199" s="656"/>
      <c r="AF199" s="122"/>
    </row>
    <row r="200" spans="2:32">
      <c r="B200" s="656"/>
      <c r="AF200" s="122"/>
    </row>
    <row r="201" spans="2:32">
      <c r="B201" s="656"/>
      <c r="AF201" s="122"/>
    </row>
    <row r="202" spans="2:32">
      <c r="B202" s="656"/>
      <c r="AF202" s="122"/>
    </row>
    <row r="203" spans="2:32">
      <c r="B203" s="656"/>
      <c r="AF203" s="122"/>
    </row>
    <row r="204" spans="2:32">
      <c r="B204" s="656"/>
      <c r="AF204" s="122"/>
    </row>
    <row r="205" spans="2:32">
      <c r="B205" s="656"/>
      <c r="AF205" s="122"/>
    </row>
    <row r="206" spans="2:32">
      <c r="B206" s="656"/>
      <c r="AF206" s="122"/>
    </row>
    <row r="207" spans="2:32">
      <c r="B207" s="656"/>
      <c r="AF207" s="122"/>
    </row>
    <row r="208" spans="2:32">
      <c r="B208" s="656"/>
      <c r="AF208" s="122"/>
    </row>
    <row r="209" spans="2:32">
      <c r="B209" s="656"/>
      <c r="AF209" s="122"/>
    </row>
    <row r="210" spans="2:32">
      <c r="B210" s="656"/>
      <c r="AF210" s="122"/>
    </row>
    <row r="211" spans="2:32">
      <c r="B211" s="656"/>
      <c r="AF211" s="122"/>
    </row>
    <row r="212" spans="2:32">
      <c r="B212" s="656"/>
      <c r="AF212" s="122"/>
    </row>
    <row r="213" spans="2:32">
      <c r="B213" s="656"/>
      <c r="AF213" s="122"/>
    </row>
    <row r="214" spans="2:32">
      <c r="B214" s="656"/>
      <c r="AF214" s="122"/>
    </row>
    <row r="215" spans="2:32">
      <c r="B215" s="656"/>
      <c r="AF215" s="122"/>
    </row>
    <row r="216" spans="2:32">
      <c r="B216" s="656"/>
      <c r="AF216" s="122"/>
    </row>
    <row r="217" spans="2:32">
      <c r="B217" s="656"/>
      <c r="AF217" s="122"/>
    </row>
    <row r="218" spans="2:32">
      <c r="B218" s="656"/>
      <c r="AF218" s="122"/>
    </row>
    <row r="219" spans="2:32">
      <c r="B219" s="656"/>
      <c r="AF219" s="122"/>
    </row>
    <row r="220" spans="2:32">
      <c r="B220" s="656"/>
      <c r="AF220" s="122"/>
    </row>
    <row r="221" spans="2:32">
      <c r="B221" s="656"/>
      <c r="AF221" s="122"/>
    </row>
    <row r="222" spans="2:32">
      <c r="B222" s="656"/>
      <c r="AF222" s="122"/>
    </row>
    <row r="223" spans="2:32">
      <c r="B223" s="656"/>
      <c r="AF223" s="122"/>
    </row>
    <row r="224" spans="2:32">
      <c r="B224" s="656"/>
      <c r="AF224" s="122"/>
    </row>
    <row r="225" spans="2:32">
      <c r="B225" s="656"/>
      <c r="AF225" s="122"/>
    </row>
    <row r="226" spans="2:32">
      <c r="B226" s="656"/>
      <c r="AF226" s="122"/>
    </row>
    <row r="227" spans="2:32">
      <c r="B227" s="656"/>
      <c r="AF227" s="122"/>
    </row>
    <row r="228" spans="2:32">
      <c r="B228" s="656"/>
      <c r="AF228" s="122"/>
    </row>
    <row r="229" spans="2:32">
      <c r="B229" s="656"/>
      <c r="AF229" s="122"/>
    </row>
    <row r="230" spans="2:32">
      <c r="B230" s="656"/>
      <c r="AF230" s="122"/>
    </row>
    <row r="231" spans="2:32">
      <c r="B231" s="656"/>
      <c r="AF231" s="122"/>
    </row>
    <row r="232" spans="2:32">
      <c r="B232" s="656"/>
      <c r="AF232" s="122"/>
    </row>
    <row r="233" spans="2:32">
      <c r="B233" s="656"/>
      <c r="AF233" s="122"/>
    </row>
    <row r="234" spans="2:32">
      <c r="B234" s="656"/>
      <c r="AF234" s="122"/>
    </row>
    <row r="235" spans="2:32">
      <c r="B235" s="656"/>
      <c r="AF235" s="122"/>
    </row>
    <row r="236" spans="2:32">
      <c r="B236" s="656"/>
      <c r="AF236" s="122"/>
    </row>
    <row r="237" spans="2:32">
      <c r="B237" s="656"/>
      <c r="AF237" s="122"/>
    </row>
    <row r="238" spans="2:32">
      <c r="B238" s="656"/>
      <c r="AF238" s="122"/>
    </row>
    <row r="239" spans="2:32">
      <c r="B239" s="656"/>
      <c r="AF239" s="122"/>
    </row>
    <row r="240" spans="2:32">
      <c r="B240" s="656"/>
      <c r="AF240" s="122"/>
    </row>
    <row r="241" spans="2:32">
      <c r="B241" s="656"/>
      <c r="AF241" s="122"/>
    </row>
    <row r="242" spans="2:32">
      <c r="B242" s="656"/>
      <c r="AF242" s="122"/>
    </row>
    <row r="243" spans="2:32">
      <c r="B243" s="656"/>
      <c r="AF243" s="122"/>
    </row>
    <row r="244" spans="2:32">
      <c r="B244" s="656"/>
      <c r="AF244" s="122"/>
    </row>
    <row r="245" spans="2:32">
      <c r="B245" s="656"/>
      <c r="AF245" s="122"/>
    </row>
    <row r="246" spans="2:32">
      <c r="B246" s="656"/>
      <c r="AF246" s="122"/>
    </row>
    <row r="247" spans="2:32">
      <c r="B247" s="656"/>
      <c r="AF247" s="122"/>
    </row>
    <row r="248" spans="2:32">
      <c r="B248" s="656"/>
      <c r="AF248" s="122"/>
    </row>
    <row r="249" spans="2:32">
      <c r="B249" s="656"/>
      <c r="AF249" s="122"/>
    </row>
    <row r="250" spans="2:32">
      <c r="B250" s="656"/>
      <c r="AF250" s="122"/>
    </row>
    <row r="251" spans="2:32">
      <c r="B251" s="656"/>
      <c r="AF251" s="122"/>
    </row>
    <row r="252" spans="2:32">
      <c r="B252" s="656"/>
      <c r="AF252" s="122"/>
    </row>
    <row r="253" spans="2:32">
      <c r="B253" s="656"/>
      <c r="AF253" s="122"/>
    </row>
    <row r="254" spans="2:32">
      <c r="B254" s="656"/>
      <c r="AF254" s="122"/>
    </row>
    <row r="255" spans="2:32">
      <c r="B255" s="656"/>
      <c r="AF255" s="122"/>
    </row>
    <row r="256" spans="2:32">
      <c r="B256" s="656"/>
      <c r="AF256" s="122"/>
    </row>
    <row r="257" spans="2:32">
      <c r="B257" s="656"/>
      <c r="AF257" s="122"/>
    </row>
    <row r="258" spans="2:32">
      <c r="B258" s="656"/>
      <c r="AF258" s="122"/>
    </row>
    <row r="259" spans="2:32">
      <c r="B259" s="656"/>
      <c r="AF259" s="122"/>
    </row>
    <row r="260" spans="2:32">
      <c r="B260" s="656"/>
      <c r="AF260" s="122"/>
    </row>
    <row r="261" spans="2:32">
      <c r="B261" s="656"/>
      <c r="AF261" s="122"/>
    </row>
    <row r="262" spans="2:32">
      <c r="B262" s="656"/>
      <c r="AF262" s="122"/>
    </row>
    <row r="263" spans="2:32">
      <c r="B263" s="656"/>
      <c r="AF263" s="122"/>
    </row>
    <row r="264" spans="2:32">
      <c r="B264" s="656"/>
      <c r="AF264" s="122"/>
    </row>
    <row r="265" spans="2:32">
      <c r="B265" s="656"/>
      <c r="AF265" s="122"/>
    </row>
    <row r="266" spans="2:32">
      <c r="B266" s="656"/>
      <c r="AF266" s="122"/>
    </row>
    <row r="267" spans="2:32">
      <c r="B267" s="656"/>
      <c r="AF267" s="122"/>
    </row>
    <row r="268" spans="2:32">
      <c r="B268" s="656"/>
      <c r="AF268" s="122"/>
    </row>
    <row r="269" spans="2:32">
      <c r="B269" s="656"/>
      <c r="AF269" s="122"/>
    </row>
    <row r="270" spans="2:32">
      <c r="B270" s="656"/>
      <c r="AF270" s="122"/>
    </row>
    <row r="271" spans="2:32">
      <c r="B271" s="656"/>
      <c r="AF271" s="122"/>
    </row>
    <row r="272" spans="2:32">
      <c r="B272" s="656"/>
      <c r="AF272" s="122"/>
    </row>
    <row r="273" spans="2:32">
      <c r="B273" s="656"/>
      <c r="AF273" s="122"/>
    </row>
    <row r="274" spans="2:32">
      <c r="B274" s="656"/>
      <c r="AF274" s="122"/>
    </row>
    <row r="275" spans="2:32">
      <c r="B275" s="656"/>
      <c r="AF275" s="122"/>
    </row>
    <row r="276" spans="2:32">
      <c r="B276" s="656"/>
      <c r="AF276" s="122"/>
    </row>
    <row r="277" spans="2:32">
      <c r="B277" s="656"/>
      <c r="AF277" s="122"/>
    </row>
    <row r="278" spans="2:32">
      <c r="B278" s="656"/>
      <c r="AF278" s="122"/>
    </row>
    <row r="279" spans="2:32">
      <c r="B279" s="656"/>
      <c r="AF279" s="122"/>
    </row>
    <row r="280" spans="2:32">
      <c r="B280" s="656"/>
      <c r="AF280" s="122"/>
    </row>
    <row r="281" spans="2:32">
      <c r="B281" s="656"/>
      <c r="AF281" s="122"/>
    </row>
    <row r="282" spans="2:32">
      <c r="B282" s="656"/>
      <c r="AF282" s="122"/>
    </row>
    <row r="283" spans="2:32">
      <c r="B283" s="656"/>
      <c r="AF283" s="122"/>
    </row>
    <row r="284" spans="2:32">
      <c r="B284" s="656"/>
      <c r="AF284" s="122"/>
    </row>
    <row r="285" spans="2:32">
      <c r="B285" s="656"/>
      <c r="AF285" s="122"/>
    </row>
    <row r="286" spans="2:32">
      <c r="B286" s="656"/>
      <c r="AF286" s="122"/>
    </row>
    <row r="287" spans="2:32">
      <c r="B287" s="656"/>
      <c r="AF287" s="122"/>
    </row>
    <row r="288" spans="2:32">
      <c r="B288" s="656"/>
      <c r="AF288" s="122"/>
    </row>
    <row r="289" spans="2:32">
      <c r="B289" s="656"/>
      <c r="AF289" s="122"/>
    </row>
    <row r="290" spans="2:32">
      <c r="B290" s="656"/>
      <c r="AF290" s="122"/>
    </row>
    <row r="291" spans="2:32">
      <c r="B291" s="656"/>
      <c r="AF291" s="122"/>
    </row>
    <row r="292" spans="2:32">
      <c r="B292" s="656"/>
      <c r="AF292" s="122"/>
    </row>
    <row r="293" spans="2:32">
      <c r="B293" s="656"/>
      <c r="AF293" s="122"/>
    </row>
    <row r="294" spans="2:32">
      <c r="B294" s="656"/>
      <c r="AF294" s="122"/>
    </row>
    <row r="295" spans="2:32">
      <c r="AF295" s="122"/>
    </row>
    <row r="296" spans="2:32">
      <c r="AF296" s="122"/>
    </row>
    <row r="297" spans="2:32">
      <c r="AF297" s="122"/>
    </row>
    <row r="298" spans="2:32">
      <c r="AF298" s="122"/>
    </row>
    <row r="299" spans="2:32">
      <c r="AF299" s="122"/>
    </row>
    <row r="300" spans="2:32">
      <c r="AF300" s="122"/>
    </row>
    <row r="301" spans="2:32">
      <c r="AF301" s="122"/>
    </row>
    <row r="302" spans="2:32">
      <c r="AF302" s="122"/>
    </row>
    <row r="303" spans="2:32">
      <c r="AF303" s="122"/>
    </row>
    <row r="304" spans="2:32">
      <c r="AF304" s="122"/>
    </row>
    <row r="305" spans="32:32">
      <c r="AF305" s="122"/>
    </row>
    <row r="306" spans="32:32">
      <c r="AF306" s="122"/>
    </row>
    <row r="307" spans="32:32">
      <c r="AF307" s="122"/>
    </row>
    <row r="308" spans="32:32">
      <c r="AF308" s="122"/>
    </row>
    <row r="309" spans="32:32">
      <c r="AF309" s="122"/>
    </row>
    <row r="310" spans="32:32">
      <c r="AF310" s="122"/>
    </row>
    <row r="311" spans="32:32">
      <c r="AF311" s="122"/>
    </row>
    <row r="312" spans="32:32">
      <c r="AF312" s="122"/>
    </row>
    <row r="313" spans="32:32">
      <c r="AF313" s="122"/>
    </row>
    <row r="314" spans="32:32">
      <c r="AF314" s="122"/>
    </row>
    <row r="315" spans="32:32">
      <c r="AF315" s="122"/>
    </row>
    <row r="316" spans="32:32">
      <c r="AF316" s="122"/>
    </row>
    <row r="317" spans="32:32">
      <c r="AF317" s="122"/>
    </row>
    <row r="318" spans="32:32">
      <c r="AF318" s="122"/>
    </row>
    <row r="319" spans="32:32">
      <c r="AF319" s="122"/>
    </row>
    <row r="320" spans="32:32">
      <c r="AF320" s="122"/>
    </row>
    <row r="321" spans="32:32">
      <c r="AF321" s="122"/>
    </row>
    <row r="322" spans="32:32">
      <c r="AF322" s="122"/>
    </row>
    <row r="323" spans="32:32">
      <c r="AF323" s="122"/>
    </row>
    <row r="324" spans="32:32">
      <c r="AF324" s="122"/>
    </row>
    <row r="325" spans="32:32">
      <c r="AF325" s="122"/>
    </row>
    <row r="326" spans="32:32">
      <c r="AF326" s="122"/>
    </row>
    <row r="327" spans="32:32">
      <c r="AF327" s="122"/>
    </row>
    <row r="328" spans="32:32">
      <c r="AF328" s="122"/>
    </row>
    <row r="329" spans="32:32">
      <c r="AF329" s="122"/>
    </row>
    <row r="330" spans="32:32">
      <c r="AF330" s="122"/>
    </row>
    <row r="331" spans="32:32">
      <c r="AF331" s="122"/>
    </row>
    <row r="332" spans="32:32">
      <c r="AF332" s="122"/>
    </row>
    <row r="333" spans="32:32">
      <c r="AF333" s="122"/>
    </row>
    <row r="334" spans="32:32">
      <c r="AF334" s="122"/>
    </row>
    <row r="335" spans="32:32">
      <c r="AF335" s="122"/>
    </row>
    <row r="336" spans="32:32">
      <c r="AF336" s="122"/>
    </row>
    <row r="337" spans="32:32">
      <c r="AF337" s="122"/>
    </row>
    <row r="338" spans="32:32">
      <c r="AF338" s="122"/>
    </row>
    <row r="339" spans="32:32">
      <c r="AF339" s="122"/>
    </row>
    <row r="340" spans="32:32">
      <c r="AF340" s="122"/>
    </row>
    <row r="341" spans="32:32">
      <c r="AF341" s="122"/>
    </row>
    <row r="342" spans="32:32">
      <c r="AF342" s="122"/>
    </row>
    <row r="343" spans="32:32">
      <c r="AF343" s="122"/>
    </row>
    <row r="344" spans="32:32">
      <c r="AF344" s="122"/>
    </row>
    <row r="345" spans="32:32">
      <c r="AF345" s="122"/>
    </row>
    <row r="346" spans="32:32">
      <c r="AF346" s="122"/>
    </row>
    <row r="347" spans="32:32">
      <c r="AF347" s="122"/>
    </row>
    <row r="348" spans="32:32">
      <c r="AF348" s="122"/>
    </row>
    <row r="349" spans="32:32">
      <c r="AF349" s="122"/>
    </row>
    <row r="350" spans="32:32">
      <c r="AF350" s="122"/>
    </row>
    <row r="351" spans="32:32">
      <c r="AF351" s="122"/>
    </row>
    <row r="352" spans="32:32">
      <c r="AF352" s="122"/>
    </row>
    <row r="353" spans="32:32">
      <c r="AF353" s="122"/>
    </row>
    <row r="354" spans="32:32">
      <c r="AF354" s="122"/>
    </row>
    <row r="355" spans="32:32">
      <c r="AF355" s="122"/>
    </row>
    <row r="356" spans="32:32">
      <c r="AF356" s="122"/>
    </row>
    <row r="357" spans="32:32">
      <c r="AF357" s="122"/>
    </row>
    <row r="358" spans="32:32">
      <c r="AF358" s="122"/>
    </row>
    <row r="359" spans="32:32">
      <c r="AF359" s="122"/>
    </row>
    <row r="360" spans="32:32">
      <c r="AF360" s="122"/>
    </row>
    <row r="361" spans="32:32">
      <c r="AF361" s="122"/>
    </row>
    <row r="362" spans="32:32">
      <c r="AF362" s="122"/>
    </row>
    <row r="363" spans="32:32">
      <c r="AF363" s="122"/>
    </row>
    <row r="364" spans="32:32">
      <c r="AF364" s="122"/>
    </row>
    <row r="365" spans="32:32">
      <c r="AF365" s="122"/>
    </row>
    <row r="366" spans="32:32">
      <c r="AF366" s="122"/>
    </row>
    <row r="367" spans="32:32">
      <c r="AF367" s="122"/>
    </row>
    <row r="368" spans="32:32">
      <c r="AF368" s="122"/>
    </row>
    <row r="369" spans="32:32">
      <c r="AF369" s="122"/>
    </row>
    <row r="370" spans="32:32">
      <c r="AF370" s="122"/>
    </row>
    <row r="371" spans="32:32">
      <c r="AF371" s="122"/>
    </row>
    <row r="372" spans="32:32">
      <c r="AF372" s="122"/>
    </row>
    <row r="373" spans="32:32">
      <c r="AF373" s="122"/>
    </row>
    <row r="374" spans="32:32">
      <c r="AF374" s="122"/>
    </row>
    <row r="375" spans="32:32">
      <c r="AF375" s="122"/>
    </row>
    <row r="376" spans="32:32">
      <c r="AF376" s="122"/>
    </row>
    <row r="377" spans="32:32">
      <c r="AF377" s="122"/>
    </row>
    <row r="378" spans="32:32">
      <c r="AF378" s="122"/>
    </row>
    <row r="379" spans="32:32">
      <c r="AF379" s="122"/>
    </row>
    <row r="380" spans="32:32">
      <c r="AF380" s="122"/>
    </row>
    <row r="381" spans="32:32">
      <c r="AF381" s="122"/>
    </row>
    <row r="382" spans="32:32">
      <c r="AF382" s="122"/>
    </row>
    <row r="383" spans="32:32">
      <c r="AF383" s="122"/>
    </row>
    <row r="384" spans="32:32">
      <c r="AF384" s="122"/>
    </row>
    <row r="385" spans="32:32">
      <c r="AF385" s="122"/>
    </row>
    <row r="386" spans="32:32">
      <c r="AF386" s="122"/>
    </row>
    <row r="387" spans="32:32">
      <c r="AF387" s="122"/>
    </row>
    <row r="388" spans="32:32">
      <c r="AF388" s="122"/>
    </row>
    <row r="389" spans="32:32">
      <c r="AF389" s="122"/>
    </row>
    <row r="390" spans="32:32">
      <c r="AF390" s="122"/>
    </row>
    <row r="391" spans="32:32">
      <c r="AF391" s="122"/>
    </row>
    <row r="392" spans="32:32">
      <c r="AF392" s="122"/>
    </row>
    <row r="393" spans="32:32">
      <c r="AF393" s="122"/>
    </row>
    <row r="394" spans="32:32">
      <c r="AF394" s="122"/>
    </row>
    <row r="395" spans="32:32">
      <c r="AF395" s="122"/>
    </row>
    <row r="396" spans="32:32">
      <c r="AF396" s="122"/>
    </row>
    <row r="397" spans="32:32">
      <c r="AF397" s="122"/>
    </row>
    <row r="398" spans="32:32">
      <c r="AF398" s="122"/>
    </row>
    <row r="399" spans="32:32">
      <c r="AF399" s="122"/>
    </row>
    <row r="400" spans="32:32">
      <c r="AF400" s="122"/>
    </row>
    <row r="401" spans="32:32">
      <c r="AF401" s="122"/>
    </row>
    <row r="402" spans="32:32">
      <c r="AF402" s="122"/>
    </row>
    <row r="403" spans="32:32">
      <c r="AF403" s="122"/>
    </row>
    <row r="404" spans="32:32">
      <c r="AF404" s="122"/>
    </row>
    <row r="405" spans="32:32">
      <c r="AF405" s="122"/>
    </row>
    <row r="406" spans="32:32">
      <c r="AF406" s="122"/>
    </row>
    <row r="407" spans="32:32">
      <c r="AF407" s="122"/>
    </row>
    <row r="408" spans="32:32">
      <c r="AF408" s="122"/>
    </row>
    <row r="409" spans="32:32">
      <c r="AF409" s="122"/>
    </row>
    <row r="410" spans="32:32">
      <c r="AF410" s="122"/>
    </row>
    <row r="411" spans="32:32">
      <c r="AF411" s="122"/>
    </row>
    <row r="412" spans="32:32">
      <c r="AF412" s="122"/>
    </row>
    <row r="413" spans="32:32">
      <c r="AF413" s="122"/>
    </row>
    <row r="414" spans="32:32">
      <c r="AF414" s="122"/>
    </row>
    <row r="415" spans="32:32">
      <c r="AF415" s="122"/>
    </row>
    <row r="416" spans="32:32">
      <c r="AF416" s="122"/>
    </row>
    <row r="417" spans="32:32">
      <c r="AF417" s="122"/>
    </row>
    <row r="418" spans="32:32">
      <c r="AF418" s="122"/>
    </row>
    <row r="419" spans="32:32">
      <c r="AF419" s="122"/>
    </row>
    <row r="420" spans="32:32">
      <c r="AF420" s="122"/>
    </row>
    <row r="421" spans="32:32">
      <c r="AF421" s="122"/>
    </row>
    <row r="422" spans="32:32">
      <c r="AF422" s="122"/>
    </row>
    <row r="423" spans="32:32">
      <c r="AF423" s="122"/>
    </row>
    <row r="424" spans="32:32">
      <c r="AF424" s="122"/>
    </row>
    <row r="425" spans="32:32">
      <c r="AF425" s="122"/>
    </row>
    <row r="426" spans="32:32">
      <c r="AF426" s="122"/>
    </row>
    <row r="427" spans="32:32">
      <c r="AF427" s="122"/>
    </row>
    <row r="428" spans="32:32">
      <c r="AF428" s="122"/>
    </row>
    <row r="429" spans="32:32">
      <c r="AF429" s="122"/>
    </row>
    <row r="430" spans="32:32">
      <c r="AF430" s="122"/>
    </row>
    <row r="431" spans="32:32">
      <c r="AF431" s="122"/>
    </row>
    <row r="432" spans="32:32">
      <c r="AF432" s="122"/>
    </row>
    <row r="433" spans="32:32">
      <c r="AF433" s="122"/>
    </row>
    <row r="434" spans="32:32">
      <c r="AF434" s="122"/>
    </row>
    <row r="435" spans="32:32">
      <c r="AF435" s="122"/>
    </row>
    <row r="436" spans="32:32">
      <c r="AF436" s="122"/>
    </row>
    <row r="437" spans="32:32">
      <c r="AF437" s="122"/>
    </row>
    <row r="438" spans="32:32">
      <c r="AF438" s="122"/>
    </row>
    <row r="439" spans="32:32">
      <c r="AF439" s="122"/>
    </row>
    <row r="440" spans="32:32">
      <c r="AF440" s="122"/>
    </row>
    <row r="441" spans="32:32">
      <c r="AF441" s="122"/>
    </row>
    <row r="442" spans="32:32">
      <c r="AF442" s="122"/>
    </row>
    <row r="443" spans="32:32">
      <c r="AF443" s="122"/>
    </row>
    <row r="444" spans="32:32">
      <c r="AF444" s="122"/>
    </row>
    <row r="445" spans="32:32">
      <c r="AF445" s="122"/>
    </row>
    <row r="446" spans="32:32">
      <c r="AF446" s="122"/>
    </row>
    <row r="447" spans="32:32">
      <c r="AF447" s="122"/>
    </row>
    <row r="448" spans="32:32">
      <c r="AF448" s="122"/>
    </row>
    <row r="449" spans="32:32">
      <c r="AF449" s="122"/>
    </row>
    <row r="450" spans="32:32">
      <c r="AF450" s="122"/>
    </row>
    <row r="451" spans="32:32">
      <c r="AF451" s="122"/>
    </row>
    <row r="452" spans="32:32">
      <c r="AF452" s="122"/>
    </row>
    <row r="453" spans="32:32">
      <c r="AF453" s="122"/>
    </row>
    <row r="454" spans="32:32">
      <c r="AF454" s="122"/>
    </row>
    <row r="455" spans="32:32">
      <c r="AF455" s="122"/>
    </row>
    <row r="456" spans="32:32">
      <c r="AF456" s="122"/>
    </row>
    <row r="457" spans="32:32">
      <c r="AF457" s="122"/>
    </row>
    <row r="458" spans="32:32">
      <c r="AF458" s="122"/>
    </row>
    <row r="459" spans="32:32">
      <c r="AF459" s="122"/>
    </row>
    <row r="460" spans="32:32">
      <c r="AF460" s="122"/>
    </row>
    <row r="461" spans="32:32">
      <c r="AF461" s="122"/>
    </row>
    <row r="462" spans="32:32">
      <c r="AF462" s="122"/>
    </row>
    <row r="463" spans="32:32">
      <c r="AF463" s="122"/>
    </row>
    <row r="464" spans="32:32">
      <c r="AF464" s="122"/>
    </row>
    <row r="465" spans="32:32">
      <c r="AF465" s="122"/>
    </row>
    <row r="466" spans="32:32">
      <c r="AF466" s="122"/>
    </row>
    <row r="467" spans="32:32">
      <c r="AF467" s="122"/>
    </row>
    <row r="468" spans="32:32">
      <c r="AF468" s="122"/>
    </row>
    <row r="469" spans="32:32">
      <c r="AF469" s="122"/>
    </row>
    <row r="470" spans="32:32">
      <c r="AF470" s="122"/>
    </row>
    <row r="471" spans="32:32">
      <c r="AF471" s="122"/>
    </row>
    <row r="472" spans="32:32">
      <c r="AF472" s="122"/>
    </row>
    <row r="473" spans="32:32">
      <c r="AF473" s="122"/>
    </row>
    <row r="474" spans="32:32">
      <c r="AF474" s="122"/>
    </row>
    <row r="475" spans="32:32">
      <c r="AF475" s="122"/>
    </row>
    <row r="476" spans="32:32">
      <c r="AF476" s="122"/>
    </row>
    <row r="477" spans="32:32">
      <c r="AF477" s="122"/>
    </row>
    <row r="478" spans="32:32">
      <c r="AF478" s="122"/>
    </row>
    <row r="479" spans="32:32">
      <c r="AF479" s="122"/>
    </row>
    <row r="480" spans="32:32">
      <c r="AF480" s="122"/>
    </row>
    <row r="481" spans="32:32">
      <c r="AF481" s="122"/>
    </row>
    <row r="482" spans="32:32">
      <c r="AF482" s="122"/>
    </row>
    <row r="483" spans="32:32">
      <c r="AF483" s="122"/>
    </row>
    <row r="484" spans="32:32">
      <c r="AF484" s="122"/>
    </row>
    <row r="485" spans="32:32">
      <c r="AF485" s="122"/>
    </row>
    <row r="486" spans="32:32">
      <c r="AF486" s="122"/>
    </row>
    <row r="487" spans="32:32">
      <c r="AF487" s="122"/>
    </row>
    <row r="488" spans="32:32">
      <c r="AF488" s="122"/>
    </row>
    <row r="489" spans="32:32">
      <c r="AF489" s="122"/>
    </row>
    <row r="490" spans="32:32">
      <c r="AF490" s="122"/>
    </row>
    <row r="491" spans="32:32">
      <c r="AF491" s="122"/>
    </row>
    <row r="492" spans="32:32">
      <c r="AF492" s="122"/>
    </row>
    <row r="493" spans="32:32">
      <c r="AF493" s="122"/>
    </row>
    <row r="494" spans="32:32">
      <c r="AF494" s="122"/>
    </row>
    <row r="495" spans="32:32">
      <c r="AF495" s="122"/>
    </row>
    <row r="496" spans="32:32">
      <c r="AF496" s="122"/>
    </row>
    <row r="497" spans="32:32">
      <c r="AF497" s="122"/>
    </row>
    <row r="498" spans="32:32">
      <c r="AF498" s="122"/>
    </row>
    <row r="499" spans="32:32">
      <c r="AF499" s="122"/>
    </row>
    <row r="500" spans="32:32">
      <c r="AF500" s="122"/>
    </row>
    <row r="501" spans="32:32">
      <c r="AF501" s="122"/>
    </row>
    <row r="502" spans="32:32">
      <c r="AF502" s="122"/>
    </row>
    <row r="503" spans="32:32">
      <c r="AF503" s="122"/>
    </row>
    <row r="504" spans="32:32">
      <c r="AF504" s="122"/>
    </row>
    <row r="505" spans="32:32">
      <c r="AF505" s="122"/>
    </row>
    <row r="506" spans="32:32">
      <c r="AF506" s="122"/>
    </row>
    <row r="507" spans="32:32">
      <c r="AF507" s="122"/>
    </row>
    <row r="508" spans="32:32">
      <c r="AF508" s="122"/>
    </row>
    <row r="509" spans="32:32">
      <c r="AF509" s="122"/>
    </row>
    <row r="510" spans="32:32">
      <c r="AF510" s="122"/>
    </row>
    <row r="511" spans="32:32">
      <c r="AF511" s="122"/>
    </row>
    <row r="512" spans="32:32">
      <c r="AF512" s="122"/>
    </row>
    <row r="513" spans="32:32">
      <c r="AF513" s="122"/>
    </row>
    <row r="514" spans="32:32">
      <c r="AF514" s="122"/>
    </row>
    <row r="515" spans="32:32">
      <c r="AF515" s="122"/>
    </row>
    <row r="516" spans="32:32">
      <c r="AF516" s="122"/>
    </row>
    <row r="517" spans="32:32">
      <c r="AF517" s="122"/>
    </row>
    <row r="518" spans="32:32">
      <c r="AF518" s="122"/>
    </row>
    <row r="519" spans="32:32">
      <c r="AF519" s="122"/>
    </row>
    <row r="520" spans="32:32">
      <c r="AF520" s="122"/>
    </row>
    <row r="521" spans="32:32">
      <c r="AF521" s="122"/>
    </row>
    <row r="522" spans="32:32">
      <c r="AF522" s="122"/>
    </row>
    <row r="523" spans="32:32">
      <c r="AF523" s="122"/>
    </row>
    <row r="524" spans="32:32">
      <c r="AF524" s="122"/>
    </row>
    <row r="525" spans="32:32">
      <c r="AF525" s="122"/>
    </row>
    <row r="526" spans="32:32">
      <c r="AF526" s="122"/>
    </row>
    <row r="527" spans="32:32">
      <c r="AF527" s="122"/>
    </row>
    <row r="528" spans="32:32">
      <c r="AF528" s="122"/>
    </row>
    <row r="529" spans="32:32">
      <c r="AF529" s="122"/>
    </row>
    <row r="530" spans="32:32">
      <c r="AF530" s="122"/>
    </row>
    <row r="531" spans="32:32">
      <c r="AF531" s="122"/>
    </row>
    <row r="532" spans="32:32">
      <c r="AF532" s="122"/>
    </row>
    <row r="533" spans="32:32">
      <c r="AF533" s="122"/>
    </row>
    <row r="534" spans="32:32">
      <c r="AF534" s="122"/>
    </row>
    <row r="535" spans="32:32">
      <c r="AF535" s="122"/>
    </row>
    <row r="536" spans="32:32">
      <c r="AF536" s="122"/>
    </row>
    <row r="537" spans="32:32">
      <c r="AF537" s="122"/>
    </row>
    <row r="538" spans="32:32">
      <c r="AF538" s="122"/>
    </row>
    <row r="539" spans="32:32">
      <c r="AF539" s="122"/>
    </row>
    <row r="540" spans="32:32">
      <c r="AF540" s="122"/>
    </row>
    <row r="541" spans="32:32">
      <c r="AF541" s="122"/>
    </row>
    <row r="542" spans="32:32">
      <c r="AF542" s="122"/>
    </row>
    <row r="543" spans="32:32">
      <c r="AF543" s="122"/>
    </row>
    <row r="544" spans="32:32">
      <c r="AF544" s="122"/>
    </row>
    <row r="545" spans="32:32">
      <c r="AF545" s="122"/>
    </row>
    <row r="546" spans="32:32">
      <c r="AF546" s="122"/>
    </row>
    <row r="547" spans="32:32">
      <c r="AF547" s="122"/>
    </row>
    <row r="548" spans="32:32">
      <c r="AF548" s="122"/>
    </row>
    <row r="549" spans="32:32">
      <c r="AF549" s="122"/>
    </row>
    <row r="550" spans="32:32">
      <c r="AF550" s="122"/>
    </row>
    <row r="551" spans="32:32">
      <c r="AF551" s="122"/>
    </row>
    <row r="552" spans="32:32">
      <c r="AF552" s="122"/>
    </row>
    <row r="553" spans="32:32">
      <c r="AF553" s="122"/>
    </row>
    <row r="554" spans="32:32">
      <c r="AF554" s="122"/>
    </row>
    <row r="555" spans="32:32">
      <c r="AF555" s="122"/>
    </row>
    <row r="556" spans="32:32">
      <c r="AF556" s="122"/>
    </row>
    <row r="557" spans="32:32">
      <c r="AF557" s="122"/>
    </row>
    <row r="558" spans="32:32">
      <c r="AF558" s="122"/>
    </row>
    <row r="559" spans="32:32">
      <c r="AF559" s="122"/>
    </row>
    <row r="560" spans="32:32">
      <c r="AF560" s="122"/>
    </row>
    <row r="561" spans="32:32">
      <c r="AF561" s="122"/>
    </row>
    <row r="562" spans="32:32">
      <c r="AF562" s="122"/>
    </row>
    <row r="563" spans="32:32">
      <c r="AF563" s="122"/>
    </row>
    <row r="564" spans="32:32">
      <c r="AF564" s="122"/>
    </row>
    <row r="565" spans="32:32">
      <c r="AF565" s="122"/>
    </row>
    <row r="566" spans="32:32">
      <c r="AF566" s="122"/>
    </row>
    <row r="567" spans="32:32">
      <c r="AF567" s="122"/>
    </row>
    <row r="568" spans="32:32">
      <c r="AF568" s="122"/>
    </row>
    <row r="569" spans="32:32">
      <c r="AF569" s="122"/>
    </row>
    <row r="570" spans="32:32">
      <c r="AF570" s="122"/>
    </row>
    <row r="571" spans="32:32">
      <c r="AF571" s="122"/>
    </row>
    <row r="572" spans="32:32">
      <c r="AF572" s="122"/>
    </row>
    <row r="573" spans="32:32">
      <c r="AF573" s="122"/>
    </row>
    <row r="574" spans="32:32">
      <c r="AF574" s="122"/>
    </row>
    <row r="575" spans="32:32">
      <c r="AF575" s="122"/>
    </row>
    <row r="576" spans="32:32">
      <c r="AF576" s="122"/>
    </row>
    <row r="577" spans="32:32">
      <c r="AF577" s="122"/>
    </row>
    <row r="578" spans="32:32">
      <c r="AF578" s="122"/>
    </row>
    <row r="579" spans="32:32">
      <c r="AF579" s="122"/>
    </row>
    <row r="580" spans="32:32">
      <c r="AF580" s="122"/>
    </row>
    <row r="581" spans="32:32">
      <c r="AF581" s="122"/>
    </row>
    <row r="582" spans="32:32">
      <c r="AF582" s="122"/>
    </row>
    <row r="583" spans="32:32">
      <c r="AF583" s="122"/>
    </row>
    <row r="584" spans="32:32">
      <c r="AF584" s="122"/>
    </row>
    <row r="585" spans="32:32">
      <c r="AF585" s="122"/>
    </row>
    <row r="586" spans="32:32">
      <c r="AF586" s="122"/>
    </row>
    <row r="587" spans="32:32">
      <c r="AF587" s="122"/>
    </row>
    <row r="588" spans="32:32">
      <c r="AF588" s="122"/>
    </row>
    <row r="589" spans="32:32">
      <c r="AF589" s="122"/>
    </row>
    <row r="590" spans="32:32">
      <c r="AF590" s="122"/>
    </row>
    <row r="591" spans="32:32">
      <c r="AF591" s="122"/>
    </row>
    <row r="592" spans="32:32">
      <c r="AF592" s="122"/>
    </row>
    <row r="593" spans="32:32">
      <c r="AF593" s="122"/>
    </row>
    <row r="594" spans="32:32">
      <c r="AF594" s="122"/>
    </row>
    <row r="595" spans="32:32">
      <c r="AF595" s="122"/>
    </row>
    <row r="596" spans="32:32">
      <c r="AF596" s="122"/>
    </row>
    <row r="597" spans="32:32">
      <c r="AF597" s="122"/>
    </row>
    <row r="598" spans="32:32">
      <c r="AF598" s="122"/>
    </row>
    <row r="599" spans="32:32">
      <c r="AF599" s="122"/>
    </row>
    <row r="600" spans="32:32">
      <c r="AF600" s="122"/>
    </row>
    <row r="601" spans="32:32">
      <c r="AF601" s="122"/>
    </row>
    <row r="602" spans="32:32">
      <c r="AF602" s="122"/>
    </row>
    <row r="603" spans="32:32">
      <c r="AF603" s="122"/>
    </row>
    <row r="604" spans="32:32">
      <c r="AF604" s="122"/>
    </row>
    <row r="605" spans="32:32">
      <c r="AF605" s="122"/>
    </row>
    <row r="606" spans="32:32">
      <c r="AF606" s="122"/>
    </row>
    <row r="607" spans="32:32">
      <c r="AF607" s="122"/>
    </row>
    <row r="608" spans="32:32">
      <c r="AF608" s="122"/>
    </row>
    <row r="609" spans="32:32">
      <c r="AF609" s="122"/>
    </row>
    <row r="610" spans="32:32">
      <c r="AF610" s="122"/>
    </row>
    <row r="611" spans="32:32">
      <c r="AF611" s="122"/>
    </row>
    <row r="612" spans="32:32">
      <c r="AF612" s="122"/>
    </row>
    <row r="613" spans="32:32">
      <c r="AF613" s="122"/>
    </row>
    <row r="614" spans="32:32">
      <c r="AF614" s="122"/>
    </row>
    <row r="615" spans="32:32">
      <c r="AF615" s="122"/>
    </row>
    <row r="616" spans="32:32">
      <c r="AF616" s="122"/>
    </row>
    <row r="617" spans="32:32">
      <c r="AF617" s="122"/>
    </row>
    <row r="618" spans="32:32">
      <c r="AF618" s="122"/>
    </row>
    <row r="619" spans="32:32">
      <c r="AF619" s="122"/>
    </row>
    <row r="620" spans="32:32">
      <c r="AF620" s="122"/>
    </row>
    <row r="621" spans="32:32">
      <c r="AF621" s="122"/>
    </row>
    <row r="622" spans="32:32">
      <c r="AF622" s="122"/>
    </row>
    <row r="623" spans="32:32">
      <c r="AF623" s="122"/>
    </row>
    <row r="624" spans="32:32">
      <c r="AF624" s="122"/>
    </row>
    <row r="625" spans="32:32">
      <c r="AF625" s="122"/>
    </row>
    <row r="626" spans="32:32">
      <c r="AF626" s="122"/>
    </row>
    <row r="627" spans="32:32">
      <c r="AF627" s="122"/>
    </row>
    <row r="628" spans="32:32">
      <c r="AF628" s="122"/>
    </row>
    <row r="629" spans="32:32">
      <c r="AF629" s="122"/>
    </row>
    <row r="630" spans="32:32">
      <c r="AF630" s="122"/>
    </row>
    <row r="631" spans="32:32">
      <c r="AF631" s="122"/>
    </row>
    <row r="632" spans="32:32">
      <c r="AF632" s="122"/>
    </row>
    <row r="633" spans="32:32">
      <c r="AF633" s="122"/>
    </row>
    <row r="634" spans="32:32">
      <c r="AF634" s="122"/>
    </row>
    <row r="635" spans="32:32">
      <c r="AF635" s="122"/>
    </row>
    <row r="636" spans="32:32">
      <c r="AF636" s="122"/>
    </row>
    <row r="637" spans="32:32">
      <c r="AF637" s="122"/>
    </row>
    <row r="638" spans="32:32">
      <c r="AF638" s="122"/>
    </row>
    <row r="639" spans="32:32">
      <c r="AF639" s="122"/>
    </row>
    <row r="640" spans="32:32">
      <c r="AF640" s="122"/>
    </row>
    <row r="641" spans="32:32">
      <c r="AF641" s="122"/>
    </row>
    <row r="642" spans="32:32">
      <c r="AF642" s="122"/>
    </row>
    <row r="643" spans="32:32">
      <c r="AF643" s="122"/>
    </row>
    <row r="644" spans="32:32">
      <c r="AF644" s="122"/>
    </row>
    <row r="645" spans="32:32">
      <c r="AF645" s="122"/>
    </row>
    <row r="646" spans="32:32">
      <c r="AF646" s="122"/>
    </row>
    <row r="647" spans="32:32">
      <c r="AF647" s="122"/>
    </row>
    <row r="648" spans="32:32">
      <c r="AF648" s="122"/>
    </row>
    <row r="649" spans="32:32">
      <c r="AF649" s="122"/>
    </row>
    <row r="650" spans="32:32">
      <c r="AF650" s="122"/>
    </row>
    <row r="651" spans="32:32">
      <c r="AF651" s="122"/>
    </row>
    <row r="652" spans="32:32">
      <c r="AF652" s="122"/>
    </row>
    <row r="653" spans="32:32">
      <c r="AF653" s="122"/>
    </row>
    <row r="654" spans="32:32">
      <c r="AF654" s="122"/>
    </row>
    <row r="655" spans="32:32">
      <c r="AF655" s="122"/>
    </row>
    <row r="656" spans="32:32">
      <c r="AF656" s="122"/>
    </row>
    <row r="657" spans="32:32">
      <c r="AF657" s="122"/>
    </row>
    <row r="658" spans="32:32">
      <c r="AF658" s="122"/>
    </row>
    <row r="659" spans="32:32">
      <c r="AF659" s="122"/>
    </row>
    <row r="660" spans="32:32">
      <c r="AF660" s="122"/>
    </row>
    <row r="661" spans="32:32">
      <c r="AF661" s="122"/>
    </row>
    <row r="662" spans="32:32">
      <c r="AF662" s="122"/>
    </row>
    <row r="663" spans="32:32">
      <c r="AF663" s="122"/>
    </row>
    <row r="664" spans="32:32">
      <c r="AF664" s="122"/>
    </row>
    <row r="665" spans="32:32">
      <c r="AF665" s="122"/>
    </row>
    <row r="666" spans="32:32">
      <c r="AF666" s="122"/>
    </row>
    <row r="667" spans="32:32">
      <c r="AF667" s="122"/>
    </row>
    <row r="668" spans="32:32">
      <c r="AF668" s="122"/>
    </row>
    <row r="669" spans="32:32">
      <c r="AF669" s="122"/>
    </row>
    <row r="670" spans="32:32">
      <c r="AF670" s="122"/>
    </row>
    <row r="671" spans="32:32">
      <c r="AF671" s="122"/>
    </row>
    <row r="672" spans="32:32">
      <c r="AF672" s="122"/>
    </row>
    <row r="673" spans="32:32">
      <c r="AF673" s="122"/>
    </row>
    <row r="674" spans="32:32">
      <c r="AF674" s="122"/>
    </row>
    <row r="675" spans="32:32">
      <c r="AF675" s="122"/>
    </row>
    <row r="676" spans="32:32">
      <c r="AF676" s="122"/>
    </row>
    <row r="677" spans="32:32">
      <c r="AF677" s="122"/>
    </row>
    <row r="678" spans="32:32">
      <c r="AF678" s="122"/>
    </row>
    <row r="679" spans="32:32">
      <c r="AF679" s="122"/>
    </row>
    <row r="680" spans="32:32">
      <c r="AF680" s="122"/>
    </row>
    <row r="681" spans="32:32">
      <c r="AF681" s="122"/>
    </row>
    <row r="682" spans="32:32">
      <c r="AF682" s="122"/>
    </row>
    <row r="683" spans="32:32">
      <c r="AF683" s="122"/>
    </row>
    <row r="684" spans="32:32">
      <c r="AF684" s="122"/>
    </row>
    <row r="685" spans="32:32">
      <c r="AF685" s="122"/>
    </row>
    <row r="686" spans="32:32">
      <c r="AF686" s="122"/>
    </row>
    <row r="687" spans="32:32">
      <c r="AF687" s="122"/>
    </row>
    <row r="688" spans="32:32">
      <c r="AF688" s="122"/>
    </row>
    <row r="689" spans="32:32">
      <c r="AF689" s="122"/>
    </row>
    <row r="690" spans="32:32">
      <c r="AF690" s="122"/>
    </row>
    <row r="691" spans="32:32">
      <c r="AF691" s="122"/>
    </row>
    <row r="692" spans="32:32">
      <c r="AF692" s="122"/>
    </row>
    <row r="693" spans="32:32">
      <c r="AF693" s="122"/>
    </row>
    <row r="694" spans="32:32">
      <c r="AF694" s="122"/>
    </row>
    <row r="695" spans="32:32">
      <c r="AF695" s="122"/>
    </row>
    <row r="696" spans="32:32">
      <c r="AF696" s="122"/>
    </row>
    <row r="697" spans="32:32">
      <c r="AF697" s="122"/>
    </row>
    <row r="698" spans="32:32">
      <c r="AF698" s="122"/>
    </row>
    <row r="699" spans="32:32">
      <c r="AF699" s="122"/>
    </row>
    <row r="700" spans="32:32">
      <c r="AF700" s="122"/>
    </row>
    <row r="701" spans="32:32">
      <c r="AF701" s="122"/>
    </row>
    <row r="702" spans="32:32">
      <c r="AF702" s="122"/>
    </row>
    <row r="703" spans="32:32">
      <c r="AF703" s="122"/>
    </row>
    <row r="704" spans="32:32">
      <c r="AF704" s="122"/>
    </row>
    <row r="705" spans="32:32">
      <c r="AF705" s="122"/>
    </row>
    <row r="706" spans="32:32">
      <c r="AF706" s="122"/>
    </row>
    <row r="707" spans="32:32">
      <c r="AF707" s="122"/>
    </row>
    <row r="708" spans="32:32">
      <c r="AF708" s="122"/>
    </row>
    <row r="709" spans="32:32">
      <c r="AF709" s="122"/>
    </row>
    <row r="710" spans="32:32">
      <c r="AF710" s="122"/>
    </row>
    <row r="711" spans="32:32">
      <c r="AF711" s="122"/>
    </row>
    <row r="712" spans="32:32">
      <c r="AF712" s="122"/>
    </row>
    <row r="713" spans="32:32">
      <c r="AF713" s="122"/>
    </row>
    <row r="714" spans="32:32">
      <c r="AF714" s="122"/>
    </row>
    <row r="715" spans="32:32">
      <c r="AF715" s="122"/>
    </row>
    <row r="716" spans="32:32">
      <c r="AF716" s="122"/>
    </row>
    <row r="717" spans="32:32">
      <c r="AF717" s="122"/>
    </row>
    <row r="718" spans="32:32">
      <c r="AF718" s="122"/>
    </row>
    <row r="719" spans="32:32">
      <c r="AF719" s="122"/>
    </row>
    <row r="720" spans="32:32">
      <c r="AF720" s="122"/>
    </row>
    <row r="721" spans="32:32">
      <c r="AF721" s="122"/>
    </row>
    <row r="722" spans="32:32">
      <c r="AF722" s="122"/>
    </row>
    <row r="723" spans="32:32">
      <c r="AF723" s="122"/>
    </row>
    <row r="724" spans="32:32">
      <c r="AF724" s="122"/>
    </row>
    <row r="725" spans="32:32">
      <c r="AF725" s="122"/>
    </row>
    <row r="726" spans="32:32">
      <c r="AF726" s="122"/>
    </row>
    <row r="727" spans="32:32">
      <c r="AF727" s="122"/>
    </row>
    <row r="728" spans="32:32">
      <c r="AF728" s="122"/>
    </row>
    <row r="729" spans="32:32">
      <c r="AF729" s="122"/>
    </row>
    <row r="730" spans="32:32">
      <c r="AF730" s="122"/>
    </row>
    <row r="731" spans="32:32">
      <c r="AF731" s="122"/>
    </row>
    <row r="732" spans="32:32">
      <c r="AF732" s="122"/>
    </row>
    <row r="733" spans="32:32">
      <c r="AF733" s="122"/>
    </row>
    <row r="734" spans="32:32">
      <c r="AF734" s="122"/>
    </row>
    <row r="735" spans="32:32">
      <c r="AF735" s="122"/>
    </row>
    <row r="736" spans="32:32">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row r="1170" spans="32:32">
      <c r="AF1170" s="122"/>
    </row>
    <row r="1171" spans="32:32">
      <c r="AF1171" s="122"/>
    </row>
    <row r="1172" spans="32:32">
      <c r="AF1172" s="122"/>
    </row>
    <row r="1173" spans="32:32">
      <c r="AF1173" s="122"/>
    </row>
    <row r="1174" spans="32:32">
      <c r="AF1174" s="122"/>
    </row>
    <row r="1175" spans="32:32">
      <c r="AF1175" s="122"/>
    </row>
    <row r="1176" spans="32:32">
      <c r="AF1176" s="122"/>
    </row>
    <row r="1177" spans="32:32">
      <c r="AF1177" s="122"/>
    </row>
    <row r="1178" spans="32:32">
      <c r="AF1178" s="122"/>
    </row>
    <row r="1179" spans="32:32">
      <c r="AF1179" s="122"/>
    </row>
    <row r="1180" spans="32:32">
      <c r="AF1180" s="122"/>
    </row>
    <row r="1181" spans="32:32">
      <c r="AF1181" s="122"/>
    </row>
    <row r="1182" spans="32:32">
      <c r="AF1182" s="122"/>
    </row>
    <row r="1183" spans="32:32">
      <c r="AF1183" s="122"/>
    </row>
    <row r="1184" spans="32:32">
      <c r="AF1184" s="122"/>
    </row>
    <row r="1185" spans="32:32">
      <c r="AF1185" s="122"/>
    </row>
    <row r="1186" spans="32:32">
      <c r="AF1186" s="122"/>
    </row>
    <row r="1187" spans="32:32">
      <c r="AF1187" s="122"/>
    </row>
    <row r="1188" spans="32:32">
      <c r="AF1188" s="122"/>
    </row>
    <row r="1189" spans="32:32">
      <c r="AF1189" s="122"/>
    </row>
    <row r="1190" spans="32:32">
      <c r="AF1190" s="122"/>
    </row>
    <row r="1191" spans="32:32">
      <c r="AF1191" s="122"/>
    </row>
    <row r="1192" spans="32:32">
      <c r="AF1192" s="122"/>
    </row>
    <row r="1193" spans="32:32">
      <c r="AF1193" s="122"/>
    </row>
    <row r="1194" spans="32:32">
      <c r="AF1194" s="122"/>
    </row>
    <row r="1195" spans="32:32">
      <c r="AF1195" s="122"/>
    </row>
    <row r="1196" spans="32:32">
      <c r="AF1196" s="122"/>
    </row>
    <row r="1197" spans="32:32">
      <c r="AF1197" s="122"/>
    </row>
    <row r="1198" spans="32:32">
      <c r="AF1198" s="122"/>
    </row>
    <row r="1199" spans="32:32">
      <c r="AF1199" s="122"/>
    </row>
    <row r="1200" spans="32:32">
      <c r="AF1200" s="122"/>
    </row>
    <row r="1201" spans="32:32">
      <c r="AF1201" s="122"/>
    </row>
    <row r="1202" spans="32:32">
      <c r="AF1202" s="122"/>
    </row>
    <row r="1203" spans="32:32">
      <c r="AF1203" s="122"/>
    </row>
    <row r="1204" spans="32:32">
      <c r="AF1204" s="122"/>
    </row>
    <row r="1205" spans="32:32">
      <c r="AF1205" s="122"/>
    </row>
    <row r="1206" spans="32:32">
      <c r="AF1206" s="122"/>
    </row>
    <row r="1207" spans="32:32">
      <c r="AF1207" s="122"/>
    </row>
    <row r="1208" spans="32:32">
      <c r="AF1208" s="122"/>
    </row>
    <row r="1209" spans="32:32">
      <c r="AF1209" s="122"/>
    </row>
    <row r="1210" spans="32:32">
      <c r="AF1210" s="122"/>
    </row>
    <row r="1211" spans="32:32">
      <c r="AF1211" s="122"/>
    </row>
    <row r="1212" spans="32:32">
      <c r="AF1212" s="122"/>
    </row>
    <row r="1213" spans="32:32">
      <c r="AF1213" s="122"/>
    </row>
    <row r="1214" spans="32:32">
      <c r="AF1214" s="122"/>
    </row>
    <row r="1215" spans="32:32">
      <c r="AF1215" s="122"/>
    </row>
  </sheetData>
  <sheetProtection algorithmName="SHA-512" hashValue="wIew91/jASYYB9b/5jHjnelhGIztCtkIiTqH9NnLSIUYCF8PMVuRFCBLekooAyOxCv6054dEtqbhHANdf5jVNw==" saltValue="oBGzwtMnaVw7R5iVvnrjoA==" spinCount="100000" sheet="1" objects="1" scenarios="1" formatCells="0" sort="0" autoFilter="0"/>
  <autoFilter ref="I4:AF6" xr:uid="{03C01960-3ABE-4438-8E65-0EEE46DA5146}">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autoFilter>
  <mergeCells count="30">
    <mergeCell ref="N4:N6"/>
    <mergeCell ref="O4:Z4"/>
    <mergeCell ref="M4:M6"/>
    <mergeCell ref="A4:B4"/>
    <mergeCell ref="C4:C6"/>
    <mergeCell ref="D4:D6"/>
    <mergeCell ref="E4:E6"/>
    <mergeCell ref="F4:F6"/>
    <mergeCell ref="G4:G6"/>
    <mergeCell ref="H4:H6"/>
    <mergeCell ref="I4:I6"/>
    <mergeCell ref="J4:J6"/>
    <mergeCell ref="K4:K6"/>
    <mergeCell ref="L4:L6"/>
    <mergeCell ref="D11:D12"/>
    <mergeCell ref="A12:A13"/>
    <mergeCell ref="B12:B13"/>
    <mergeCell ref="C12:C13"/>
    <mergeCell ref="AF4:AF6"/>
    <mergeCell ref="A5:A6"/>
    <mergeCell ref="B5:B6"/>
    <mergeCell ref="O5:Q5"/>
    <mergeCell ref="R5:T5"/>
    <mergeCell ref="U5:W5"/>
    <mergeCell ref="X5:Z5"/>
    <mergeCell ref="AA4:AA6"/>
    <mergeCell ref="AB4:AB6"/>
    <mergeCell ref="AC4:AC6"/>
    <mergeCell ref="AD4:AD6"/>
    <mergeCell ref="AE4:AE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790E55B-4970-4B89-B681-4CD029E12E5B}">
          <x14:formula1>
            <xm:f>'P:\2-Gerencia de Planificacion y Presupuesto\3- GERENCIA PLANIFICACION Y PRESUPUESTOS\PLANES OPERATIVOS 2022-EDENORTE\8. DGS\[8. Plan Operativo Anual 2022 Dirección Gestión Social.xlsx]Hoja1'!#REF!</xm:f>
          </x14:formula1>
          <xm:sqref>M7:M1213</xm:sqref>
        </x14:dataValidation>
        <x14:dataValidation type="list" allowBlank="1" showInputMessage="1" showErrorMessage="1" xr:uid="{6E48C055-517F-4A67-85AE-A082945404DA}">
          <x14:formula1>
            <xm:f>'P:\2-Gerencia de Planificacion y Presupuesto\3- GERENCIA PLANIFICACION Y PRESUPUESTOS\PLANES OPERATIVOS 2022-EDENORTE\8. DGS\[8. Plan Operativo Anual 2022 Dirección Gestión Social.xlsx]Hoja1'!#REF!</xm:f>
          </x14:formula1>
          <xm:sqref>AE7:AE9 AE11:AE17 G11 G7:G9 H7:H11 B14:B294 A7:B12 A14:A1215 J7:J14 K7:L17</xm:sqref>
        </x14:dataValidation>
        <x14:dataValidation type="list" allowBlank="1" showInputMessage="1" showErrorMessage="1" xr:uid="{8247CB63-10EF-4170-9C61-B234E3ACB940}">
          <x14:formula1>
            <xm:f>'C:\Users\ediloneg\Desktop\161\161\[Plan Operativo Anual 2020 - DC  nuevo.xlsx]Hoja1'!#REF!</xm:f>
          </x14:formula1>
          <xm:sqref>G17:H17 G16 J15:J17</xm:sqref>
        </x14:dataValidation>
        <x14:dataValidation type="list" allowBlank="1" showInputMessage="1" showErrorMessage="1" xr:uid="{CC696A71-AA06-44CC-ABC1-7B537EC6B523}">
          <x14:formula1>
            <xm:f>'C:\Users\ediloneg\AppData\Local\Microsoft\Windows\INetCache\Content.Outlook\UP3ADQPU\[Copia de 2  Planilla Plan Operativo Anual 2019 - DC v2 (2).xlsx]Hoja1'!#REF!</xm:f>
          </x14:formula1>
          <xm:sqref>F10:G10 G15 H12:H16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D1EE0-1B5C-4C79-B903-7FC4F358B84F}">
  <sheetPr codeName="Hoja9">
    <pageSetUpPr fitToPage="1"/>
  </sheetPr>
  <dimension ref="A1:AM1248"/>
  <sheetViews>
    <sheetView showGridLines="0" topLeftCell="I4" zoomScale="55" zoomScaleNormal="55" zoomScaleSheetLayoutView="40" zoomScalePageLayoutView="30" workbookViewId="0">
      <selection activeCell="U21" sqref="U21"/>
    </sheetView>
  </sheetViews>
  <sheetFormatPr baseColWidth="10" defaultColWidth="11.42578125" defaultRowHeight="16.5"/>
  <cols>
    <col min="1" max="2" width="45.7109375" style="256" customWidth="1"/>
    <col min="3" max="3" width="30.85546875" style="256" customWidth="1"/>
    <col min="4" max="5" width="45.7109375" style="257" customWidth="1"/>
    <col min="6" max="6" width="48.85546875" style="257" customWidth="1"/>
    <col min="7" max="7" width="38.85546875" style="256" customWidth="1"/>
    <col min="8" max="8" width="35.7109375" style="257" customWidth="1"/>
    <col min="9" max="9" width="31.28515625" style="660" customWidth="1"/>
    <col min="10" max="13" width="25.7109375" style="256" customWidth="1"/>
    <col min="14" max="14" width="20.7109375" style="256" customWidth="1"/>
    <col min="15" max="26" width="14.7109375" style="256" customWidth="1"/>
    <col min="27" max="29" width="30.7109375" style="256" customWidth="1"/>
    <col min="30" max="30" width="30.7109375" style="257" customWidth="1"/>
    <col min="31" max="31" width="30.7109375" style="256" customWidth="1"/>
    <col min="32" max="32" width="30.7109375" style="238" customWidth="1"/>
    <col min="33" max="39" width="11.42578125" style="238"/>
    <col min="40" max="40" width="5" style="256" customWidth="1"/>
    <col min="41" max="16384" width="11.42578125" style="256"/>
  </cols>
  <sheetData>
    <row r="1" spans="1:39" ht="42.75" customHeight="1"/>
    <row r="2" spans="1:39" ht="39.75" customHeight="1">
      <c r="B2" s="373" t="s">
        <v>0</v>
      </c>
      <c r="N2" s="559" t="s">
        <v>516</v>
      </c>
    </row>
    <row r="3" spans="1:39" ht="39" customHeight="1" thickBot="1">
      <c r="A3" s="101"/>
      <c r="B3" s="373" t="s">
        <v>1516</v>
      </c>
      <c r="C3" s="101"/>
      <c r="D3" s="119"/>
      <c r="E3" s="119"/>
      <c r="F3" s="661"/>
      <c r="G3" s="102"/>
      <c r="H3" s="661"/>
      <c r="I3" s="662"/>
      <c r="J3" s="102"/>
      <c r="K3" s="102"/>
      <c r="L3" s="102"/>
      <c r="M3" s="102"/>
      <c r="N3" s="561">
        <f ca="1">EOMONTH(TODAY(),-2)+1</f>
        <v>44593</v>
      </c>
      <c r="O3" s="102"/>
      <c r="P3" s="102"/>
      <c r="Q3" s="102"/>
      <c r="R3" s="102"/>
      <c r="S3" s="102"/>
      <c r="T3" s="102"/>
      <c r="U3" s="102"/>
      <c r="V3" s="102"/>
      <c r="W3" s="102"/>
      <c r="X3" s="102"/>
      <c r="Y3" s="102"/>
      <c r="Z3" s="102"/>
      <c r="AA3" s="1532"/>
      <c r="AB3" s="1532"/>
      <c r="AC3" s="1532"/>
      <c r="AD3" s="1532"/>
      <c r="AE3" s="1532"/>
      <c r="AF3" s="1532"/>
    </row>
    <row r="4" spans="1:39" s="261" customFormat="1" ht="60" customHeight="1">
      <c r="A4" s="1334" t="s">
        <v>1</v>
      </c>
      <c r="B4" s="1334"/>
      <c r="C4" s="1378" t="s">
        <v>2</v>
      </c>
      <c r="D4" s="1378" t="s">
        <v>3</v>
      </c>
      <c r="E4" s="1415" t="s">
        <v>4</v>
      </c>
      <c r="F4" s="1418" t="s">
        <v>5</v>
      </c>
      <c r="G4" s="1420" t="s">
        <v>6</v>
      </c>
      <c r="H4" s="1422" t="s">
        <v>18</v>
      </c>
      <c r="I4" s="1392" t="s">
        <v>19</v>
      </c>
      <c r="J4" s="1368" t="s">
        <v>20</v>
      </c>
      <c r="K4" s="1368" t="s">
        <v>7</v>
      </c>
      <c r="L4" s="1368" t="s">
        <v>21</v>
      </c>
      <c r="M4" s="1368" t="s">
        <v>22</v>
      </c>
      <c r="N4" s="1368" t="s">
        <v>8</v>
      </c>
      <c r="O4" s="1335" t="s">
        <v>9</v>
      </c>
      <c r="P4" s="1335"/>
      <c r="Q4" s="1335"/>
      <c r="R4" s="1335"/>
      <c r="S4" s="1335"/>
      <c r="T4" s="1335"/>
      <c r="U4" s="1335"/>
      <c r="V4" s="1335"/>
      <c r="W4" s="1335"/>
      <c r="X4" s="1335"/>
      <c r="Y4" s="1335"/>
      <c r="Z4" s="1335"/>
      <c r="AA4" s="1371" t="s">
        <v>10</v>
      </c>
      <c r="AB4" s="1360" t="s">
        <v>605</v>
      </c>
      <c r="AC4" s="1360" t="s">
        <v>11</v>
      </c>
      <c r="AD4" s="1360" t="s">
        <v>12</v>
      </c>
      <c r="AE4" s="1361" t="s">
        <v>13</v>
      </c>
      <c r="AF4" s="1360" t="s">
        <v>14</v>
      </c>
      <c r="AG4" s="239"/>
      <c r="AH4" s="239"/>
      <c r="AI4" s="239"/>
      <c r="AJ4" s="239"/>
      <c r="AK4" s="239"/>
      <c r="AL4" s="239"/>
      <c r="AM4" s="239"/>
    </row>
    <row r="5" spans="1:39" s="261" customFormat="1" ht="51" customHeight="1">
      <c r="A5" s="1395" t="s">
        <v>15</v>
      </c>
      <c r="B5" s="1396" t="s">
        <v>16</v>
      </c>
      <c r="C5" s="1334"/>
      <c r="D5" s="1334"/>
      <c r="E5" s="1416"/>
      <c r="F5" s="1361"/>
      <c r="G5" s="1363"/>
      <c r="H5" s="1423"/>
      <c r="I5" s="1393"/>
      <c r="J5" s="1334"/>
      <c r="K5" s="1334"/>
      <c r="L5" s="1334"/>
      <c r="M5" s="1334"/>
      <c r="N5" s="1334"/>
      <c r="O5" s="1407" t="s">
        <v>606</v>
      </c>
      <c r="P5" s="1408"/>
      <c r="Q5" s="1409"/>
      <c r="R5" s="1407" t="s">
        <v>607</v>
      </c>
      <c r="S5" s="1408"/>
      <c r="T5" s="1410"/>
      <c r="U5" s="1407" t="s">
        <v>608</v>
      </c>
      <c r="V5" s="1408"/>
      <c r="W5" s="1409"/>
      <c r="X5" s="1411" t="s">
        <v>609</v>
      </c>
      <c r="Y5" s="1412"/>
      <c r="Z5" s="1410"/>
      <c r="AA5" s="1372"/>
      <c r="AB5" s="1361"/>
      <c r="AC5" s="1361"/>
      <c r="AD5" s="1361"/>
      <c r="AE5" s="1363"/>
      <c r="AF5" s="1361"/>
      <c r="AG5" s="239"/>
      <c r="AH5" s="239"/>
      <c r="AI5" s="239"/>
      <c r="AJ5" s="239"/>
      <c r="AK5" s="239"/>
      <c r="AL5" s="239"/>
      <c r="AM5" s="239"/>
    </row>
    <row r="6" spans="1:39" s="261" customFormat="1" ht="50.25" customHeight="1" thickBot="1">
      <c r="A6" s="1405"/>
      <c r="B6" s="1406"/>
      <c r="C6" s="1369"/>
      <c r="D6" s="1369"/>
      <c r="E6" s="1417"/>
      <c r="F6" s="1419"/>
      <c r="G6" s="1421"/>
      <c r="H6" s="1424"/>
      <c r="I6" s="1394"/>
      <c r="J6" s="1369"/>
      <c r="K6" s="1369"/>
      <c r="L6" s="1369"/>
      <c r="M6" s="1369"/>
      <c r="N6" s="1369"/>
      <c r="O6" s="565">
        <v>44562</v>
      </c>
      <c r="P6" s="565">
        <v>44593</v>
      </c>
      <c r="Q6" s="565">
        <v>44621</v>
      </c>
      <c r="R6" s="565">
        <v>44652</v>
      </c>
      <c r="S6" s="565">
        <v>44682</v>
      </c>
      <c r="T6" s="565">
        <v>44713</v>
      </c>
      <c r="U6" s="565">
        <v>44743</v>
      </c>
      <c r="V6" s="565">
        <v>44774</v>
      </c>
      <c r="W6" s="565">
        <v>44805</v>
      </c>
      <c r="X6" s="565">
        <v>44835</v>
      </c>
      <c r="Y6" s="565">
        <v>44866</v>
      </c>
      <c r="Z6" s="565">
        <v>44896</v>
      </c>
      <c r="AA6" s="1373"/>
      <c r="AB6" s="1362"/>
      <c r="AC6" s="1362"/>
      <c r="AD6" s="1362"/>
      <c r="AE6" s="1364"/>
      <c r="AF6" s="1362"/>
      <c r="AG6" s="239"/>
      <c r="AH6" s="243"/>
      <c r="AI6" s="239"/>
      <c r="AJ6" s="239"/>
      <c r="AK6" s="239"/>
      <c r="AL6" s="239"/>
      <c r="AM6" s="239"/>
    </row>
    <row r="7" spans="1:39" s="337" customFormat="1" ht="71.25" customHeight="1" thickTop="1">
      <c r="A7" s="151" t="s">
        <v>26</v>
      </c>
      <c r="B7" s="131" t="s">
        <v>1529</v>
      </c>
      <c r="C7" s="150"/>
      <c r="D7" s="230" t="s">
        <v>1530</v>
      </c>
      <c r="E7" s="664"/>
      <c r="F7" s="161" t="s">
        <v>1531</v>
      </c>
      <c r="G7" s="135">
        <v>2</v>
      </c>
      <c r="H7" s="161" t="s">
        <v>410</v>
      </c>
      <c r="I7" s="652" t="s">
        <v>1532</v>
      </c>
      <c r="J7" s="170" t="s">
        <v>29</v>
      </c>
      <c r="K7" s="170" t="s">
        <v>30</v>
      </c>
      <c r="L7" s="170" t="s">
        <v>31</v>
      </c>
      <c r="M7" s="496" t="s">
        <v>960</v>
      </c>
      <c r="N7" s="651">
        <v>350</v>
      </c>
      <c r="O7" s="173">
        <v>28</v>
      </c>
      <c r="P7" s="174">
        <v>28</v>
      </c>
      <c r="Q7" s="174">
        <v>30</v>
      </c>
      <c r="R7" s="174">
        <v>28</v>
      </c>
      <c r="S7" s="174">
        <v>28</v>
      </c>
      <c r="T7" s="174">
        <v>30</v>
      </c>
      <c r="U7" s="174">
        <v>30</v>
      </c>
      <c r="V7" s="174">
        <v>30</v>
      </c>
      <c r="W7" s="174">
        <v>30</v>
      </c>
      <c r="X7" s="174">
        <v>30</v>
      </c>
      <c r="Y7" s="174">
        <v>30</v>
      </c>
      <c r="Z7" s="174">
        <v>28</v>
      </c>
      <c r="AA7" s="161" t="s">
        <v>1533</v>
      </c>
      <c r="AB7" s="161" t="s">
        <v>1534</v>
      </c>
      <c r="AC7" s="161" t="s">
        <v>1534</v>
      </c>
      <c r="AD7" s="161" t="s">
        <v>1535</v>
      </c>
      <c r="AE7" s="187" t="s">
        <v>1536</v>
      </c>
      <c r="AF7" s="666">
        <v>0</v>
      </c>
      <c r="AG7" s="374"/>
      <c r="AH7" s="374"/>
      <c r="AI7" s="374"/>
      <c r="AJ7" s="374"/>
      <c r="AK7" s="374"/>
      <c r="AL7" s="374"/>
      <c r="AM7" s="374"/>
    </row>
    <row r="8" spans="1:39" s="337" customFormat="1" ht="149.25" customHeight="1">
      <c r="A8" s="151" t="s">
        <v>26</v>
      </c>
      <c r="B8" s="131" t="s">
        <v>355</v>
      </c>
      <c r="C8" s="150"/>
      <c r="D8" s="230" t="s">
        <v>1537</v>
      </c>
      <c r="E8" s="664"/>
      <c r="F8" s="161" t="s">
        <v>1538</v>
      </c>
      <c r="G8" s="135">
        <v>3</v>
      </c>
      <c r="H8" s="161" t="s">
        <v>64</v>
      </c>
      <c r="I8" s="321" t="s">
        <v>1539</v>
      </c>
      <c r="J8" s="170" t="s">
        <v>81</v>
      </c>
      <c r="K8" s="170" t="s">
        <v>30</v>
      </c>
      <c r="L8" s="667" t="s">
        <v>39</v>
      </c>
      <c r="M8" s="153" t="s">
        <v>40</v>
      </c>
      <c r="N8" s="668">
        <v>0.87750000000000006</v>
      </c>
      <c r="O8" s="669">
        <v>0.82</v>
      </c>
      <c r="P8" s="670">
        <v>0.82</v>
      </c>
      <c r="Q8" s="670">
        <v>0.84</v>
      </c>
      <c r="R8" s="670">
        <v>0.85</v>
      </c>
      <c r="S8" s="670">
        <v>0.87</v>
      </c>
      <c r="T8" s="670">
        <v>0.87</v>
      </c>
      <c r="U8" s="670">
        <v>0.9</v>
      </c>
      <c r="V8" s="670">
        <v>0.9</v>
      </c>
      <c r="W8" s="670">
        <v>0.92</v>
      </c>
      <c r="X8" s="670">
        <v>0.92</v>
      </c>
      <c r="Y8" s="670">
        <v>0.92</v>
      </c>
      <c r="Z8" s="670">
        <v>0.9</v>
      </c>
      <c r="AA8" s="161" t="s">
        <v>1533</v>
      </c>
      <c r="AB8" s="161" t="s">
        <v>1534</v>
      </c>
      <c r="AC8" s="161" t="s">
        <v>1534</v>
      </c>
      <c r="AD8" s="161" t="s">
        <v>1535</v>
      </c>
      <c r="AE8" s="161"/>
      <c r="AF8" s="666">
        <v>0</v>
      </c>
      <c r="AG8" s="374"/>
      <c r="AH8" s="374"/>
      <c r="AI8" s="374"/>
      <c r="AJ8" s="374"/>
      <c r="AK8" s="374"/>
      <c r="AL8" s="374"/>
      <c r="AM8" s="374"/>
    </row>
    <row r="9" spans="1:39" s="337" customFormat="1" ht="86.25" customHeight="1">
      <c r="A9" s="151" t="s">
        <v>26</v>
      </c>
      <c r="B9" s="131" t="s">
        <v>355</v>
      </c>
      <c r="C9" s="150"/>
      <c r="D9" s="230" t="s">
        <v>1540</v>
      </c>
      <c r="E9" s="664"/>
      <c r="F9" s="161" t="s">
        <v>1541</v>
      </c>
      <c r="G9" s="135">
        <v>3</v>
      </c>
      <c r="H9" s="161" t="s">
        <v>64</v>
      </c>
      <c r="I9" s="312" t="s">
        <v>1542</v>
      </c>
      <c r="J9" s="170" t="s">
        <v>81</v>
      </c>
      <c r="K9" s="170" t="s">
        <v>30</v>
      </c>
      <c r="L9" s="667" t="s">
        <v>39</v>
      </c>
      <c r="M9" s="496" t="s">
        <v>960</v>
      </c>
      <c r="N9" s="668">
        <v>0.89666666666666683</v>
      </c>
      <c r="O9" s="669">
        <v>0.85</v>
      </c>
      <c r="P9" s="670">
        <v>0.85</v>
      </c>
      <c r="Q9" s="670">
        <v>0.88</v>
      </c>
      <c r="R9" s="670">
        <v>0.88</v>
      </c>
      <c r="S9" s="670">
        <v>0.9</v>
      </c>
      <c r="T9" s="670">
        <v>0.9</v>
      </c>
      <c r="U9" s="670">
        <v>0.9</v>
      </c>
      <c r="V9" s="670">
        <v>0.92</v>
      </c>
      <c r="W9" s="670">
        <v>0.92</v>
      </c>
      <c r="X9" s="670">
        <v>0.92</v>
      </c>
      <c r="Y9" s="670">
        <v>0.94</v>
      </c>
      <c r="Z9" s="670">
        <v>0.9</v>
      </c>
      <c r="AA9" s="161" t="s">
        <v>1543</v>
      </c>
      <c r="AB9" s="161" t="s">
        <v>1534</v>
      </c>
      <c r="AC9" s="161" t="s">
        <v>1534</v>
      </c>
      <c r="AD9" s="161" t="s">
        <v>1535</v>
      </c>
      <c r="AE9" s="187" t="s">
        <v>1536</v>
      </c>
      <c r="AF9" s="666">
        <v>0</v>
      </c>
      <c r="AG9" s="374"/>
      <c r="AH9" s="374"/>
      <c r="AI9" s="374"/>
      <c r="AJ9" s="374"/>
      <c r="AK9" s="374"/>
      <c r="AL9" s="374"/>
      <c r="AM9" s="374"/>
    </row>
    <row r="10" spans="1:39" s="337" customFormat="1" ht="106.5" customHeight="1">
      <c r="A10" s="151" t="s">
        <v>26</v>
      </c>
      <c r="B10" s="131" t="s">
        <v>1529</v>
      </c>
      <c r="C10" s="150"/>
      <c r="D10" s="186" t="s">
        <v>1544</v>
      </c>
      <c r="E10" s="664"/>
      <c r="F10" s="161" t="s">
        <v>1545</v>
      </c>
      <c r="G10" s="135">
        <v>3</v>
      </c>
      <c r="H10" s="161" t="s">
        <v>64</v>
      </c>
      <c r="I10" s="312" t="s">
        <v>1546</v>
      </c>
      <c r="J10" s="170" t="s">
        <v>81</v>
      </c>
      <c r="K10" s="170" t="s">
        <v>30</v>
      </c>
      <c r="L10" s="667" t="s">
        <v>39</v>
      </c>
      <c r="M10" s="153" t="s">
        <v>40</v>
      </c>
      <c r="N10" s="668">
        <v>0.97333333333333361</v>
      </c>
      <c r="O10" s="669">
        <v>0.95</v>
      </c>
      <c r="P10" s="670">
        <v>0.95</v>
      </c>
      <c r="Q10" s="670">
        <v>0.97</v>
      </c>
      <c r="R10" s="670">
        <v>0.97</v>
      </c>
      <c r="S10" s="670">
        <v>0.98</v>
      </c>
      <c r="T10" s="670">
        <v>0.98</v>
      </c>
      <c r="U10" s="670">
        <v>0.98</v>
      </c>
      <c r="V10" s="670">
        <v>0.98</v>
      </c>
      <c r="W10" s="670">
        <v>0.98</v>
      </c>
      <c r="X10" s="670">
        <v>0.98</v>
      </c>
      <c r="Y10" s="670">
        <v>0.98</v>
      </c>
      <c r="Z10" s="670">
        <v>0.98</v>
      </c>
      <c r="AA10" s="161" t="s">
        <v>1543</v>
      </c>
      <c r="AB10" s="161" t="s">
        <v>1534</v>
      </c>
      <c r="AC10" s="161" t="s">
        <v>1534</v>
      </c>
      <c r="AD10" s="161" t="s">
        <v>1535</v>
      </c>
      <c r="AE10" s="161"/>
      <c r="AF10" s="666">
        <v>0</v>
      </c>
      <c r="AG10" s="374"/>
      <c r="AH10" s="374"/>
      <c r="AI10" s="374"/>
      <c r="AJ10" s="374"/>
      <c r="AK10" s="374"/>
      <c r="AL10" s="374"/>
      <c r="AM10" s="374"/>
    </row>
    <row r="11" spans="1:39" s="337" customFormat="1" ht="81" customHeight="1">
      <c r="A11" s="151" t="s">
        <v>26</v>
      </c>
      <c r="B11" s="131" t="s">
        <v>1529</v>
      </c>
      <c r="C11" s="150"/>
      <c r="D11" s="230" t="s">
        <v>1547</v>
      </c>
      <c r="E11" s="664"/>
      <c r="F11" s="161" t="s">
        <v>1548</v>
      </c>
      <c r="G11" s="135">
        <v>3</v>
      </c>
      <c r="H11" s="161" t="s">
        <v>410</v>
      </c>
      <c r="I11" s="312" t="s">
        <v>1549</v>
      </c>
      <c r="J11" s="170" t="s">
        <v>81</v>
      </c>
      <c r="K11" s="170" t="s">
        <v>30</v>
      </c>
      <c r="L11" s="667" t="s">
        <v>39</v>
      </c>
      <c r="M11" s="496" t="s">
        <v>960</v>
      </c>
      <c r="N11" s="668">
        <v>0.90916666666666657</v>
      </c>
      <c r="O11" s="669">
        <v>0.85</v>
      </c>
      <c r="P11" s="670">
        <v>0.85</v>
      </c>
      <c r="Q11" s="670">
        <v>0.87</v>
      </c>
      <c r="R11" s="670">
        <v>0.9</v>
      </c>
      <c r="S11" s="670">
        <v>0.9</v>
      </c>
      <c r="T11" s="670">
        <v>0.9</v>
      </c>
      <c r="U11" s="670">
        <v>0.92</v>
      </c>
      <c r="V11" s="670">
        <v>0.92</v>
      </c>
      <c r="W11" s="670">
        <v>0.95</v>
      </c>
      <c r="X11" s="670">
        <v>0.95</v>
      </c>
      <c r="Y11" s="670">
        <v>0.95</v>
      </c>
      <c r="Z11" s="670">
        <v>0.95</v>
      </c>
      <c r="AA11" s="161" t="s">
        <v>1533</v>
      </c>
      <c r="AB11" s="161" t="s">
        <v>1534</v>
      </c>
      <c r="AC11" s="161" t="s">
        <v>1534</v>
      </c>
      <c r="AD11" s="161" t="s">
        <v>1535</v>
      </c>
      <c r="AE11" s="187" t="s">
        <v>1536</v>
      </c>
      <c r="AF11" s="666">
        <v>0</v>
      </c>
      <c r="AG11" s="374"/>
      <c r="AH11" s="374"/>
      <c r="AI11" s="374"/>
      <c r="AJ11" s="374"/>
      <c r="AK11" s="374"/>
      <c r="AL11" s="374"/>
      <c r="AM11" s="374"/>
    </row>
    <row r="12" spans="1:39" s="337" customFormat="1" ht="78.75" customHeight="1">
      <c r="A12" s="151" t="s">
        <v>26</v>
      </c>
      <c r="B12" s="131" t="s">
        <v>1529</v>
      </c>
      <c r="C12" s="150"/>
      <c r="D12" s="230" t="s">
        <v>1550</v>
      </c>
      <c r="E12" s="664"/>
      <c r="F12" s="161" t="s">
        <v>1551</v>
      </c>
      <c r="G12" s="135">
        <v>3</v>
      </c>
      <c r="H12" s="161" t="s">
        <v>171</v>
      </c>
      <c r="I12" s="312" t="s">
        <v>1552</v>
      </c>
      <c r="J12" s="170" t="s">
        <v>81</v>
      </c>
      <c r="K12" s="170" t="s">
        <v>30</v>
      </c>
      <c r="L12" s="667" t="s">
        <v>39</v>
      </c>
      <c r="M12" s="153" t="s">
        <v>40</v>
      </c>
      <c r="N12" s="668">
        <v>0.86166666666666647</v>
      </c>
      <c r="O12" s="669">
        <v>0.85</v>
      </c>
      <c r="P12" s="670">
        <v>0.85</v>
      </c>
      <c r="Q12" s="670">
        <v>0.85</v>
      </c>
      <c r="R12" s="670">
        <v>0.86</v>
      </c>
      <c r="S12" s="670">
        <v>0.86</v>
      </c>
      <c r="T12" s="670">
        <v>0.86</v>
      </c>
      <c r="U12" s="670">
        <v>0.86</v>
      </c>
      <c r="V12" s="670">
        <v>0.87</v>
      </c>
      <c r="W12" s="670">
        <v>0.87</v>
      </c>
      <c r="X12" s="670">
        <v>0.87</v>
      </c>
      <c r="Y12" s="670">
        <v>0.87</v>
      </c>
      <c r="Z12" s="670">
        <v>0.87</v>
      </c>
      <c r="AA12" s="161" t="s">
        <v>1533</v>
      </c>
      <c r="AB12" s="161" t="s">
        <v>1534</v>
      </c>
      <c r="AC12" s="161" t="s">
        <v>1534</v>
      </c>
      <c r="AD12" s="161" t="s">
        <v>1535</v>
      </c>
      <c r="AE12" s="161"/>
      <c r="AF12" s="672">
        <v>13753138.3225</v>
      </c>
      <c r="AG12" s="374"/>
      <c r="AH12" s="374"/>
      <c r="AI12" s="374"/>
      <c r="AJ12" s="374"/>
      <c r="AK12" s="374"/>
      <c r="AL12" s="374"/>
      <c r="AM12" s="374"/>
    </row>
    <row r="13" spans="1:39" s="337" customFormat="1" ht="78.75" customHeight="1">
      <c r="A13" s="151" t="s">
        <v>57</v>
      </c>
      <c r="B13" s="131" t="s">
        <v>53</v>
      </c>
      <c r="C13" s="150"/>
      <c r="D13" s="186" t="s">
        <v>1553</v>
      </c>
      <c r="E13" s="664"/>
      <c r="F13" s="161" t="s">
        <v>1554</v>
      </c>
      <c r="G13" s="135">
        <v>3</v>
      </c>
      <c r="H13" s="161" t="s">
        <v>171</v>
      </c>
      <c r="I13" s="312" t="s">
        <v>1555</v>
      </c>
      <c r="J13" s="673" t="s">
        <v>29</v>
      </c>
      <c r="K13" s="170" t="s">
        <v>30</v>
      </c>
      <c r="L13" s="170" t="s">
        <v>31</v>
      </c>
      <c r="M13" s="496" t="s">
        <v>960</v>
      </c>
      <c r="N13" s="651">
        <v>12</v>
      </c>
      <c r="O13" s="174">
        <v>1</v>
      </c>
      <c r="P13" s="174">
        <v>1</v>
      </c>
      <c r="Q13" s="174">
        <v>1</v>
      </c>
      <c r="R13" s="174">
        <v>1</v>
      </c>
      <c r="S13" s="174">
        <v>1</v>
      </c>
      <c r="T13" s="174">
        <v>1</v>
      </c>
      <c r="U13" s="174">
        <v>1</v>
      </c>
      <c r="V13" s="174">
        <v>1</v>
      </c>
      <c r="W13" s="174">
        <v>1</v>
      </c>
      <c r="X13" s="174">
        <v>1</v>
      </c>
      <c r="Y13" s="174">
        <v>1</v>
      </c>
      <c r="Z13" s="174">
        <v>1</v>
      </c>
      <c r="AA13" s="161" t="s">
        <v>1556</v>
      </c>
      <c r="AB13" s="161" t="s">
        <v>1534</v>
      </c>
      <c r="AC13" s="161" t="s">
        <v>1534</v>
      </c>
      <c r="AD13" s="161" t="s">
        <v>1535</v>
      </c>
      <c r="AE13" s="187" t="s">
        <v>1536</v>
      </c>
      <c r="AF13" s="666">
        <v>0</v>
      </c>
      <c r="AG13" s="374"/>
      <c r="AH13" s="374"/>
      <c r="AI13" s="374"/>
      <c r="AJ13" s="374"/>
      <c r="AK13" s="374"/>
      <c r="AL13" s="374"/>
      <c r="AM13" s="374"/>
    </row>
    <row r="14" spans="1:39" s="337" customFormat="1" ht="111" customHeight="1">
      <c r="A14" s="151" t="s">
        <v>34</v>
      </c>
      <c r="B14" s="131" t="s">
        <v>216</v>
      </c>
      <c r="C14" s="150"/>
      <c r="D14" s="187" t="s">
        <v>1557</v>
      </c>
      <c r="E14" s="664"/>
      <c r="F14" s="161" t="s">
        <v>1558</v>
      </c>
      <c r="G14" s="135">
        <v>3</v>
      </c>
      <c r="H14" s="161" t="s">
        <v>88</v>
      </c>
      <c r="I14" s="652" t="s">
        <v>1559</v>
      </c>
      <c r="J14" s="673" t="s">
        <v>77</v>
      </c>
      <c r="K14" s="170" t="s">
        <v>30</v>
      </c>
      <c r="L14" s="170" t="s">
        <v>31</v>
      </c>
      <c r="M14" s="153" t="s">
        <v>40</v>
      </c>
      <c r="N14" s="651">
        <v>4.08</v>
      </c>
      <c r="O14" s="173">
        <v>0.34</v>
      </c>
      <c r="P14" s="174">
        <v>0.34</v>
      </c>
      <c r="Q14" s="174">
        <v>0.34</v>
      </c>
      <c r="R14" s="174">
        <v>0.34</v>
      </c>
      <c r="S14" s="174">
        <v>0.34</v>
      </c>
      <c r="T14" s="174">
        <v>0.34</v>
      </c>
      <c r="U14" s="174">
        <v>0.34</v>
      </c>
      <c r="V14" s="174">
        <v>0.34</v>
      </c>
      <c r="W14" s="174">
        <v>0.34</v>
      </c>
      <c r="X14" s="174">
        <v>0.34</v>
      </c>
      <c r="Y14" s="174">
        <v>0.34</v>
      </c>
      <c r="Z14" s="174">
        <v>0.34</v>
      </c>
      <c r="AA14" s="161" t="s">
        <v>1560</v>
      </c>
      <c r="AB14" s="161" t="s">
        <v>1561</v>
      </c>
      <c r="AC14" s="161" t="s">
        <v>1561</v>
      </c>
      <c r="AD14" s="161" t="s">
        <v>1562</v>
      </c>
      <c r="AE14" s="161"/>
      <c r="AF14" s="666">
        <v>0</v>
      </c>
      <c r="AG14" s="374"/>
      <c r="AH14" s="374"/>
      <c r="AI14" s="374"/>
      <c r="AJ14" s="374"/>
      <c r="AK14" s="374"/>
      <c r="AL14" s="374"/>
      <c r="AM14" s="374"/>
    </row>
    <row r="15" spans="1:39" s="337" customFormat="1" ht="100.5" customHeight="1">
      <c r="A15" s="151" t="s">
        <v>34</v>
      </c>
      <c r="B15" s="131" t="s">
        <v>216</v>
      </c>
      <c r="C15" s="150"/>
      <c r="D15" s="187" t="s">
        <v>1563</v>
      </c>
      <c r="E15" s="664"/>
      <c r="F15" s="161" t="s">
        <v>1558</v>
      </c>
      <c r="G15" s="135">
        <v>3</v>
      </c>
      <c r="H15" s="161" t="s">
        <v>88</v>
      </c>
      <c r="I15" s="652" t="s">
        <v>1559</v>
      </c>
      <c r="J15" s="673" t="s">
        <v>77</v>
      </c>
      <c r="K15" s="170" t="s">
        <v>30</v>
      </c>
      <c r="L15" s="170" t="s">
        <v>31</v>
      </c>
      <c r="M15" s="153" t="s">
        <v>40</v>
      </c>
      <c r="N15" s="651">
        <v>3.96</v>
      </c>
      <c r="O15" s="173">
        <v>0.33</v>
      </c>
      <c r="P15" s="174">
        <v>0.33</v>
      </c>
      <c r="Q15" s="174">
        <v>0.33</v>
      </c>
      <c r="R15" s="174">
        <v>0.33</v>
      </c>
      <c r="S15" s="174">
        <v>0.33</v>
      </c>
      <c r="T15" s="174">
        <v>0.33</v>
      </c>
      <c r="U15" s="174">
        <v>0.33</v>
      </c>
      <c r="V15" s="174">
        <v>0.33</v>
      </c>
      <c r="W15" s="174">
        <v>0.33</v>
      </c>
      <c r="X15" s="174">
        <v>0.33</v>
      </c>
      <c r="Y15" s="174">
        <v>0.33</v>
      </c>
      <c r="Z15" s="174">
        <v>0.33</v>
      </c>
      <c r="AA15" s="161" t="s">
        <v>1560</v>
      </c>
      <c r="AB15" s="161" t="s">
        <v>1561</v>
      </c>
      <c r="AC15" s="161" t="s">
        <v>1561</v>
      </c>
      <c r="AD15" s="161" t="s">
        <v>1562</v>
      </c>
      <c r="AE15" s="161"/>
      <c r="AF15" s="666">
        <v>0</v>
      </c>
      <c r="AG15" s="374"/>
      <c r="AH15" s="374"/>
      <c r="AI15" s="374"/>
      <c r="AJ15" s="374"/>
      <c r="AK15" s="374"/>
      <c r="AL15" s="374"/>
      <c r="AM15" s="374"/>
    </row>
    <row r="16" spans="1:39" s="337" customFormat="1" ht="108" customHeight="1">
      <c r="A16" s="151" t="s">
        <v>34</v>
      </c>
      <c r="B16" s="131" t="s">
        <v>216</v>
      </c>
      <c r="C16" s="150"/>
      <c r="D16" s="187" t="s">
        <v>1564</v>
      </c>
      <c r="E16" s="664"/>
      <c r="F16" s="161" t="s">
        <v>1558</v>
      </c>
      <c r="G16" s="135">
        <v>3</v>
      </c>
      <c r="H16" s="161" t="s">
        <v>88</v>
      </c>
      <c r="I16" s="652" t="s">
        <v>1559</v>
      </c>
      <c r="J16" s="673" t="s">
        <v>77</v>
      </c>
      <c r="K16" s="170" t="s">
        <v>30</v>
      </c>
      <c r="L16" s="170" t="s">
        <v>31</v>
      </c>
      <c r="M16" s="153" t="s">
        <v>40</v>
      </c>
      <c r="N16" s="651">
        <v>20.196000000000002</v>
      </c>
      <c r="O16" s="173">
        <v>1.6830000000000001</v>
      </c>
      <c r="P16" s="174">
        <v>1.6830000000000001</v>
      </c>
      <c r="Q16" s="174">
        <v>1.6830000000000001</v>
      </c>
      <c r="R16" s="174">
        <v>1.6830000000000001</v>
      </c>
      <c r="S16" s="174">
        <v>1.6830000000000001</v>
      </c>
      <c r="T16" s="174">
        <v>1.6830000000000001</v>
      </c>
      <c r="U16" s="174">
        <v>1.6830000000000001</v>
      </c>
      <c r="V16" s="174">
        <v>1.6830000000000001</v>
      </c>
      <c r="W16" s="174">
        <v>1.6830000000000001</v>
      </c>
      <c r="X16" s="174">
        <v>1.6830000000000001</v>
      </c>
      <c r="Y16" s="174">
        <v>1.6830000000000001</v>
      </c>
      <c r="Z16" s="174">
        <v>1.6830000000000001</v>
      </c>
      <c r="AA16" s="161" t="s">
        <v>1560</v>
      </c>
      <c r="AB16" s="161" t="s">
        <v>1561</v>
      </c>
      <c r="AC16" s="161" t="s">
        <v>1561</v>
      </c>
      <c r="AD16" s="161" t="s">
        <v>1562</v>
      </c>
      <c r="AE16" s="161"/>
      <c r="AF16" s="666">
        <v>0</v>
      </c>
      <c r="AG16" s="374"/>
      <c r="AH16" s="374"/>
      <c r="AI16" s="374"/>
      <c r="AJ16" s="374"/>
      <c r="AK16" s="374"/>
      <c r="AL16" s="374"/>
      <c r="AM16" s="374"/>
    </row>
    <row r="17" spans="1:39" s="337" customFormat="1" ht="117" customHeight="1">
      <c r="A17" s="151" t="s">
        <v>34</v>
      </c>
      <c r="B17" s="131" t="s">
        <v>216</v>
      </c>
      <c r="C17" s="150"/>
      <c r="D17" s="187" t="s">
        <v>1565</v>
      </c>
      <c r="E17" s="664"/>
      <c r="F17" s="161" t="s">
        <v>1558</v>
      </c>
      <c r="G17" s="135">
        <v>3</v>
      </c>
      <c r="H17" s="161" t="s">
        <v>88</v>
      </c>
      <c r="I17" s="652" t="s">
        <v>1559</v>
      </c>
      <c r="J17" s="673" t="s">
        <v>77</v>
      </c>
      <c r="K17" s="170" t="s">
        <v>30</v>
      </c>
      <c r="L17" s="170" t="s">
        <v>31</v>
      </c>
      <c r="M17" s="153" t="s">
        <v>40</v>
      </c>
      <c r="N17" s="651">
        <v>37.991999999999997</v>
      </c>
      <c r="O17" s="173">
        <v>3.1659999999999999</v>
      </c>
      <c r="P17" s="174">
        <v>3.1659999999999999</v>
      </c>
      <c r="Q17" s="174">
        <v>3.1659999999999999</v>
      </c>
      <c r="R17" s="174">
        <v>3.1659999999999999</v>
      </c>
      <c r="S17" s="174">
        <v>3.1659999999999999</v>
      </c>
      <c r="T17" s="174">
        <v>3.1659999999999999</v>
      </c>
      <c r="U17" s="174">
        <v>3.1659999999999999</v>
      </c>
      <c r="V17" s="174">
        <v>3.1659999999999999</v>
      </c>
      <c r="W17" s="174">
        <v>3.1659999999999999</v>
      </c>
      <c r="X17" s="174">
        <v>3.1659999999999999</v>
      </c>
      <c r="Y17" s="174">
        <v>3.1659999999999999</v>
      </c>
      <c r="Z17" s="174">
        <v>3.1659999999999999</v>
      </c>
      <c r="AA17" s="161" t="s">
        <v>1560</v>
      </c>
      <c r="AB17" s="161" t="s">
        <v>1561</v>
      </c>
      <c r="AC17" s="161" t="s">
        <v>1561</v>
      </c>
      <c r="AD17" s="161" t="s">
        <v>1562</v>
      </c>
      <c r="AE17" s="161"/>
      <c r="AF17" s="666">
        <v>0</v>
      </c>
      <c r="AG17" s="374"/>
      <c r="AH17" s="374"/>
      <c r="AI17" s="374"/>
      <c r="AJ17" s="374"/>
      <c r="AK17" s="374"/>
      <c r="AL17" s="374"/>
      <c r="AM17" s="374"/>
    </row>
    <row r="18" spans="1:39" s="337" customFormat="1" ht="70.5" customHeight="1">
      <c r="A18" s="151" t="s">
        <v>34</v>
      </c>
      <c r="B18" s="131" t="s">
        <v>216</v>
      </c>
      <c r="C18" s="150"/>
      <c r="D18" s="187" t="s">
        <v>1566</v>
      </c>
      <c r="E18" s="664"/>
      <c r="F18" s="161" t="s">
        <v>1567</v>
      </c>
      <c r="G18" s="135">
        <v>3</v>
      </c>
      <c r="H18" s="161" t="s">
        <v>171</v>
      </c>
      <c r="I18" s="312" t="s">
        <v>252</v>
      </c>
      <c r="J18" s="170" t="s">
        <v>29</v>
      </c>
      <c r="K18" s="170" t="s">
        <v>30</v>
      </c>
      <c r="L18" s="170" t="s">
        <v>31</v>
      </c>
      <c r="M18" s="153" t="s">
        <v>40</v>
      </c>
      <c r="N18" s="651">
        <v>40</v>
      </c>
      <c r="O18" s="173">
        <v>3</v>
      </c>
      <c r="P18" s="174">
        <v>3</v>
      </c>
      <c r="Q18" s="174">
        <v>4</v>
      </c>
      <c r="R18" s="173">
        <v>3</v>
      </c>
      <c r="S18" s="174">
        <v>3</v>
      </c>
      <c r="T18" s="174">
        <v>4</v>
      </c>
      <c r="U18" s="173">
        <v>3</v>
      </c>
      <c r="V18" s="174">
        <v>3</v>
      </c>
      <c r="W18" s="174">
        <v>4</v>
      </c>
      <c r="X18" s="173">
        <v>3</v>
      </c>
      <c r="Y18" s="174">
        <v>3</v>
      </c>
      <c r="Z18" s="174">
        <v>4</v>
      </c>
      <c r="AA18" s="161" t="s">
        <v>1560</v>
      </c>
      <c r="AB18" s="161" t="s">
        <v>1561</v>
      </c>
      <c r="AC18" s="161" t="s">
        <v>1561</v>
      </c>
      <c r="AD18" s="161" t="s">
        <v>1562</v>
      </c>
      <c r="AE18" s="161"/>
      <c r="AF18" s="666">
        <v>0</v>
      </c>
      <c r="AG18" s="374"/>
      <c r="AH18" s="374"/>
      <c r="AI18" s="374"/>
      <c r="AJ18" s="374"/>
      <c r="AK18" s="374"/>
      <c r="AL18" s="374"/>
      <c r="AM18" s="374"/>
    </row>
    <row r="19" spans="1:39" s="337" customFormat="1" ht="144" customHeight="1">
      <c r="A19" s="151" t="s">
        <v>34</v>
      </c>
      <c r="B19" s="131" t="s">
        <v>216</v>
      </c>
      <c r="C19" s="150"/>
      <c r="D19" s="161" t="s">
        <v>1568</v>
      </c>
      <c r="E19" s="664"/>
      <c r="F19" s="161" t="s">
        <v>1569</v>
      </c>
      <c r="G19" s="357">
        <v>3</v>
      </c>
      <c r="H19" s="161" t="s">
        <v>171</v>
      </c>
      <c r="I19" s="312" t="s">
        <v>1570</v>
      </c>
      <c r="J19" s="673" t="s">
        <v>29</v>
      </c>
      <c r="K19" s="170" t="s">
        <v>30</v>
      </c>
      <c r="L19" s="170" t="s">
        <v>31</v>
      </c>
      <c r="M19" s="153" t="s">
        <v>40</v>
      </c>
      <c r="N19" s="651">
        <v>32</v>
      </c>
      <c r="O19" s="173">
        <v>2</v>
      </c>
      <c r="P19" s="174">
        <v>2</v>
      </c>
      <c r="Q19" s="174">
        <v>3</v>
      </c>
      <c r="R19" s="174">
        <v>2</v>
      </c>
      <c r="S19" s="174">
        <v>2</v>
      </c>
      <c r="T19" s="174">
        <v>4</v>
      </c>
      <c r="U19" s="174">
        <v>2</v>
      </c>
      <c r="V19" s="174">
        <v>2</v>
      </c>
      <c r="W19" s="174">
        <v>4</v>
      </c>
      <c r="X19" s="174">
        <v>2</v>
      </c>
      <c r="Y19" s="174">
        <v>3</v>
      </c>
      <c r="Z19" s="174">
        <v>4</v>
      </c>
      <c r="AA19" s="161" t="s">
        <v>1560</v>
      </c>
      <c r="AB19" s="161" t="s">
        <v>1561</v>
      </c>
      <c r="AC19" s="161" t="s">
        <v>1561</v>
      </c>
      <c r="AD19" s="161" t="s">
        <v>1562</v>
      </c>
      <c r="AE19" s="161"/>
      <c r="AF19" s="666">
        <v>0</v>
      </c>
      <c r="AG19" s="374"/>
      <c r="AH19" s="374"/>
      <c r="AI19" s="374"/>
      <c r="AJ19" s="374"/>
      <c r="AK19" s="374"/>
      <c r="AL19" s="374"/>
      <c r="AM19" s="374"/>
    </row>
    <row r="20" spans="1:39" s="337" customFormat="1" ht="147" customHeight="1">
      <c r="A20" s="151" t="s">
        <v>47</v>
      </c>
      <c r="B20" s="131" t="s">
        <v>164</v>
      </c>
      <c r="C20" s="150"/>
      <c r="D20" s="126" t="s">
        <v>1571</v>
      </c>
      <c r="E20" s="664"/>
      <c r="F20" s="161" t="s">
        <v>1572</v>
      </c>
      <c r="G20" s="135">
        <v>3</v>
      </c>
      <c r="H20" s="161" t="s">
        <v>171</v>
      </c>
      <c r="I20" s="312" t="s">
        <v>1573</v>
      </c>
      <c r="J20" s="170" t="s">
        <v>29</v>
      </c>
      <c r="K20" s="170" t="s">
        <v>30</v>
      </c>
      <c r="L20" s="170" t="s">
        <v>31</v>
      </c>
      <c r="M20" s="153" t="s">
        <v>40</v>
      </c>
      <c r="N20" s="651">
        <v>12</v>
      </c>
      <c r="O20" s="173">
        <v>0</v>
      </c>
      <c r="P20" s="174">
        <v>2</v>
      </c>
      <c r="Q20" s="173">
        <v>0</v>
      </c>
      <c r="R20" s="174">
        <v>2</v>
      </c>
      <c r="S20" s="173">
        <v>0</v>
      </c>
      <c r="T20" s="174">
        <v>2</v>
      </c>
      <c r="U20" s="173">
        <v>0</v>
      </c>
      <c r="V20" s="174">
        <v>2</v>
      </c>
      <c r="W20" s="173">
        <v>0</v>
      </c>
      <c r="X20" s="174">
        <v>2</v>
      </c>
      <c r="Y20" s="173">
        <v>0</v>
      </c>
      <c r="Z20" s="174">
        <v>2</v>
      </c>
      <c r="AA20" s="161" t="s">
        <v>1560</v>
      </c>
      <c r="AB20" s="161" t="s">
        <v>1561</v>
      </c>
      <c r="AC20" s="161" t="s">
        <v>1561</v>
      </c>
      <c r="AD20" s="161" t="s">
        <v>1562</v>
      </c>
      <c r="AE20" s="161" t="s">
        <v>95</v>
      </c>
      <c r="AF20" s="666">
        <v>0</v>
      </c>
      <c r="AG20" s="374"/>
      <c r="AH20" s="374"/>
      <c r="AI20" s="374"/>
      <c r="AJ20" s="374"/>
      <c r="AK20" s="374"/>
      <c r="AL20" s="374"/>
      <c r="AM20" s="374"/>
    </row>
    <row r="21" spans="1:39" s="337" customFormat="1" ht="147" customHeight="1">
      <c r="A21" s="151" t="s">
        <v>229</v>
      </c>
      <c r="B21" s="131" t="s">
        <v>1574</v>
      </c>
      <c r="C21" s="150"/>
      <c r="D21" s="126" t="s">
        <v>1575</v>
      </c>
      <c r="E21" s="664"/>
      <c r="F21" s="161" t="s">
        <v>1576</v>
      </c>
      <c r="G21" s="135">
        <v>3</v>
      </c>
      <c r="H21" s="161" t="s">
        <v>310</v>
      </c>
      <c r="I21" s="312" t="s">
        <v>1577</v>
      </c>
      <c r="J21" s="170" t="s">
        <v>29</v>
      </c>
      <c r="K21" s="170" t="s">
        <v>30</v>
      </c>
      <c r="L21" s="170" t="s">
        <v>31</v>
      </c>
      <c r="M21" s="153" t="s">
        <v>40</v>
      </c>
      <c r="N21" s="651">
        <v>6</v>
      </c>
      <c r="O21" s="173"/>
      <c r="P21" s="174">
        <v>1</v>
      </c>
      <c r="Q21" s="174">
        <v>1</v>
      </c>
      <c r="R21" s="174"/>
      <c r="S21" s="174">
        <v>1</v>
      </c>
      <c r="T21" s="174"/>
      <c r="U21" s="174">
        <v>1</v>
      </c>
      <c r="V21" s="174"/>
      <c r="W21" s="174">
        <v>1</v>
      </c>
      <c r="X21" s="174"/>
      <c r="Y21" s="174">
        <v>1</v>
      </c>
      <c r="Z21" s="174"/>
      <c r="AA21" s="161" t="s">
        <v>1578</v>
      </c>
      <c r="AB21" s="161" t="s">
        <v>1561</v>
      </c>
      <c r="AC21" s="161" t="s">
        <v>1561</v>
      </c>
      <c r="AD21" s="161" t="s">
        <v>1562</v>
      </c>
      <c r="AE21" s="161"/>
      <c r="AF21" s="666">
        <v>0</v>
      </c>
      <c r="AG21" s="374"/>
      <c r="AH21" s="374"/>
      <c r="AI21" s="374"/>
      <c r="AJ21" s="374"/>
      <c r="AK21" s="374"/>
      <c r="AL21" s="374"/>
      <c r="AM21" s="374"/>
    </row>
    <row r="22" spans="1:39" s="337" customFormat="1" ht="138" customHeight="1">
      <c r="A22" s="151" t="s">
        <v>26</v>
      </c>
      <c r="B22" s="131" t="s">
        <v>210</v>
      </c>
      <c r="C22" s="150"/>
      <c r="D22" s="161" t="s">
        <v>1579</v>
      </c>
      <c r="E22" s="664"/>
      <c r="F22" s="161" t="s">
        <v>1580</v>
      </c>
      <c r="G22" s="135">
        <v>3</v>
      </c>
      <c r="H22" s="161" t="s">
        <v>384</v>
      </c>
      <c r="I22" s="321" t="s">
        <v>1581</v>
      </c>
      <c r="J22" s="170" t="s">
        <v>29</v>
      </c>
      <c r="K22" s="170" t="s">
        <v>30</v>
      </c>
      <c r="L22" s="170" t="s">
        <v>31</v>
      </c>
      <c r="M22" s="153" t="s">
        <v>40</v>
      </c>
      <c r="N22" s="651">
        <v>4000</v>
      </c>
      <c r="O22" s="173">
        <v>333</v>
      </c>
      <c r="P22" s="174">
        <v>333</v>
      </c>
      <c r="Q22" s="174">
        <v>334</v>
      </c>
      <c r="R22" s="173">
        <v>333</v>
      </c>
      <c r="S22" s="174">
        <v>333</v>
      </c>
      <c r="T22" s="174">
        <v>334</v>
      </c>
      <c r="U22" s="173">
        <v>333</v>
      </c>
      <c r="V22" s="174">
        <v>333</v>
      </c>
      <c r="W22" s="174">
        <v>334</v>
      </c>
      <c r="X22" s="173">
        <v>333</v>
      </c>
      <c r="Y22" s="174">
        <v>333</v>
      </c>
      <c r="Z22" s="174">
        <v>334</v>
      </c>
      <c r="AA22" s="161" t="s">
        <v>1582</v>
      </c>
      <c r="AB22" s="161" t="s">
        <v>1561</v>
      </c>
      <c r="AC22" s="161" t="s">
        <v>1561</v>
      </c>
      <c r="AD22" s="161" t="s">
        <v>1562</v>
      </c>
      <c r="AE22" s="161"/>
      <c r="AF22" s="672">
        <v>11678354.800000001</v>
      </c>
      <c r="AG22" s="374"/>
      <c r="AH22" s="374"/>
      <c r="AI22" s="374"/>
      <c r="AJ22" s="374"/>
      <c r="AK22" s="374"/>
      <c r="AL22" s="374"/>
      <c r="AM22" s="374"/>
    </row>
    <row r="23" spans="1:39" s="337" customFormat="1" ht="142.5" customHeight="1">
      <c r="A23" s="151" t="s">
        <v>26</v>
      </c>
      <c r="B23" s="131" t="s">
        <v>1583</v>
      </c>
      <c r="C23" s="150"/>
      <c r="D23" s="161" t="s">
        <v>1584</v>
      </c>
      <c r="E23" s="664"/>
      <c r="F23" s="161" t="s">
        <v>1585</v>
      </c>
      <c r="G23" s="135">
        <v>3</v>
      </c>
      <c r="H23" s="161" t="s">
        <v>384</v>
      </c>
      <c r="I23" s="652" t="s">
        <v>1586</v>
      </c>
      <c r="J23" s="170" t="s">
        <v>29</v>
      </c>
      <c r="K23" s="170" t="s">
        <v>30</v>
      </c>
      <c r="L23" s="170" t="s">
        <v>31</v>
      </c>
      <c r="M23" s="153" t="s">
        <v>40</v>
      </c>
      <c r="N23" s="651">
        <v>24</v>
      </c>
      <c r="O23" s="173">
        <v>2</v>
      </c>
      <c r="P23" s="173">
        <v>2</v>
      </c>
      <c r="Q23" s="173">
        <v>2</v>
      </c>
      <c r="R23" s="173">
        <v>2</v>
      </c>
      <c r="S23" s="173">
        <v>2</v>
      </c>
      <c r="T23" s="173">
        <v>2</v>
      </c>
      <c r="U23" s="173">
        <v>2</v>
      </c>
      <c r="V23" s="173">
        <v>2</v>
      </c>
      <c r="W23" s="173">
        <v>2</v>
      </c>
      <c r="X23" s="173">
        <v>2</v>
      </c>
      <c r="Y23" s="173">
        <v>2</v>
      </c>
      <c r="Z23" s="173">
        <v>2</v>
      </c>
      <c r="AA23" s="161" t="s">
        <v>1587</v>
      </c>
      <c r="AB23" s="161" t="s">
        <v>1561</v>
      </c>
      <c r="AC23" s="161" t="s">
        <v>1561</v>
      </c>
      <c r="AD23" s="161" t="s">
        <v>1562</v>
      </c>
      <c r="AE23" s="187" t="s">
        <v>1536</v>
      </c>
      <c r="AF23" s="666">
        <v>0</v>
      </c>
      <c r="AG23" s="374"/>
      <c r="AH23" s="374"/>
      <c r="AI23" s="374"/>
      <c r="AJ23" s="374"/>
      <c r="AK23" s="374"/>
      <c r="AL23" s="374"/>
      <c r="AM23" s="374"/>
    </row>
    <row r="24" spans="1:39" s="337" customFormat="1" ht="132" customHeight="1">
      <c r="A24" s="151" t="s">
        <v>26</v>
      </c>
      <c r="B24" s="131" t="s">
        <v>355</v>
      </c>
      <c r="C24" s="150"/>
      <c r="D24" s="126" t="s">
        <v>1588</v>
      </c>
      <c r="E24" s="664"/>
      <c r="F24" s="161" t="s">
        <v>1589</v>
      </c>
      <c r="G24" s="135">
        <v>1</v>
      </c>
      <c r="H24" s="161" t="s">
        <v>384</v>
      </c>
      <c r="I24" s="312" t="s">
        <v>1590</v>
      </c>
      <c r="J24" s="170" t="s">
        <v>29</v>
      </c>
      <c r="K24" s="170" t="s">
        <v>30</v>
      </c>
      <c r="L24" s="170" t="s">
        <v>31</v>
      </c>
      <c r="M24" s="153" t="s">
        <v>40</v>
      </c>
      <c r="N24" s="651">
        <v>1200</v>
      </c>
      <c r="O24" s="173">
        <v>100</v>
      </c>
      <c r="P24" s="174">
        <v>100</v>
      </c>
      <c r="Q24" s="174">
        <v>100</v>
      </c>
      <c r="R24" s="174">
        <v>100</v>
      </c>
      <c r="S24" s="174">
        <v>100</v>
      </c>
      <c r="T24" s="174">
        <v>100</v>
      </c>
      <c r="U24" s="174">
        <v>100</v>
      </c>
      <c r="V24" s="174">
        <v>100</v>
      </c>
      <c r="W24" s="174">
        <v>100</v>
      </c>
      <c r="X24" s="174">
        <v>100</v>
      </c>
      <c r="Y24" s="174">
        <v>100</v>
      </c>
      <c r="Z24" s="174">
        <v>100</v>
      </c>
      <c r="AA24" s="161" t="s">
        <v>1591</v>
      </c>
      <c r="AB24" s="161" t="s">
        <v>1561</v>
      </c>
      <c r="AC24" s="161" t="s">
        <v>1561</v>
      </c>
      <c r="AD24" s="161" t="s">
        <v>1562</v>
      </c>
      <c r="AE24" s="161"/>
      <c r="AF24" s="666">
        <v>0</v>
      </c>
      <c r="AG24" s="374"/>
      <c r="AH24" s="374"/>
      <c r="AI24" s="374"/>
      <c r="AJ24" s="374"/>
      <c r="AK24" s="374"/>
      <c r="AL24" s="374"/>
      <c r="AM24" s="374"/>
    </row>
    <row r="25" spans="1:39" s="337" customFormat="1" ht="82.5" customHeight="1">
      <c r="A25" s="151" t="s">
        <v>34</v>
      </c>
      <c r="B25" s="131" t="s">
        <v>216</v>
      </c>
      <c r="C25" s="150"/>
      <c r="D25" s="126" t="s">
        <v>1592</v>
      </c>
      <c r="E25" s="664"/>
      <c r="F25" s="161" t="s">
        <v>1593</v>
      </c>
      <c r="G25" s="135">
        <v>2</v>
      </c>
      <c r="H25" s="161" t="s">
        <v>384</v>
      </c>
      <c r="I25" s="652" t="s">
        <v>1594</v>
      </c>
      <c r="J25" s="170" t="s">
        <v>29</v>
      </c>
      <c r="K25" s="170" t="s">
        <v>30</v>
      </c>
      <c r="L25" s="170" t="s">
        <v>31</v>
      </c>
      <c r="M25" s="153" t="s">
        <v>40</v>
      </c>
      <c r="N25" s="651">
        <v>50</v>
      </c>
      <c r="O25" s="173">
        <v>2</v>
      </c>
      <c r="P25" s="174">
        <v>3</v>
      </c>
      <c r="Q25" s="174">
        <v>3</v>
      </c>
      <c r="R25" s="174">
        <v>5</v>
      </c>
      <c r="S25" s="174">
        <v>5</v>
      </c>
      <c r="T25" s="174">
        <v>5</v>
      </c>
      <c r="U25" s="174">
        <v>5</v>
      </c>
      <c r="V25" s="174">
        <v>5</v>
      </c>
      <c r="W25" s="174">
        <v>5</v>
      </c>
      <c r="X25" s="174">
        <v>5</v>
      </c>
      <c r="Y25" s="174">
        <v>4</v>
      </c>
      <c r="Z25" s="174">
        <v>3</v>
      </c>
      <c r="AA25" s="161" t="s">
        <v>1595</v>
      </c>
      <c r="AB25" s="161" t="s">
        <v>1561</v>
      </c>
      <c r="AC25" s="161" t="s">
        <v>1561</v>
      </c>
      <c r="AD25" s="161" t="s">
        <v>1562</v>
      </c>
      <c r="AE25" s="161"/>
      <c r="AF25" s="666">
        <v>0</v>
      </c>
      <c r="AG25" s="374"/>
      <c r="AH25" s="374"/>
      <c r="AI25" s="374"/>
      <c r="AJ25" s="374"/>
      <c r="AK25" s="374"/>
      <c r="AL25" s="374"/>
      <c r="AM25" s="374"/>
    </row>
    <row r="26" spans="1:39" s="337" customFormat="1" ht="112.5" customHeight="1">
      <c r="A26" s="151" t="s">
        <v>47</v>
      </c>
      <c r="B26" s="131" t="s">
        <v>168</v>
      </c>
      <c r="C26" s="150"/>
      <c r="D26" s="126" t="s">
        <v>1596</v>
      </c>
      <c r="E26" s="664"/>
      <c r="F26" s="161" t="s">
        <v>1597</v>
      </c>
      <c r="G26" s="135">
        <v>2</v>
      </c>
      <c r="H26" s="161" t="s">
        <v>171</v>
      </c>
      <c r="I26" s="652" t="s">
        <v>1598</v>
      </c>
      <c r="J26" s="170" t="s">
        <v>29</v>
      </c>
      <c r="K26" s="170" t="s">
        <v>30</v>
      </c>
      <c r="L26" s="170" t="s">
        <v>31</v>
      </c>
      <c r="M26" s="153" t="s">
        <v>40</v>
      </c>
      <c r="N26" s="651">
        <v>190</v>
      </c>
      <c r="O26" s="173">
        <v>10</v>
      </c>
      <c r="P26" s="174">
        <v>17</v>
      </c>
      <c r="Q26" s="174">
        <v>17</v>
      </c>
      <c r="R26" s="174">
        <v>17</v>
      </c>
      <c r="S26" s="174">
        <v>17</v>
      </c>
      <c r="T26" s="174">
        <v>17</v>
      </c>
      <c r="U26" s="174">
        <v>17</v>
      </c>
      <c r="V26" s="174">
        <v>17</v>
      </c>
      <c r="W26" s="174">
        <v>17</v>
      </c>
      <c r="X26" s="174">
        <v>17</v>
      </c>
      <c r="Y26" s="174">
        <v>17</v>
      </c>
      <c r="Z26" s="174">
        <v>10</v>
      </c>
      <c r="AA26" s="161" t="s">
        <v>1599</v>
      </c>
      <c r="AB26" s="161" t="s">
        <v>1561</v>
      </c>
      <c r="AC26" s="161" t="s">
        <v>1561</v>
      </c>
      <c r="AD26" s="161" t="s">
        <v>1562</v>
      </c>
      <c r="AE26" s="161"/>
      <c r="AF26" s="666">
        <v>0</v>
      </c>
      <c r="AG26" s="374"/>
      <c r="AH26" s="374"/>
      <c r="AI26" s="374"/>
      <c r="AJ26" s="374"/>
      <c r="AK26" s="374"/>
      <c r="AL26" s="374"/>
      <c r="AM26" s="374"/>
    </row>
    <row r="27" spans="1:39" s="337" customFormat="1" ht="186" customHeight="1">
      <c r="A27" s="151" t="s">
        <v>47</v>
      </c>
      <c r="B27" s="131" t="s">
        <v>1600</v>
      </c>
      <c r="C27" s="150"/>
      <c r="D27" s="126" t="s">
        <v>1601</v>
      </c>
      <c r="E27" s="161" t="s">
        <v>1602</v>
      </c>
      <c r="F27" s="161" t="s">
        <v>1603</v>
      </c>
      <c r="G27" s="135">
        <v>3</v>
      </c>
      <c r="H27" s="161" t="s">
        <v>88</v>
      </c>
      <c r="I27" s="321" t="s">
        <v>1604</v>
      </c>
      <c r="J27" s="170" t="s">
        <v>81</v>
      </c>
      <c r="K27" s="170" t="s">
        <v>30</v>
      </c>
      <c r="L27" s="170" t="s">
        <v>31</v>
      </c>
      <c r="M27" s="153" t="s">
        <v>40</v>
      </c>
      <c r="N27" s="671">
        <v>1</v>
      </c>
      <c r="O27" s="669"/>
      <c r="P27" s="670"/>
      <c r="Q27" s="670">
        <v>0.25</v>
      </c>
      <c r="R27" s="670" t="s">
        <v>1605</v>
      </c>
      <c r="S27" s="670">
        <v>0.25</v>
      </c>
      <c r="T27" s="670"/>
      <c r="U27" s="670">
        <v>0.5</v>
      </c>
      <c r="V27" s="670"/>
      <c r="W27" s="670"/>
      <c r="X27" s="670"/>
      <c r="Y27" s="670"/>
      <c r="Z27" s="670"/>
      <c r="AA27" s="161" t="s">
        <v>1599</v>
      </c>
      <c r="AB27" s="161" t="s">
        <v>1561</v>
      </c>
      <c r="AC27" s="161" t="s">
        <v>1561</v>
      </c>
      <c r="AD27" s="161" t="s">
        <v>1562</v>
      </c>
      <c r="AE27" s="161" t="s">
        <v>147</v>
      </c>
      <c r="AF27" s="666">
        <v>0</v>
      </c>
      <c r="AG27" s="374"/>
      <c r="AH27" s="374"/>
      <c r="AI27" s="374"/>
      <c r="AJ27" s="374"/>
      <c r="AK27" s="374"/>
      <c r="AL27" s="374"/>
      <c r="AM27" s="374"/>
    </row>
    <row r="28" spans="1:39" s="337" customFormat="1" ht="224.25" customHeight="1">
      <c r="A28" s="161" t="s">
        <v>34</v>
      </c>
      <c r="B28" s="131" t="s">
        <v>122</v>
      </c>
      <c r="C28" s="150"/>
      <c r="D28" s="126" t="s">
        <v>1606</v>
      </c>
      <c r="E28" s="187"/>
      <c r="F28" s="161" t="s">
        <v>1607</v>
      </c>
      <c r="G28" s="135">
        <v>3</v>
      </c>
      <c r="H28" s="161" t="s">
        <v>94</v>
      </c>
      <c r="I28" s="312" t="s">
        <v>1608</v>
      </c>
      <c r="J28" s="170" t="s">
        <v>29</v>
      </c>
      <c r="K28" s="170" t="s">
        <v>30</v>
      </c>
      <c r="L28" s="170" t="s">
        <v>31</v>
      </c>
      <c r="M28" s="153" t="s">
        <v>40</v>
      </c>
      <c r="N28" s="651">
        <v>12</v>
      </c>
      <c r="O28" s="173">
        <v>1</v>
      </c>
      <c r="P28" s="174">
        <v>1</v>
      </c>
      <c r="Q28" s="174">
        <v>1</v>
      </c>
      <c r="R28" s="174">
        <v>1</v>
      </c>
      <c r="S28" s="174">
        <v>1</v>
      </c>
      <c r="T28" s="174">
        <v>1</v>
      </c>
      <c r="U28" s="174">
        <v>1</v>
      </c>
      <c r="V28" s="174">
        <v>1</v>
      </c>
      <c r="W28" s="174">
        <v>1</v>
      </c>
      <c r="X28" s="174">
        <v>1</v>
      </c>
      <c r="Y28" s="174">
        <v>1</v>
      </c>
      <c r="Z28" s="174">
        <v>1</v>
      </c>
      <c r="AA28" s="407" t="s">
        <v>1609</v>
      </c>
      <c r="AB28" s="407" t="s">
        <v>1007</v>
      </c>
      <c r="AC28" s="151" t="s">
        <v>1007</v>
      </c>
      <c r="AD28" s="161" t="s">
        <v>1610</v>
      </c>
      <c r="AE28" s="161" t="s">
        <v>147</v>
      </c>
      <c r="AF28" s="666">
        <v>0</v>
      </c>
      <c r="AG28" s="374"/>
      <c r="AH28" s="374"/>
      <c r="AI28" s="374"/>
      <c r="AJ28" s="374"/>
      <c r="AK28" s="374"/>
      <c r="AL28" s="374"/>
      <c r="AM28" s="374"/>
    </row>
    <row r="29" spans="1:39" s="337" customFormat="1" ht="157.5" customHeight="1">
      <c r="A29" s="95" t="s">
        <v>34</v>
      </c>
      <c r="B29" s="131" t="s">
        <v>220</v>
      </c>
      <c r="C29" s="150"/>
      <c r="D29" s="126" t="s">
        <v>1611</v>
      </c>
      <c r="E29" s="187"/>
      <c r="F29" s="161" t="s">
        <v>1612</v>
      </c>
      <c r="G29" s="135">
        <v>2</v>
      </c>
      <c r="H29" s="161" t="s">
        <v>64</v>
      </c>
      <c r="I29" s="312" t="s">
        <v>1613</v>
      </c>
      <c r="J29" s="146" t="s">
        <v>29</v>
      </c>
      <c r="K29" s="170" t="s">
        <v>30</v>
      </c>
      <c r="L29" s="146" t="s">
        <v>31</v>
      </c>
      <c r="M29" s="149" t="s">
        <v>40</v>
      </c>
      <c r="N29" s="497">
        <v>12</v>
      </c>
      <c r="O29" s="173">
        <v>1</v>
      </c>
      <c r="P29" s="174">
        <v>1</v>
      </c>
      <c r="Q29" s="174">
        <v>1</v>
      </c>
      <c r="R29" s="174">
        <v>1</v>
      </c>
      <c r="S29" s="174">
        <v>1</v>
      </c>
      <c r="T29" s="174">
        <v>1</v>
      </c>
      <c r="U29" s="174">
        <v>1</v>
      </c>
      <c r="V29" s="174">
        <v>1</v>
      </c>
      <c r="W29" s="174">
        <v>1</v>
      </c>
      <c r="X29" s="174">
        <v>1</v>
      </c>
      <c r="Y29" s="174">
        <v>1</v>
      </c>
      <c r="Z29" s="174">
        <v>1</v>
      </c>
      <c r="AA29" s="407" t="s">
        <v>1614</v>
      </c>
      <c r="AB29" s="407" t="s">
        <v>1007</v>
      </c>
      <c r="AC29" s="151" t="s">
        <v>1007</v>
      </c>
      <c r="AD29" s="161" t="s">
        <v>1610</v>
      </c>
      <c r="AE29" s="161" t="s">
        <v>131</v>
      </c>
      <c r="AF29" s="277">
        <v>0</v>
      </c>
      <c r="AG29" s="374"/>
      <c r="AH29" s="374"/>
      <c r="AI29" s="374"/>
      <c r="AJ29" s="374"/>
      <c r="AK29" s="374"/>
      <c r="AL29" s="374"/>
      <c r="AM29" s="374"/>
    </row>
    <row r="30" spans="1:39" s="337" customFormat="1" ht="114" customHeight="1">
      <c r="A30" s="95" t="s">
        <v>47</v>
      </c>
      <c r="B30" s="131" t="s">
        <v>170</v>
      </c>
      <c r="C30" s="150"/>
      <c r="D30" s="126" t="s">
        <v>1615</v>
      </c>
      <c r="E30" s="187" t="s">
        <v>1616</v>
      </c>
      <c r="F30" s="161" t="s">
        <v>1617</v>
      </c>
      <c r="G30" s="135">
        <v>1</v>
      </c>
      <c r="H30" s="161" t="s">
        <v>171</v>
      </c>
      <c r="I30" s="349" t="s">
        <v>172</v>
      </c>
      <c r="J30" s="151" t="s">
        <v>81</v>
      </c>
      <c r="K30" s="170" t="s">
        <v>30</v>
      </c>
      <c r="L30" s="151" t="s">
        <v>31</v>
      </c>
      <c r="M30" s="135" t="s">
        <v>40</v>
      </c>
      <c r="N30" s="328">
        <v>1</v>
      </c>
      <c r="O30" s="670">
        <v>0</v>
      </c>
      <c r="P30" s="670">
        <v>0</v>
      </c>
      <c r="Q30" s="670">
        <v>0</v>
      </c>
      <c r="R30" s="670">
        <v>0</v>
      </c>
      <c r="S30" s="670">
        <v>0</v>
      </c>
      <c r="T30" s="670">
        <v>0</v>
      </c>
      <c r="U30" s="670">
        <v>0.1</v>
      </c>
      <c r="V30" s="670">
        <v>0.1</v>
      </c>
      <c r="W30" s="670">
        <v>0.2</v>
      </c>
      <c r="X30" s="670">
        <v>0.2</v>
      </c>
      <c r="Y30" s="670">
        <v>0.2</v>
      </c>
      <c r="Z30" s="674">
        <v>0.2</v>
      </c>
      <c r="AA30" s="676" t="s">
        <v>1618</v>
      </c>
      <c r="AB30" s="677" t="s">
        <v>1007</v>
      </c>
      <c r="AC30" s="151" t="s">
        <v>1007</v>
      </c>
      <c r="AD30" s="678" t="s">
        <v>1610</v>
      </c>
      <c r="AE30" s="161" t="s">
        <v>41</v>
      </c>
      <c r="AF30" s="277">
        <v>0</v>
      </c>
      <c r="AG30" s="374"/>
      <c r="AH30" s="374"/>
      <c r="AI30" s="374"/>
      <c r="AJ30" s="374"/>
      <c r="AK30" s="374"/>
      <c r="AL30" s="374"/>
      <c r="AM30" s="374"/>
    </row>
    <row r="31" spans="1:39" s="337" customFormat="1" ht="217.5" customHeight="1">
      <c r="A31" s="95" t="s">
        <v>47</v>
      </c>
      <c r="B31" s="131" t="s">
        <v>164</v>
      </c>
      <c r="C31" s="150"/>
      <c r="D31" s="126" t="s">
        <v>1619</v>
      </c>
      <c r="E31" s="187"/>
      <c r="F31" s="161" t="s">
        <v>1620</v>
      </c>
      <c r="G31" s="357">
        <v>3</v>
      </c>
      <c r="H31" s="161" t="s">
        <v>49</v>
      </c>
      <c r="I31" s="186" t="s">
        <v>270</v>
      </c>
      <c r="J31" s="151" t="s">
        <v>29</v>
      </c>
      <c r="K31" s="170" t="s">
        <v>30</v>
      </c>
      <c r="L31" s="151" t="s">
        <v>39</v>
      </c>
      <c r="M31" s="135" t="s">
        <v>40</v>
      </c>
      <c r="N31" s="679">
        <v>36</v>
      </c>
      <c r="O31" s="174">
        <v>3</v>
      </c>
      <c r="P31" s="174">
        <v>3</v>
      </c>
      <c r="Q31" s="174">
        <v>3</v>
      </c>
      <c r="R31" s="174">
        <v>3</v>
      </c>
      <c r="S31" s="174">
        <v>3</v>
      </c>
      <c r="T31" s="174">
        <v>3</v>
      </c>
      <c r="U31" s="174">
        <v>3</v>
      </c>
      <c r="V31" s="174">
        <v>3</v>
      </c>
      <c r="W31" s="174">
        <v>3</v>
      </c>
      <c r="X31" s="174">
        <v>3</v>
      </c>
      <c r="Y31" s="174">
        <v>3</v>
      </c>
      <c r="Z31" s="174">
        <v>3</v>
      </c>
      <c r="AA31" s="151" t="s">
        <v>1621</v>
      </c>
      <c r="AB31" s="151" t="s">
        <v>1007</v>
      </c>
      <c r="AC31" s="151" t="s">
        <v>1007</v>
      </c>
      <c r="AD31" s="161" t="s">
        <v>1610</v>
      </c>
      <c r="AE31" s="161"/>
      <c r="AF31" s="277">
        <v>0</v>
      </c>
      <c r="AG31" s="374"/>
      <c r="AH31" s="374"/>
      <c r="AI31" s="374"/>
      <c r="AJ31" s="374"/>
      <c r="AK31" s="374"/>
      <c r="AL31" s="374"/>
      <c r="AM31" s="374"/>
    </row>
    <row r="32" spans="1:39" s="337" customFormat="1" ht="192.75" customHeight="1">
      <c r="A32" s="95" t="s">
        <v>34</v>
      </c>
      <c r="B32" s="131" t="s">
        <v>170</v>
      </c>
      <c r="C32" s="132"/>
      <c r="D32" s="126" t="s">
        <v>1622</v>
      </c>
      <c r="E32" s="69" t="s">
        <v>1623</v>
      </c>
      <c r="F32" s="95" t="s">
        <v>1624</v>
      </c>
      <c r="G32" s="135">
        <v>3</v>
      </c>
      <c r="H32" s="161" t="s">
        <v>171</v>
      </c>
      <c r="I32" s="59" t="s">
        <v>1625</v>
      </c>
      <c r="J32" s="151" t="s">
        <v>81</v>
      </c>
      <c r="K32" s="170" t="s">
        <v>30</v>
      </c>
      <c r="L32" s="151" t="s">
        <v>31</v>
      </c>
      <c r="M32" s="135" t="s">
        <v>40</v>
      </c>
      <c r="N32" s="328">
        <v>1</v>
      </c>
      <c r="O32" s="670">
        <v>0</v>
      </c>
      <c r="P32" s="670">
        <v>0</v>
      </c>
      <c r="Q32" s="675">
        <v>0.35</v>
      </c>
      <c r="R32" s="675">
        <v>0.65</v>
      </c>
      <c r="S32" s="670">
        <v>0</v>
      </c>
      <c r="T32" s="670">
        <v>0</v>
      </c>
      <c r="U32" s="670">
        <v>0</v>
      </c>
      <c r="V32" s="670">
        <v>0</v>
      </c>
      <c r="W32" s="670">
        <v>0</v>
      </c>
      <c r="X32" s="670">
        <v>0</v>
      </c>
      <c r="Y32" s="670">
        <v>0</v>
      </c>
      <c r="Z32" s="670">
        <v>0</v>
      </c>
      <c r="AA32" s="133" t="s">
        <v>1618</v>
      </c>
      <c r="AB32" s="151" t="s">
        <v>1007</v>
      </c>
      <c r="AC32" s="151" t="s">
        <v>1007</v>
      </c>
      <c r="AD32" s="95" t="s">
        <v>1610</v>
      </c>
      <c r="AE32" s="161"/>
      <c r="AF32" s="285">
        <v>0</v>
      </c>
    </row>
    <row r="33" spans="1:39" s="337" customFormat="1" ht="140.25" customHeight="1">
      <c r="A33" s="95" t="s">
        <v>47</v>
      </c>
      <c r="B33" s="131" t="s">
        <v>164</v>
      </c>
      <c r="C33" s="132"/>
      <c r="D33" s="126" t="s">
        <v>1626</v>
      </c>
      <c r="E33" s="69" t="s">
        <v>1627</v>
      </c>
      <c r="F33" s="95" t="s">
        <v>1628</v>
      </c>
      <c r="G33" s="135">
        <v>3</v>
      </c>
      <c r="H33" s="161" t="s">
        <v>171</v>
      </c>
      <c r="I33" s="59" t="s">
        <v>1625</v>
      </c>
      <c r="J33" s="151" t="s">
        <v>81</v>
      </c>
      <c r="K33" s="170" t="s">
        <v>30</v>
      </c>
      <c r="L33" s="151" t="s">
        <v>31</v>
      </c>
      <c r="M33" s="135" t="s">
        <v>40</v>
      </c>
      <c r="N33" s="328">
        <v>1</v>
      </c>
      <c r="O33" s="670">
        <v>0</v>
      </c>
      <c r="P33" s="670">
        <v>0</v>
      </c>
      <c r="Q33" s="670">
        <v>0</v>
      </c>
      <c r="R33" s="670">
        <v>0</v>
      </c>
      <c r="S33" s="670">
        <v>0</v>
      </c>
      <c r="T33" s="670">
        <v>0</v>
      </c>
      <c r="U33" s="675">
        <v>0.5</v>
      </c>
      <c r="V33" s="675">
        <v>0.5</v>
      </c>
      <c r="W33" s="670">
        <v>0</v>
      </c>
      <c r="X33" s="670">
        <v>0</v>
      </c>
      <c r="Y33" s="670">
        <v>0</v>
      </c>
      <c r="Z33" s="670">
        <v>0</v>
      </c>
      <c r="AA33" s="127" t="s">
        <v>1629</v>
      </c>
      <c r="AB33" s="124" t="s">
        <v>1007</v>
      </c>
      <c r="AC33" s="151" t="s">
        <v>1007</v>
      </c>
      <c r="AD33" s="95" t="s">
        <v>1610</v>
      </c>
      <c r="AE33" s="161"/>
      <c r="AF33" s="285">
        <v>0</v>
      </c>
    </row>
    <row r="34" spans="1:39" s="337" customFormat="1" ht="139.5" customHeight="1">
      <c r="A34" s="95" t="s">
        <v>47</v>
      </c>
      <c r="B34" s="131" t="s">
        <v>164</v>
      </c>
      <c r="C34" s="132"/>
      <c r="D34" s="126" t="s">
        <v>1630</v>
      </c>
      <c r="E34" s="69" t="s">
        <v>1627</v>
      </c>
      <c r="F34" s="95" t="s">
        <v>1631</v>
      </c>
      <c r="G34" s="135">
        <v>3</v>
      </c>
      <c r="H34" s="161" t="s">
        <v>171</v>
      </c>
      <c r="I34" s="59" t="s">
        <v>1625</v>
      </c>
      <c r="J34" s="151" t="s">
        <v>81</v>
      </c>
      <c r="K34" s="170" t="s">
        <v>30</v>
      </c>
      <c r="L34" s="151" t="s">
        <v>31</v>
      </c>
      <c r="M34" s="135" t="s">
        <v>40</v>
      </c>
      <c r="N34" s="328">
        <v>1</v>
      </c>
      <c r="O34" s="675">
        <v>0</v>
      </c>
      <c r="P34" s="675">
        <v>0</v>
      </c>
      <c r="Q34" s="675">
        <v>0</v>
      </c>
      <c r="R34" s="675">
        <v>0</v>
      </c>
      <c r="S34" s="675">
        <v>0.5</v>
      </c>
      <c r="T34" s="675">
        <v>0.5</v>
      </c>
      <c r="U34" s="670">
        <v>0</v>
      </c>
      <c r="V34" s="670">
        <v>0</v>
      </c>
      <c r="W34" s="670">
        <v>0</v>
      </c>
      <c r="X34" s="670">
        <v>0</v>
      </c>
      <c r="Y34" s="670">
        <v>0</v>
      </c>
      <c r="Z34" s="670">
        <v>0</v>
      </c>
      <c r="AA34" s="127" t="s">
        <v>1618</v>
      </c>
      <c r="AB34" s="124" t="s">
        <v>1007</v>
      </c>
      <c r="AC34" s="151" t="s">
        <v>1007</v>
      </c>
      <c r="AD34" s="95" t="s">
        <v>1610</v>
      </c>
      <c r="AE34" s="161"/>
      <c r="AF34" s="285">
        <v>0</v>
      </c>
    </row>
    <row r="35" spans="1:39" s="337" customFormat="1" ht="191.25" customHeight="1">
      <c r="A35" s="95" t="s">
        <v>47</v>
      </c>
      <c r="B35" s="131" t="s">
        <v>164</v>
      </c>
      <c r="C35" s="132"/>
      <c r="D35" s="126" t="s">
        <v>1632</v>
      </c>
      <c r="E35" s="69"/>
      <c r="F35" s="95" t="s">
        <v>1633</v>
      </c>
      <c r="G35" s="135">
        <v>2</v>
      </c>
      <c r="H35" s="161" t="s">
        <v>171</v>
      </c>
      <c r="I35" s="72" t="s">
        <v>1634</v>
      </c>
      <c r="J35" s="151" t="s">
        <v>29</v>
      </c>
      <c r="K35" s="170" t="s">
        <v>30</v>
      </c>
      <c r="L35" s="151" t="s">
        <v>31</v>
      </c>
      <c r="M35" s="135" t="s">
        <v>40</v>
      </c>
      <c r="N35" s="497">
        <v>12</v>
      </c>
      <c r="O35" s="173">
        <v>1</v>
      </c>
      <c r="P35" s="174">
        <v>1</v>
      </c>
      <c r="Q35" s="174">
        <v>1</v>
      </c>
      <c r="R35" s="174">
        <v>1</v>
      </c>
      <c r="S35" s="174">
        <v>1</v>
      </c>
      <c r="T35" s="174">
        <v>1</v>
      </c>
      <c r="U35" s="174">
        <v>1</v>
      </c>
      <c r="V35" s="174">
        <v>1</v>
      </c>
      <c r="W35" s="174">
        <v>1</v>
      </c>
      <c r="X35" s="174">
        <v>1</v>
      </c>
      <c r="Y35" s="174">
        <v>1</v>
      </c>
      <c r="Z35" s="174">
        <v>1</v>
      </c>
      <c r="AA35" s="133" t="s">
        <v>1635</v>
      </c>
      <c r="AB35" s="151" t="s">
        <v>1007</v>
      </c>
      <c r="AC35" s="151" t="s">
        <v>1007</v>
      </c>
      <c r="AD35" s="95" t="s">
        <v>1610</v>
      </c>
      <c r="AE35" s="161"/>
      <c r="AF35" s="285">
        <v>0</v>
      </c>
    </row>
    <row r="36" spans="1:39" s="337" customFormat="1" ht="141" customHeight="1">
      <c r="A36" s="95" t="s">
        <v>57</v>
      </c>
      <c r="B36" s="131" t="s">
        <v>93</v>
      </c>
      <c r="C36" s="132"/>
      <c r="D36" s="126" t="s">
        <v>1636</v>
      </c>
      <c r="E36" s="69" t="s">
        <v>1637</v>
      </c>
      <c r="F36" s="95" t="s">
        <v>1638</v>
      </c>
      <c r="G36" s="135">
        <v>1</v>
      </c>
      <c r="H36" s="161" t="s">
        <v>68</v>
      </c>
      <c r="I36" s="349" t="s">
        <v>172</v>
      </c>
      <c r="J36" s="151" t="s">
        <v>81</v>
      </c>
      <c r="K36" s="170" t="s">
        <v>30</v>
      </c>
      <c r="L36" s="151" t="s">
        <v>31</v>
      </c>
      <c r="M36" s="135" t="s">
        <v>40</v>
      </c>
      <c r="N36" s="328">
        <v>1</v>
      </c>
      <c r="O36" s="670">
        <v>0</v>
      </c>
      <c r="P36" s="670">
        <v>0</v>
      </c>
      <c r="Q36" s="670">
        <v>0</v>
      </c>
      <c r="R36" s="670">
        <v>0</v>
      </c>
      <c r="S36" s="670">
        <v>0</v>
      </c>
      <c r="T36" s="670">
        <v>0</v>
      </c>
      <c r="U36" s="670">
        <v>0</v>
      </c>
      <c r="V36" s="670">
        <v>0</v>
      </c>
      <c r="W36" s="670">
        <v>0.25</v>
      </c>
      <c r="X36" s="670">
        <v>0.25</v>
      </c>
      <c r="Y36" s="670">
        <v>0.5</v>
      </c>
      <c r="Z36" s="670">
        <v>0</v>
      </c>
      <c r="AA36" s="133" t="s">
        <v>1618</v>
      </c>
      <c r="AB36" s="151" t="s">
        <v>1007</v>
      </c>
      <c r="AC36" s="151" t="s">
        <v>1007</v>
      </c>
      <c r="AD36" s="161" t="s">
        <v>1610</v>
      </c>
      <c r="AE36" s="161"/>
      <c r="AF36" s="285">
        <v>0</v>
      </c>
    </row>
    <row r="37" spans="1:39" s="337" customFormat="1" ht="90" customHeight="1">
      <c r="A37" s="95" t="s">
        <v>57</v>
      </c>
      <c r="B37" s="131" t="s">
        <v>93</v>
      </c>
      <c r="C37" s="132"/>
      <c r="D37" s="126" t="s">
        <v>1639</v>
      </c>
      <c r="E37" s="680" t="s">
        <v>1640</v>
      </c>
      <c r="F37" s="95" t="s">
        <v>1641</v>
      </c>
      <c r="G37" s="135">
        <v>1</v>
      </c>
      <c r="H37" s="161" t="s">
        <v>64</v>
      </c>
      <c r="I37" s="349" t="s">
        <v>172</v>
      </c>
      <c r="J37" s="151" t="s">
        <v>81</v>
      </c>
      <c r="K37" s="170" t="s">
        <v>30</v>
      </c>
      <c r="L37" s="151" t="s">
        <v>31</v>
      </c>
      <c r="M37" s="135" t="s">
        <v>40</v>
      </c>
      <c r="N37" s="328">
        <v>1</v>
      </c>
      <c r="O37" s="670">
        <v>0</v>
      </c>
      <c r="P37" s="670">
        <v>0.25</v>
      </c>
      <c r="Q37" s="670">
        <v>0.35</v>
      </c>
      <c r="R37" s="670">
        <v>0.4</v>
      </c>
      <c r="S37" s="670">
        <v>0</v>
      </c>
      <c r="T37" s="670">
        <v>0</v>
      </c>
      <c r="U37" s="670">
        <v>0</v>
      </c>
      <c r="V37" s="670">
        <v>0</v>
      </c>
      <c r="W37" s="670">
        <v>0</v>
      </c>
      <c r="X37" s="670">
        <v>0</v>
      </c>
      <c r="Y37" s="670">
        <v>0</v>
      </c>
      <c r="Z37" s="670">
        <v>0</v>
      </c>
      <c r="AA37" s="151" t="s">
        <v>396</v>
      </c>
      <c r="AB37" s="151" t="s">
        <v>1007</v>
      </c>
      <c r="AC37" s="151" t="s">
        <v>1007</v>
      </c>
      <c r="AD37" s="95" t="s">
        <v>1610</v>
      </c>
      <c r="AE37" s="161" t="s">
        <v>142</v>
      </c>
      <c r="AF37" s="285">
        <v>0</v>
      </c>
    </row>
    <row r="38" spans="1:39" s="337" customFormat="1" ht="108" customHeight="1">
      <c r="A38" s="95" t="s">
        <v>57</v>
      </c>
      <c r="B38" s="131" t="s">
        <v>93</v>
      </c>
      <c r="C38" s="132"/>
      <c r="D38" s="126" t="s">
        <v>1642</v>
      </c>
      <c r="E38" s="69"/>
      <c r="F38" s="95" t="s">
        <v>1643</v>
      </c>
      <c r="G38" s="135">
        <v>3</v>
      </c>
      <c r="H38" s="161" t="s">
        <v>64</v>
      </c>
      <c r="I38" s="72" t="s">
        <v>270</v>
      </c>
      <c r="J38" s="151" t="s">
        <v>29</v>
      </c>
      <c r="K38" s="170" t="s">
        <v>30</v>
      </c>
      <c r="L38" s="151" t="s">
        <v>31</v>
      </c>
      <c r="M38" s="135" t="s">
        <v>40</v>
      </c>
      <c r="N38" s="679">
        <v>12</v>
      </c>
      <c r="O38" s="182">
        <v>1</v>
      </c>
      <c r="P38" s="182">
        <v>1</v>
      </c>
      <c r="Q38" s="182">
        <v>1</v>
      </c>
      <c r="R38" s="182">
        <v>1</v>
      </c>
      <c r="S38" s="182">
        <v>1</v>
      </c>
      <c r="T38" s="182">
        <v>1</v>
      </c>
      <c r="U38" s="182">
        <v>1</v>
      </c>
      <c r="V38" s="182">
        <v>1</v>
      </c>
      <c r="W38" s="182">
        <v>1</v>
      </c>
      <c r="X38" s="182">
        <v>1</v>
      </c>
      <c r="Y38" s="182">
        <v>1</v>
      </c>
      <c r="Z38" s="182">
        <v>1</v>
      </c>
      <c r="AA38" s="151" t="s">
        <v>396</v>
      </c>
      <c r="AB38" s="151" t="s">
        <v>1007</v>
      </c>
      <c r="AC38" s="151" t="s">
        <v>1007</v>
      </c>
      <c r="AD38" s="161" t="s">
        <v>1610</v>
      </c>
      <c r="AE38" s="161"/>
      <c r="AF38" s="285">
        <v>0</v>
      </c>
    </row>
    <row r="39" spans="1:39" ht="18" hidden="1">
      <c r="B39" s="116"/>
      <c r="C39" s="101"/>
      <c r="AF39" s="657"/>
      <c r="AG39" s="256"/>
      <c r="AH39" s="256"/>
      <c r="AI39" s="256"/>
      <c r="AJ39" s="256"/>
      <c r="AK39" s="256"/>
      <c r="AL39" s="256"/>
      <c r="AM39" s="256"/>
    </row>
    <row r="40" spans="1:39" s="101" customFormat="1" ht="18" hidden="1">
      <c r="B40" s="116"/>
      <c r="D40" s="119"/>
      <c r="E40" s="119"/>
      <c r="F40" s="119"/>
      <c r="H40" s="119"/>
      <c r="I40" s="681"/>
      <c r="AD40" s="119"/>
      <c r="AF40" s="682"/>
    </row>
    <row r="41" spans="1:39" s="101" customFormat="1" ht="18" hidden="1">
      <c r="B41" s="116"/>
      <c r="D41" s="119"/>
      <c r="E41" s="119"/>
      <c r="F41" s="119"/>
      <c r="H41" s="119"/>
      <c r="I41" s="681"/>
      <c r="AD41" s="119"/>
      <c r="AF41" s="682"/>
    </row>
    <row r="42" spans="1:39" s="101" customFormat="1" ht="18" hidden="1">
      <c r="B42" s="116"/>
      <c r="D42" s="119"/>
      <c r="E42" s="119"/>
      <c r="F42" s="119"/>
      <c r="H42" s="119"/>
      <c r="I42" s="681"/>
      <c r="AD42" s="119"/>
      <c r="AF42" s="682"/>
    </row>
    <row r="43" spans="1:39" s="101" customFormat="1" ht="18" hidden="1">
      <c r="B43" s="116"/>
      <c r="D43" s="119"/>
      <c r="E43" s="119"/>
      <c r="F43" s="119"/>
      <c r="H43" s="119"/>
      <c r="I43" s="681"/>
      <c r="AD43" s="119"/>
      <c r="AF43" s="120"/>
      <c r="AG43" s="121"/>
      <c r="AH43" s="121"/>
      <c r="AI43" s="121"/>
      <c r="AJ43" s="121"/>
      <c r="AK43" s="121"/>
      <c r="AL43" s="121"/>
      <c r="AM43" s="121"/>
    </row>
    <row r="44" spans="1:39" s="101" customFormat="1" ht="18" hidden="1">
      <c r="B44" s="116"/>
      <c r="D44" s="119"/>
      <c r="E44" s="119"/>
      <c r="F44" s="119"/>
      <c r="H44" s="119"/>
      <c r="I44" s="681"/>
      <c r="AD44" s="119"/>
      <c r="AF44" s="682"/>
    </row>
    <row r="45" spans="1:39" s="101" customFormat="1" ht="23.25" hidden="1">
      <c r="B45" s="116"/>
      <c r="D45" s="119"/>
      <c r="E45" s="119"/>
      <c r="F45" s="119"/>
      <c r="H45" s="119"/>
      <c r="I45" s="681"/>
      <c r="AB45" s="87" t="s">
        <v>517</v>
      </c>
      <c r="AC45" s="87" t="s">
        <v>1470</v>
      </c>
      <c r="AD45" s="88" t="s">
        <v>519</v>
      </c>
      <c r="AF45" s="682"/>
    </row>
    <row r="46" spans="1:39" s="101" customFormat="1" ht="23.25" hidden="1">
      <c r="B46" s="116"/>
      <c r="D46" s="119"/>
      <c r="E46" s="119"/>
      <c r="F46" s="119"/>
      <c r="H46" s="119"/>
      <c r="I46" s="681"/>
      <c r="AB46" s="683" t="s">
        <v>1007</v>
      </c>
      <c r="AC46" s="684" t="e">
        <f>+#REF!+#REF!+#REF!+#REF!+#REF!</f>
        <v>#REF!</v>
      </c>
      <c r="AD46" s="295">
        <f>+G28+G29+G30+G31+G32+G33+G34+G35+G36+G37+G38</f>
        <v>25</v>
      </c>
      <c r="AF46" s="682"/>
    </row>
    <row r="47" spans="1:39" s="101" customFormat="1" ht="40.5" hidden="1">
      <c r="B47" s="116"/>
      <c r="D47" s="119"/>
      <c r="E47" s="119"/>
      <c r="F47" s="119"/>
      <c r="H47" s="119"/>
      <c r="I47" s="681"/>
      <c r="AB47" s="683" t="s">
        <v>1561</v>
      </c>
      <c r="AC47" s="684" t="e">
        <f>+#REF!+#REF!+#REF!+#REF!+#REF!+#REF!+#REF!+#REF!+#REF!+#REF!+#REF!</f>
        <v>#REF!</v>
      </c>
      <c r="AD47" s="295">
        <f>+G14+G15+G16+G17+G18+G19+G22+G23+G24+G25+G26+G27</f>
        <v>32</v>
      </c>
      <c r="AF47" s="682"/>
    </row>
    <row r="48" spans="1:39" s="101" customFormat="1" ht="46.5" hidden="1">
      <c r="B48" s="116"/>
      <c r="D48" s="119"/>
      <c r="E48" s="119"/>
      <c r="F48" s="119"/>
      <c r="H48" s="119"/>
      <c r="I48" s="681"/>
      <c r="AB48" s="685" t="s">
        <v>1534</v>
      </c>
      <c r="AC48" s="684" t="e">
        <f>+#REF!+#REF!+#REF!+#REF!+#REF!+#REF!+#REF!</f>
        <v>#REF!</v>
      </c>
      <c r="AD48" s="295">
        <f>+G7+G8+G9+G10+G11+G12+G13</f>
        <v>20</v>
      </c>
      <c r="AF48" s="682"/>
    </row>
    <row r="49" spans="2:39" s="101" customFormat="1" ht="69.75" hidden="1">
      <c r="B49" s="116"/>
      <c r="D49" s="119"/>
      <c r="E49" s="119"/>
      <c r="F49" s="119"/>
      <c r="H49" s="119"/>
      <c r="I49" s="681"/>
      <c r="AB49" s="85" t="s">
        <v>1644</v>
      </c>
      <c r="AC49" s="86" t="e">
        <f>AVERAGE(AC46:AC48)</f>
        <v>#REF!</v>
      </c>
      <c r="AD49" s="297">
        <f>SUBTOTAL(9,AD46:AD48)</f>
        <v>77</v>
      </c>
      <c r="AF49" s="120"/>
      <c r="AG49" s="121"/>
      <c r="AH49" s="121"/>
      <c r="AI49" s="121"/>
      <c r="AJ49" s="121"/>
      <c r="AK49" s="121"/>
      <c r="AL49" s="121"/>
      <c r="AM49" s="121"/>
    </row>
    <row r="50" spans="2:39" s="101" customFormat="1" ht="18" hidden="1">
      <c r="B50" s="116"/>
      <c r="D50" s="119"/>
      <c r="E50" s="119"/>
      <c r="F50" s="119"/>
      <c r="H50" s="119"/>
      <c r="I50" s="681"/>
      <c r="AD50" s="119"/>
      <c r="AF50" s="120"/>
      <c r="AG50" s="121"/>
      <c r="AH50" s="121"/>
      <c r="AI50" s="121"/>
      <c r="AJ50" s="121"/>
      <c r="AK50" s="121"/>
      <c r="AL50" s="121"/>
      <c r="AM50" s="121"/>
    </row>
    <row r="51" spans="2:39" s="101" customFormat="1" ht="18" hidden="1">
      <c r="B51" s="116"/>
      <c r="D51" s="119"/>
      <c r="E51" s="119"/>
      <c r="F51" s="119"/>
      <c r="H51" s="119"/>
      <c r="I51" s="681"/>
      <c r="AD51" s="119"/>
      <c r="AF51" s="120"/>
      <c r="AG51" s="121"/>
      <c r="AH51" s="121"/>
      <c r="AI51" s="121"/>
      <c r="AJ51" s="121"/>
      <c r="AK51" s="121"/>
      <c r="AL51" s="121"/>
      <c r="AM51" s="121"/>
    </row>
    <row r="52" spans="2:39" s="101" customFormat="1" ht="18" hidden="1">
      <c r="B52" s="116"/>
      <c r="D52" s="119"/>
      <c r="E52" s="119"/>
      <c r="F52" s="119"/>
      <c r="H52" s="119"/>
      <c r="I52" s="681"/>
      <c r="AD52" s="119"/>
      <c r="AF52" s="120"/>
      <c r="AG52" s="121"/>
      <c r="AH52" s="121"/>
      <c r="AI52" s="121"/>
      <c r="AJ52" s="121"/>
      <c r="AK52" s="121"/>
      <c r="AL52" s="121"/>
      <c r="AM52" s="121"/>
    </row>
    <row r="53" spans="2:39" s="101" customFormat="1" ht="18" hidden="1">
      <c r="B53" s="116"/>
      <c r="D53" s="119"/>
      <c r="E53" s="119"/>
      <c r="F53" s="119"/>
      <c r="H53" s="119"/>
      <c r="I53" s="681"/>
      <c r="AD53" s="119"/>
      <c r="AF53" s="120"/>
      <c r="AG53" s="121"/>
      <c r="AH53" s="121"/>
      <c r="AI53" s="121"/>
      <c r="AJ53" s="121"/>
      <c r="AK53" s="121"/>
      <c r="AL53" s="121"/>
      <c r="AM53" s="121"/>
    </row>
    <row r="54" spans="2:39" s="101" customFormat="1" ht="18" hidden="1">
      <c r="B54" s="116"/>
      <c r="D54" s="119"/>
      <c r="E54" s="119"/>
      <c r="F54" s="119"/>
      <c r="H54" s="119"/>
      <c r="I54" s="681"/>
      <c r="AD54" s="119"/>
      <c r="AF54" s="120"/>
      <c r="AG54" s="121"/>
      <c r="AH54" s="121"/>
      <c r="AI54" s="121"/>
      <c r="AJ54" s="121"/>
      <c r="AK54" s="121"/>
      <c r="AL54" s="121"/>
      <c r="AM54" s="121"/>
    </row>
    <row r="55" spans="2:39" s="101" customFormat="1" ht="18" hidden="1">
      <c r="B55" s="116"/>
      <c r="D55" s="119"/>
      <c r="E55" s="119"/>
      <c r="F55" s="119"/>
      <c r="H55" s="119"/>
      <c r="I55" s="681"/>
      <c r="AD55" s="119"/>
      <c r="AF55" s="120"/>
      <c r="AG55" s="121"/>
      <c r="AH55" s="121"/>
      <c r="AI55" s="121"/>
      <c r="AJ55" s="121"/>
      <c r="AK55" s="121"/>
      <c r="AL55" s="121"/>
      <c r="AM55" s="121"/>
    </row>
    <row r="56" spans="2:39" s="101" customFormat="1" ht="18" hidden="1">
      <c r="B56" s="116"/>
      <c r="D56" s="119"/>
      <c r="E56" s="119"/>
      <c r="F56" s="119"/>
      <c r="H56" s="119"/>
      <c r="I56" s="681"/>
      <c r="AD56" s="119"/>
      <c r="AF56" s="682"/>
    </row>
    <row r="57" spans="2:39" s="101" customFormat="1" ht="18" hidden="1">
      <c r="B57" s="116"/>
      <c r="D57" s="119"/>
      <c r="E57" s="119"/>
      <c r="F57" s="119"/>
      <c r="H57" s="119"/>
      <c r="I57" s="681"/>
      <c r="AD57" s="119"/>
      <c r="AF57" s="120"/>
      <c r="AG57" s="121"/>
      <c r="AH57" s="121"/>
      <c r="AI57" s="121"/>
      <c r="AJ57" s="121"/>
      <c r="AK57" s="121"/>
      <c r="AL57" s="121"/>
      <c r="AM57" s="121"/>
    </row>
    <row r="58" spans="2:39" s="101" customFormat="1" ht="18" hidden="1">
      <c r="B58" s="116"/>
      <c r="D58" s="119"/>
      <c r="E58" s="119"/>
      <c r="F58" s="119"/>
      <c r="H58" s="119"/>
      <c r="I58" s="681"/>
      <c r="AD58" s="119"/>
      <c r="AF58" s="120"/>
      <c r="AG58" s="121"/>
      <c r="AH58" s="121"/>
      <c r="AI58" s="121"/>
      <c r="AJ58" s="121"/>
      <c r="AK58" s="121"/>
      <c r="AL58" s="121"/>
      <c r="AM58" s="121"/>
    </row>
    <row r="59" spans="2:39" s="101" customFormat="1" ht="18" hidden="1">
      <c r="B59" s="116"/>
      <c r="D59" s="119"/>
      <c r="E59" s="119"/>
      <c r="F59" s="119"/>
      <c r="H59" s="119"/>
      <c r="I59" s="681"/>
      <c r="AD59" s="119"/>
      <c r="AF59" s="120"/>
      <c r="AG59" s="121"/>
      <c r="AH59" s="121"/>
      <c r="AI59" s="121"/>
      <c r="AJ59" s="121"/>
      <c r="AK59" s="121"/>
      <c r="AL59" s="121"/>
      <c r="AM59" s="121"/>
    </row>
    <row r="60" spans="2:39" s="101" customFormat="1" ht="18" hidden="1">
      <c r="B60" s="116"/>
      <c r="D60" s="119"/>
      <c r="E60" s="119"/>
      <c r="F60" s="119"/>
      <c r="H60" s="119"/>
      <c r="I60" s="681"/>
      <c r="AD60" s="119"/>
      <c r="AF60" s="120"/>
      <c r="AG60" s="121"/>
      <c r="AH60" s="121"/>
      <c r="AI60" s="121"/>
      <c r="AJ60" s="121"/>
      <c r="AK60" s="121"/>
      <c r="AL60" s="121"/>
      <c r="AM60" s="121"/>
    </row>
    <row r="61" spans="2:39" s="101" customFormat="1" ht="18" hidden="1">
      <c r="B61" s="116"/>
      <c r="D61" s="119"/>
      <c r="E61" s="119"/>
      <c r="F61" s="119"/>
      <c r="H61" s="119"/>
      <c r="I61" s="681"/>
      <c r="AD61" s="119"/>
      <c r="AF61" s="120"/>
      <c r="AG61" s="121"/>
      <c r="AH61" s="121"/>
      <c r="AI61" s="121"/>
      <c r="AJ61" s="121"/>
      <c r="AK61" s="121"/>
      <c r="AL61" s="121"/>
      <c r="AM61" s="121"/>
    </row>
    <row r="62" spans="2:39" s="101" customFormat="1" ht="18" hidden="1">
      <c r="B62" s="116"/>
      <c r="D62" s="119"/>
      <c r="E62" s="119"/>
      <c r="F62" s="119"/>
      <c r="H62" s="119"/>
      <c r="I62" s="681"/>
      <c r="AD62" s="119"/>
      <c r="AF62" s="120"/>
      <c r="AG62" s="121"/>
      <c r="AH62" s="121"/>
      <c r="AI62" s="121"/>
      <c r="AJ62" s="121"/>
      <c r="AK62" s="121"/>
      <c r="AL62" s="121"/>
      <c r="AM62" s="121"/>
    </row>
    <row r="63" spans="2:39" s="101" customFormat="1" ht="18" hidden="1">
      <c r="B63" s="116"/>
      <c r="D63" s="119"/>
      <c r="E63" s="119"/>
      <c r="F63" s="119"/>
      <c r="H63" s="119"/>
      <c r="I63" s="681"/>
      <c r="AD63" s="119"/>
      <c r="AF63" s="120"/>
      <c r="AG63" s="121"/>
      <c r="AH63" s="121"/>
      <c r="AI63" s="121"/>
      <c r="AJ63" s="121"/>
      <c r="AK63" s="121"/>
      <c r="AL63" s="121"/>
      <c r="AM63" s="121"/>
    </row>
    <row r="64" spans="2:39" s="101" customFormat="1" ht="18" hidden="1">
      <c r="B64" s="116"/>
      <c r="D64" s="119"/>
      <c r="E64" s="119"/>
      <c r="F64" s="119"/>
      <c r="H64" s="119"/>
      <c r="I64" s="681"/>
      <c r="AD64" s="119"/>
      <c r="AF64" s="120"/>
      <c r="AG64" s="121"/>
      <c r="AH64" s="121"/>
      <c r="AI64" s="121"/>
      <c r="AJ64" s="121"/>
      <c r="AK64" s="121"/>
      <c r="AL64" s="121"/>
      <c r="AM64" s="121"/>
    </row>
    <row r="65" spans="2:39" s="101" customFormat="1" ht="18" hidden="1">
      <c r="B65" s="116"/>
      <c r="D65" s="119"/>
      <c r="E65" s="119"/>
      <c r="F65" s="119"/>
      <c r="H65" s="119"/>
      <c r="I65" s="681"/>
      <c r="AD65" s="119"/>
      <c r="AF65" s="120"/>
      <c r="AG65" s="121"/>
      <c r="AH65" s="121"/>
      <c r="AI65" s="121"/>
      <c r="AJ65" s="121"/>
      <c r="AK65" s="121"/>
      <c r="AL65" s="121"/>
      <c r="AM65" s="121"/>
    </row>
    <row r="66" spans="2:39" s="101" customFormat="1" ht="18" hidden="1">
      <c r="B66" s="116"/>
      <c r="D66" s="119"/>
      <c r="E66" s="119"/>
      <c r="F66" s="119"/>
      <c r="H66" s="119"/>
      <c r="I66" s="681"/>
      <c r="AD66" s="119"/>
      <c r="AF66" s="120"/>
      <c r="AG66" s="121"/>
      <c r="AH66" s="121"/>
      <c r="AI66" s="121"/>
      <c r="AJ66" s="121"/>
      <c r="AK66" s="121"/>
      <c r="AL66" s="121"/>
      <c r="AM66" s="121"/>
    </row>
    <row r="67" spans="2:39" s="101" customFormat="1" ht="18" hidden="1">
      <c r="B67" s="116"/>
      <c r="D67" s="119"/>
      <c r="E67" s="119"/>
      <c r="F67" s="119"/>
      <c r="H67" s="119"/>
      <c r="I67" s="681"/>
      <c r="AD67" s="119"/>
      <c r="AF67" s="120"/>
      <c r="AG67" s="121"/>
      <c r="AH67" s="121"/>
      <c r="AI67" s="121"/>
      <c r="AJ67" s="121"/>
      <c r="AK67" s="121"/>
      <c r="AL67" s="121"/>
      <c r="AM67" s="121"/>
    </row>
    <row r="68" spans="2:39" s="101" customFormat="1" ht="18" hidden="1">
      <c r="B68" s="116"/>
      <c r="D68" s="119"/>
      <c r="E68" s="119"/>
      <c r="F68" s="119"/>
      <c r="H68" s="119"/>
      <c r="I68" s="681"/>
      <c r="AD68" s="119"/>
      <c r="AF68" s="120"/>
      <c r="AG68" s="121"/>
      <c r="AH68" s="121"/>
      <c r="AI68" s="121"/>
      <c r="AJ68" s="121"/>
      <c r="AK68" s="121"/>
      <c r="AL68" s="121"/>
      <c r="AM68" s="121"/>
    </row>
    <row r="69" spans="2:39" s="101" customFormat="1" ht="18" hidden="1">
      <c r="B69" s="116"/>
      <c r="D69" s="119"/>
      <c r="E69" s="119"/>
      <c r="F69" s="119"/>
      <c r="H69" s="119"/>
      <c r="I69" s="681"/>
      <c r="AD69" s="119"/>
      <c r="AF69" s="120"/>
      <c r="AG69" s="121"/>
      <c r="AH69" s="121"/>
      <c r="AI69" s="121"/>
      <c r="AJ69" s="121"/>
      <c r="AK69" s="121"/>
      <c r="AL69" s="121"/>
      <c r="AM69" s="121"/>
    </row>
    <row r="70" spans="2:39" s="101" customFormat="1" ht="18" hidden="1">
      <c r="B70" s="116"/>
      <c r="D70" s="119"/>
      <c r="E70" s="119"/>
      <c r="F70" s="119"/>
      <c r="H70" s="119"/>
      <c r="I70" s="681"/>
      <c r="AD70" s="119"/>
      <c r="AF70" s="120"/>
      <c r="AG70" s="121"/>
      <c r="AH70" s="121"/>
      <c r="AI70" s="121"/>
      <c r="AJ70" s="121"/>
      <c r="AK70" s="121"/>
      <c r="AL70" s="121"/>
      <c r="AM70" s="121"/>
    </row>
    <row r="71" spans="2:39" s="101" customFormat="1" ht="18" hidden="1">
      <c r="B71" s="116"/>
      <c r="D71" s="119"/>
      <c r="E71" s="119"/>
      <c r="F71" s="119"/>
      <c r="H71" s="119"/>
      <c r="I71" s="681"/>
      <c r="AD71" s="119"/>
      <c r="AF71" s="120"/>
      <c r="AG71" s="121"/>
      <c r="AH71" s="121"/>
      <c r="AI71" s="121"/>
      <c r="AJ71" s="121"/>
      <c r="AK71" s="121"/>
      <c r="AL71" s="121"/>
      <c r="AM71" s="121"/>
    </row>
    <row r="72" spans="2:39" s="101" customFormat="1" ht="18" hidden="1">
      <c r="B72" s="116"/>
      <c r="D72" s="119"/>
      <c r="E72" s="119"/>
      <c r="F72" s="119"/>
      <c r="H72" s="119"/>
      <c r="I72" s="681"/>
      <c r="AD72" s="119"/>
      <c r="AF72" s="120"/>
      <c r="AG72" s="121"/>
      <c r="AH72" s="121"/>
      <c r="AI72" s="121"/>
      <c r="AJ72" s="121"/>
      <c r="AK72" s="121"/>
      <c r="AL72" s="121"/>
      <c r="AM72" s="121"/>
    </row>
    <row r="73" spans="2:39" s="101" customFormat="1" ht="18" hidden="1">
      <c r="B73" s="116"/>
      <c r="D73" s="119"/>
      <c r="E73" s="119"/>
      <c r="F73" s="119"/>
      <c r="H73" s="119"/>
      <c r="I73" s="681"/>
      <c r="AD73" s="119"/>
      <c r="AF73" s="120"/>
      <c r="AG73" s="121"/>
      <c r="AH73" s="121"/>
      <c r="AI73" s="121"/>
      <c r="AJ73" s="121"/>
      <c r="AK73" s="121"/>
      <c r="AL73" s="121"/>
      <c r="AM73" s="121"/>
    </row>
    <row r="74" spans="2:39" s="101" customFormat="1" ht="18" hidden="1">
      <c r="B74" s="116"/>
      <c r="D74" s="119"/>
      <c r="E74" s="119"/>
      <c r="F74" s="119"/>
      <c r="H74" s="119"/>
      <c r="I74" s="681"/>
      <c r="AD74" s="119"/>
      <c r="AF74" s="120"/>
      <c r="AG74" s="121"/>
      <c r="AH74" s="121"/>
      <c r="AI74" s="121"/>
      <c r="AJ74" s="121"/>
      <c r="AK74" s="121"/>
      <c r="AL74" s="121"/>
      <c r="AM74" s="121"/>
    </row>
    <row r="75" spans="2:39" s="101" customFormat="1" ht="18" hidden="1">
      <c r="B75" s="116"/>
      <c r="D75" s="119"/>
      <c r="E75" s="119"/>
      <c r="F75" s="119"/>
      <c r="H75" s="119"/>
      <c r="I75" s="681"/>
      <c r="AD75" s="119"/>
      <c r="AF75" s="120"/>
      <c r="AG75" s="121"/>
      <c r="AH75" s="121"/>
      <c r="AI75" s="121"/>
      <c r="AJ75" s="121"/>
      <c r="AK75" s="121"/>
      <c r="AL75" s="121"/>
      <c r="AM75" s="121"/>
    </row>
    <row r="76" spans="2:39" s="101" customFormat="1" ht="18" hidden="1">
      <c r="B76" s="116"/>
      <c r="D76" s="119"/>
      <c r="E76" s="119"/>
      <c r="F76" s="119"/>
      <c r="H76" s="119"/>
      <c r="I76" s="681"/>
      <c r="AD76" s="119"/>
      <c r="AF76" s="120"/>
      <c r="AG76" s="121"/>
      <c r="AH76" s="121"/>
      <c r="AI76" s="121"/>
      <c r="AJ76" s="121"/>
      <c r="AK76" s="121"/>
      <c r="AL76" s="121"/>
      <c r="AM76" s="121"/>
    </row>
    <row r="77" spans="2:39" s="101" customFormat="1" ht="18" hidden="1">
      <c r="B77" s="116"/>
      <c r="D77" s="119"/>
      <c r="E77" s="119"/>
      <c r="F77" s="119"/>
      <c r="H77" s="119"/>
      <c r="I77" s="681"/>
      <c r="AD77" s="119"/>
      <c r="AF77" s="120"/>
      <c r="AG77" s="121"/>
      <c r="AH77" s="121"/>
      <c r="AI77" s="121"/>
      <c r="AJ77" s="121"/>
      <c r="AK77" s="121"/>
      <c r="AL77" s="121"/>
      <c r="AM77" s="121"/>
    </row>
    <row r="78" spans="2:39" s="101" customFormat="1" ht="18" hidden="1">
      <c r="B78" s="116"/>
      <c r="D78" s="119"/>
      <c r="E78" s="119"/>
      <c r="F78" s="119"/>
      <c r="H78" s="119"/>
      <c r="I78" s="681"/>
      <c r="AD78" s="119"/>
      <c r="AF78" s="120"/>
      <c r="AG78" s="121"/>
      <c r="AH78" s="121"/>
      <c r="AI78" s="121"/>
      <c r="AJ78" s="121"/>
      <c r="AK78" s="121"/>
      <c r="AL78" s="121"/>
      <c r="AM78" s="121"/>
    </row>
    <row r="79" spans="2:39" s="101" customFormat="1" ht="18" hidden="1">
      <c r="B79" s="116"/>
      <c r="D79" s="119"/>
      <c r="E79" s="119"/>
      <c r="F79" s="119"/>
      <c r="H79" s="119"/>
      <c r="I79" s="681"/>
      <c r="AD79" s="119"/>
      <c r="AF79" s="120"/>
      <c r="AG79" s="121"/>
      <c r="AH79" s="121"/>
      <c r="AI79" s="121"/>
      <c r="AJ79" s="121"/>
      <c r="AK79" s="121"/>
      <c r="AL79" s="121"/>
      <c r="AM79" s="121"/>
    </row>
    <row r="80" spans="2:39" s="101" customFormat="1" ht="18" hidden="1">
      <c r="B80" s="116"/>
      <c r="D80" s="119"/>
      <c r="E80" s="119"/>
      <c r="F80" s="119"/>
      <c r="H80" s="119"/>
      <c r="I80" s="681"/>
      <c r="AD80" s="119"/>
      <c r="AF80" s="120"/>
      <c r="AG80" s="121"/>
      <c r="AH80" s="121"/>
      <c r="AI80" s="121"/>
      <c r="AJ80" s="121"/>
      <c r="AK80" s="121"/>
      <c r="AL80" s="121"/>
      <c r="AM80" s="121"/>
    </row>
    <row r="81" spans="2:39" s="101" customFormat="1" ht="18" hidden="1">
      <c r="B81" s="116"/>
      <c r="D81" s="119"/>
      <c r="E81" s="119"/>
      <c r="F81" s="119"/>
      <c r="H81" s="119"/>
      <c r="I81" s="681"/>
      <c r="AD81" s="119"/>
      <c r="AF81" s="120"/>
      <c r="AG81" s="121"/>
      <c r="AH81" s="121"/>
      <c r="AI81" s="121"/>
      <c r="AJ81" s="121"/>
      <c r="AK81" s="121"/>
      <c r="AL81" s="121"/>
      <c r="AM81" s="121"/>
    </row>
    <row r="82" spans="2:39" s="101" customFormat="1" ht="18" hidden="1">
      <c r="B82" s="116"/>
      <c r="D82" s="119"/>
      <c r="E82" s="119"/>
      <c r="F82" s="119"/>
      <c r="H82" s="119"/>
      <c r="I82" s="681"/>
      <c r="AD82" s="119"/>
      <c r="AF82" s="120"/>
      <c r="AG82" s="121"/>
      <c r="AH82" s="121"/>
      <c r="AI82" s="121"/>
      <c r="AJ82" s="121"/>
      <c r="AK82" s="121"/>
      <c r="AL82" s="121"/>
      <c r="AM82" s="121"/>
    </row>
    <row r="83" spans="2:39" s="101" customFormat="1" ht="18" hidden="1">
      <c r="B83" s="116"/>
      <c r="D83" s="119"/>
      <c r="E83" s="119"/>
      <c r="F83" s="119"/>
      <c r="H83" s="119"/>
      <c r="I83" s="681"/>
      <c r="AD83" s="119"/>
      <c r="AF83" s="120"/>
      <c r="AG83" s="121"/>
      <c r="AH83" s="121"/>
      <c r="AI83" s="121"/>
      <c r="AJ83" s="121"/>
      <c r="AK83" s="121"/>
      <c r="AL83" s="121"/>
      <c r="AM83" s="121"/>
    </row>
    <row r="84" spans="2:39" s="101" customFormat="1" ht="18" hidden="1">
      <c r="B84" s="116"/>
      <c r="D84" s="119"/>
      <c r="E84" s="119"/>
      <c r="F84" s="119"/>
      <c r="H84" s="119"/>
      <c r="I84" s="681"/>
      <c r="AD84" s="119"/>
      <c r="AF84" s="120"/>
      <c r="AG84" s="121"/>
      <c r="AH84" s="121"/>
      <c r="AI84" s="121"/>
      <c r="AJ84" s="121"/>
      <c r="AK84" s="121"/>
      <c r="AL84" s="121"/>
      <c r="AM84" s="121"/>
    </row>
    <row r="85" spans="2:39" s="101" customFormat="1" ht="18" hidden="1">
      <c r="B85" s="116"/>
      <c r="D85" s="119"/>
      <c r="E85" s="119"/>
      <c r="F85" s="119"/>
      <c r="H85" s="119"/>
      <c r="I85" s="681"/>
      <c r="AD85" s="119"/>
      <c r="AF85" s="120"/>
      <c r="AG85" s="121"/>
      <c r="AH85" s="121"/>
      <c r="AI85" s="121"/>
      <c r="AJ85" s="121"/>
      <c r="AK85" s="121"/>
      <c r="AL85" s="121"/>
      <c r="AM85" s="121"/>
    </row>
    <row r="86" spans="2:39" s="101" customFormat="1" ht="18" hidden="1">
      <c r="B86" s="116"/>
      <c r="D86" s="119"/>
      <c r="E86" s="119"/>
      <c r="F86" s="119"/>
      <c r="H86" s="119"/>
      <c r="I86" s="681"/>
      <c r="AD86" s="119"/>
      <c r="AF86" s="120"/>
      <c r="AG86" s="121"/>
      <c r="AH86" s="121"/>
      <c r="AI86" s="121"/>
      <c r="AJ86" s="121"/>
      <c r="AK86" s="121"/>
      <c r="AL86" s="121"/>
      <c r="AM86" s="121"/>
    </row>
    <row r="87" spans="2:39" s="101" customFormat="1" ht="18" hidden="1">
      <c r="B87" s="116"/>
      <c r="D87" s="119"/>
      <c r="E87" s="119"/>
      <c r="F87" s="119"/>
      <c r="H87" s="119"/>
      <c r="I87" s="681"/>
      <c r="AD87" s="119"/>
      <c r="AF87" s="120"/>
      <c r="AG87" s="121"/>
      <c r="AH87" s="121"/>
      <c r="AI87" s="121"/>
      <c r="AJ87" s="121"/>
      <c r="AK87" s="121"/>
      <c r="AL87" s="121"/>
      <c r="AM87" s="121"/>
    </row>
    <row r="88" spans="2:39" s="101" customFormat="1" ht="18">
      <c r="B88" s="116"/>
      <c r="D88" s="119"/>
      <c r="E88" s="119"/>
      <c r="F88" s="119"/>
      <c r="H88" s="119"/>
      <c r="I88" s="681"/>
      <c r="AD88" s="119"/>
      <c r="AF88" s="120"/>
      <c r="AG88" s="121"/>
      <c r="AH88" s="121"/>
      <c r="AI88" s="121"/>
      <c r="AJ88" s="121"/>
      <c r="AK88" s="121"/>
      <c r="AL88" s="121"/>
      <c r="AM88" s="121"/>
    </row>
    <row r="89" spans="2:39" s="101" customFormat="1" ht="18">
      <c r="B89" s="116"/>
      <c r="D89" s="119"/>
      <c r="E89" s="119"/>
      <c r="F89" s="119"/>
      <c r="H89" s="119"/>
      <c r="I89" s="681"/>
      <c r="AD89" s="119"/>
      <c r="AF89" s="120"/>
      <c r="AG89" s="121"/>
      <c r="AH89" s="121"/>
      <c r="AI89" s="121"/>
      <c r="AJ89" s="121"/>
      <c r="AK89" s="121"/>
      <c r="AL89" s="121"/>
      <c r="AM89" s="121"/>
    </row>
    <row r="90" spans="2:39" s="101" customFormat="1" ht="18">
      <c r="B90" s="116"/>
      <c r="D90" s="119"/>
      <c r="E90" s="119"/>
      <c r="F90" s="119"/>
      <c r="H90" s="119"/>
      <c r="I90" s="681"/>
      <c r="AD90" s="119"/>
      <c r="AF90" s="120"/>
      <c r="AG90" s="121"/>
      <c r="AH90" s="121"/>
      <c r="AI90" s="121"/>
      <c r="AJ90" s="121"/>
      <c r="AK90" s="121"/>
      <c r="AL90" s="121"/>
      <c r="AM90" s="121"/>
    </row>
    <row r="91" spans="2:39" s="101" customFormat="1" ht="18">
      <c r="B91" s="116"/>
      <c r="D91" s="119"/>
      <c r="E91" s="119"/>
      <c r="F91" s="119"/>
      <c r="H91" s="119"/>
      <c r="I91" s="681"/>
      <c r="AD91" s="119"/>
      <c r="AF91" s="120"/>
      <c r="AG91" s="121"/>
      <c r="AH91" s="121"/>
      <c r="AI91" s="121"/>
      <c r="AJ91" s="121"/>
      <c r="AK91" s="121"/>
      <c r="AL91" s="121"/>
      <c r="AM91" s="121"/>
    </row>
    <row r="92" spans="2:39" s="101" customFormat="1" ht="18">
      <c r="B92" s="116"/>
      <c r="D92" s="119"/>
      <c r="E92" s="119"/>
      <c r="F92" s="119"/>
      <c r="H92" s="119"/>
      <c r="I92" s="681"/>
      <c r="AD92" s="119"/>
      <c r="AF92" s="120"/>
      <c r="AG92" s="121"/>
      <c r="AH92" s="121"/>
      <c r="AI92" s="121"/>
      <c r="AJ92" s="121"/>
      <c r="AK92" s="121"/>
      <c r="AL92" s="121"/>
      <c r="AM92" s="121"/>
    </row>
    <row r="93" spans="2:39" s="101" customFormat="1" ht="18">
      <c r="B93" s="116"/>
      <c r="D93" s="119"/>
      <c r="E93" s="119"/>
      <c r="F93" s="119"/>
      <c r="H93" s="119"/>
      <c r="I93" s="681"/>
      <c r="AD93" s="119"/>
      <c r="AF93" s="120"/>
      <c r="AG93" s="121"/>
      <c r="AH93" s="121"/>
      <c r="AI93" s="121"/>
      <c r="AJ93" s="121"/>
      <c r="AK93" s="121"/>
      <c r="AL93" s="121"/>
      <c r="AM93" s="121"/>
    </row>
    <row r="94" spans="2:39" s="101" customFormat="1" ht="18">
      <c r="B94" s="116"/>
      <c r="D94" s="119"/>
      <c r="E94" s="119"/>
      <c r="F94" s="119"/>
      <c r="H94" s="119"/>
      <c r="I94" s="681"/>
      <c r="AD94" s="119"/>
      <c r="AF94" s="120"/>
      <c r="AG94" s="121"/>
      <c r="AH94" s="121"/>
      <c r="AI94" s="121"/>
      <c r="AJ94" s="121"/>
      <c r="AK94" s="121"/>
      <c r="AL94" s="121"/>
      <c r="AM94" s="121"/>
    </row>
    <row r="95" spans="2:39" s="101" customFormat="1" ht="18">
      <c r="B95" s="116"/>
      <c r="D95" s="119"/>
      <c r="E95" s="119"/>
      <c r="F95" s="119"/>
      <c r="H95" s="119"/>
      <c r="I95" s="681"/>
      <c r="AD95" s="119"/>
      <c r="AF95" s="120"/>
      <c r="AG95" s="121"/>
      <c r="AH95" s="121"/>
      <c r="AI95" s="121"/>
      <c r="AJ95" s="121"/>
      <c r="AK95" s="121"/>
      <c r="AL95" s="121"/>
      <c r="AM95" s="121"/>
    </row>
    <row r="96" spans="2:39" s="101" customFormat="1" ht="18">
      <c r="B96" s="116"/>
      <c r="D96" s="119"/>
      <c r="E96" s="119"/>
      <c r="F96" s="119"/>
      <c r="H96" s="119"/>
      <c r="I96" s="681"/>
      <c r="AD96" s="119"/>
      <c r="AF96" s="120"/>
      <c r="AG96" s="121"/>
      <c r="AH96" s="121"/>
      <c r="AI96" s="121"/>
      <c r="AJ96" s="121"/>
      <c r="AK96" s="121"/>
      <c r="AL96" s="121"/>
      <c r="AM96" s="121"/>
    </row>
    <row r="97" spans="2:39" s="101" customFormat="1" ht="18">
      <c r="B97" s="116"/>
      <c r="D97" s="119"/>
      <c r="E97" s="119"/>
      <c r="F97" s="119"/>
      <c r="H97" s="119"/>
      <c r="I97" s="681"/>
      <c r="AD97" s="119"/>
      <c r="AF97" s="120"/>
      <c r="AG97" s="121"/>
      <c r="AH97" s="121"/>
      <c r="AI97" s="121"/>
      <c r="AJ97" s="121"/>
      <c r="AK97" s="121"/>
      <c r="AL97" s="121"/>
      <c r="AM97" s="121"/>
    </row>
    <row r="98" spans="2:39" s="101" customFormat="1" ht="18">
      <c r="B98" s="116"/>
      <c r="D98" s="119"/>
      <c r="E98" s="119"/>
      <c r="F98" s="119"/>
      <c r="H98" s="119"/>
      <c r="I98" s="681"/>
      <c r="AD98" s="119"/>
      <c r="AF98" s="120"/>
      <c r="AG98" s="121"/>
      <c r="AH98" s="121"/>
      <c r="AI98" s="121"/>
      <c r="AJ98" s="121"/>
      <c r="AK98" s="121"/>
      <c r="AL98" s="121"/>
      <c r="AM98" s="121"/>
    </row>
    <row r="99" spans="2:39" s="101" customFormat="1" ht="18">
      <c r="B99" s="116"/>
      <c r="D99" s="119"/>
      <c r="E99" s="119"/>
      <c r="F99" s="119"/>
      <c r="H99" s="119"/>
      <c r="I99" s="681"/>
      <c r="AD99" s="119"/>
      <c r="AF99" s="120"/>
      <c r="AG99" s="121"/>
      <c r="AH99" s="121"/>
      <c r="AI99" s="121"/>
      <c r="AJ99" s="121"/>
      <c r="AK99" s="121"/>
      <c r="AL99" s="121"/>
      <c r="AM99" s="121"/>
    </row>
    <row r="100" spans="2:39" s="101" customFormat="1" ht="18">
      <c r="B100" s="116"/>
      <c r="D100" s="119"/>
      <c r="E100" s="119"/>
      <c r="F100" s="119"/>
      <c r="H100" s="119"/>
      <c r="I100" s="681"/>
      <c r="AD100" s="119"/>
      <c r="AF100" s="120"/>
      <c r="AG100" s="121"/>
      <c r="AH100" s="121"/>
      <c r="AI100" s="121"/>
      <c r="AJ100" s="121"/>
      <c r="AK100" s="121"/>
      <c r="AL100" s="121"/>
      <c r="AM100" s="121"/>
    </row>
    <row r="101" spans="2:39" s="101" customFormat="1" ht="18">
      <c r="B101" s="116"/>
      <c r="D101" s="119"/>
      <c r="E101" s="119"/>
      <c r="F101" s="119"/>
      <c r="H101" s="119"/>
      <c r="I101" s="681"/>
      <c r="AD101" s="119"/>
      <c r="AF101" s="120"/>
      <c r="AG101" s="121"/>
      <c r="AH101" s="121"/>
      <c r="AI101" s="121"/>
      <c r="AJ101" s="121"/>
      <c r="AK101" s="121"/>
      <c r="AL101" s="121"/>
      <c r="AM101" s="121"/>
    </row>
    <row r="102" spans="2:39" s="101" customFormat="1" ht="18">
      <c r="B102" s="116"/>
      <c r="D102" s="119"/>
      <c r="E102" s="119"/>
      <c r="F102" s="119"/>
      <c r="H102" s="119"/>
      <c r="I102" s="681"/>
      <c r="AD102" s="119"/>
      <c r="AF102" s="120"/>
      <c r="AG102" s="121"/>
      <c r="AH102" s="121"/>
      <c r="AI102" s="121"/>
      <c r="AJ102" s="121"/>
      <c r="AK102" s="121"/>
      <c r="AL102" s="121"/>
      <c r="AM102" s="121"/>
    </row>
    <row r="103" spans="2:39" s="101" customFormat="1" ht="18">
      <c r="B103" s="116"/>
      <c r="D103" s="119"/>
      <c r="E103" s="119"/>
      <c r="F103" s="119"/>
      <c r="H103" s="119"/>
      <c r="I103" s="681"/>
      <c r="AD103" s="119"/>
      <c r="AF103" s="120"/>
      <c r="AG103" s="121"/>
      <c r="AH103" s="121"/>
      <c r="AI103" s="121"/>
      <c r="AJ103" s="121"/>
      <c r="AK103" s="121"/>
      <c r="AL103" s="121"/>
      <c r="AM103" s="121"/>
    </row>
    <row r="104" spans="2:39" s="101" customFormat="1" ht="18">
      <c r="B104" s="116"/>
      <c r="D104" s="119"/>
      <c r="E104" s="119"/>
      <c r="F104" s="119"/>
      <c r="H104" s="119"/>
      <c r="I104" s="681"/>
      <c r="AD104" s="119"/>
      <c r="AF104" s="120"/>
      <c r="AG104" s="121"/>
      <c r="AH104" s="121"/>
      <c r="AI104" s="121"/>
      <c r="AJ104" s="121"/>
      <c r="AK104" s="121"/>
      <c r="AL104" s="121"/>
      <c r="AM104" s="121"/>
    </row>
    <row r="105" spans="2:39" s="101" customFormat="1" ht="18">
      <c r="B105" s="116"/>
      <c r="D105" s="119"/>
      <c r="E105" s="119"/>
      <c r="F105" s="119"/>
      <c r="H105" s="119"/>
      <c r="I105" s="681"/>
      <c r="AD105" s="119"/>
      <c r="AF105" s="120"/>
      <c r="AG105" s="121"/>
      <c r="AH105" s="121"/>
      <c r="AI105" s="121"/>
      <c r="AJ105" s="121"/>
      <c r="AK105" s="121"/>
      <c r="AL105" s="121"/>
      <c r="AM105" s="121"/>
    </row>
    <row r="106" spans="2:39" s="101" customFormat="1" ht="18">
      <c r="B106" s="116"/>
      <c r="D106" s="119"/>
      <c r="E106" s="119"/>
      <c r="F106" s="119"/>
      <c r="H106" s="119"/>
      <c r="I106" s="681"/>
      <c r="AD106" s="119"/>
      <c r="AF106" s="120"/>
      <c r="AG106" s="121"/>
      <c r="AH106" s="121"/>
      <c r="AI106" s="121"/>
      <c r="AJ106" s="121"/>
      <c r="AK106" s="121"/>
      <c r="AL106" s="121"/>
      <c r="AM106" s="121"/>
    </row>
    <row r="107" spans="2:39" s="101" customFormat="1" ht="18">
      <c r="B107" s="116"/>
      <c r="D107" s="119"/>
      <c r="E107" s="119"/>
      <c r="F107" s="119"/>
      <c r="H107" s="119"/>
      <c r="I107" s="681"/>
      <c r="AD107" s="119"/>
      <c r="AF107" s="120"/>
      <c r="AG107" s="121"/>
      <c r="AH107" s="121"/>
      <c r="AI107" s="121"/>
      <c r="AJ107" s="121"/>
      <c r="AK107" s="121"/>
      <c r="AL107" s="121"/>
      <c r="AM107" s="121"/>
    </row>
    <row r="108" spans="2:39" s="101" customFormat="1" ht="18">
      <c r="B108" s="116"/>
      <c r="D108" s="119"/>
      <c r="E108" s="119"/>
      <c r="F108" s="119"/>
      <c r="H108" s="119"/>
      <c r="I108" s="681"/>
      <c r="AD108" s="119"/>
      <c r="AF108" s="120"/>
      <c r="AG108" s="121"/>
      <c r="AH108" s="121"/>
      <c r="AI108" s="121"/>
      <c r="AJ108" s="121"/>
      <c r="AK108" s="121"/>
      <c r="AL108" s="121"/>
      <c r="AM108" s="121"/>
    </row>
    <row r="109" spans="2:39" s="101" customFormat="1" ht="18">
      <c r="B109" s="116"/>
      <c r="D109" s="119"/>
      <c r="E109" s="119"/>
      <c r="F109" s="119"/>
      <c r="H109" s="119"/>
      <c r="I109" s="681"/>
      <c r="AD109" s="119"/>
      <c r="AF109" s="120"/>
      <c r="AG109" s="121"/>
      <c r="AH109" s="121"/>
      <c r="AI109" s="121"/>
      <c r="AJ109" s="121"/>
      <c r="AK109" s="121"/>
      <c r="AL109" s="121"/>
      <c r="AM109" s="121"/>
    </row>
    <row r="110" spans="2:39" s="101" customFormat="1" ht="18">
      <c r="B110" s="116"/>
      <c r="D110" s="119"/>
      <c r="E110" s="119"/>
      <c r="F110" s="119"/>
      <c r="H110" s="119"/>
      <c r="I110" s="681"/>
      <c r="AD110" s="119"/>
      <c r="AF110" s="120"/>
      <c r="AG110" s="121"/>
      <c r="AH110" s="121"/>
      <c r="AI110" s="121"/>
      <c r="AJ110" s="121"/>
      <c r="AK110" s="121"/>
      <c r="AL110" s="121"/>
      <c r="AM110" s="121"/>
    </row>
    <row r="111" spans="2:39" s="101" customFormat="1" ht="18">
      <c r="B111" s="116"/>
      <c r="D111" s="119"/>
      <c r="E111" s="119"/>
      <c r="F111" s="119"/>
      <c r="H111" s="119"/>
      <c r="I111" s="681"/>
      <c r="AD111" s="119"/>
      <c r="AF111" s="120"/>
      <c r="AG111" s="121"/>
      <c r="AH111" s="121"/>
      <c r="AI111" s="121"/>
      <c r="AJ111" s="121"/>
      <c r="AK111" s="121"/>
      <c r="AL111" s="121"/>
      <c r="AM111" s="121"/>
    </row>
    <row r="112" spans="2:39" s="101" customFormat="1" ht="18">
      <c r="B112" s="116"/>
      <c r="D112" s="119"/>
      <c r="E112" s="119"/>
      <c r="F112" s="119"/>
      <c r="H112" s="119"/>
      <c r="I112" s="681"/>
      <c r="AD112" s="119"/>
      <c r="AF112" s="120"/>
      <c r="AG112" s="121"/>
      <c r="AH112" s="121"/>
      <c r="AI112" s="121"/>
      <c r="AJ112" s="121"/>
      <c r="AK112" s="121"/>
      <c r="AL112" s="121"/>
      <c r="AM112" s="121"/>
    </row>
    <row r="113" spans="2:39" s="101" customFormat="1" ht="18">
      <c r="B113" s="116"/>
      <c r="D113" s="119"/>
      <c r="E113" s="119"/>
      <c r="F113" s="119"/>
      <c r="H113" s="119"/>
      <c r="I113" s="681"/>
      <c r="AD113" s="119"/>
      <c r="AF113" s="120"/>
      <c r="AG113" s="121"/>
      <c r="AH113" s="121"/>
      <c r="AI113" s="121"/>
      <c r="AJ113" s="121"/>
      <c r="AK113" s="121"/>
      <c r="AL113" s="121"/>
      <c r="AM113" s="121"/>
    </row>
    <row r="114" spans="2:39" s="101" customFormat="1" ht="18">
      <c r="B114" s="116"/>
      <c r="D114" s="119"/>
      <c r="E114" s="119"/>
      <c r="F114" s="119"/>
      <c r="H114" s="119"/>
      <c r="I114" s="681"/>
      <c r="AD114" s="119"/>
      <c r="AF114" s="120"/>
      <c r="AG114" s="121"/>
      <c r="AH114" s="121"/>
      <c r="AI114" s="121"/>
      <c r="AJ114" s="121"/>
      <c r="AK114" s="121"/>
      <c r="AL114" s="121"/>
      <c r="AM114" s="121"/>
    </row>
    <row r="115" spans="2:39" s="101" customFormat="1" ht="18">
      <c r="B115" s="116"/>
      <c r="D115" s="119"/>
      <c r="E115" s="119"/>
      <c r="F115" s="119"/>
      <c r="H115" s="119"/>
      <c r="I115" s="681"/>
      <c r="AD115" s="119"/>
      <c r="AF115" s="120"/>
      <c r="AG115" s="121"/>
      <c r="AH115" s="121"/>
      <c r="AI115" s="121"/>
      <c r="AJ115" s="121"/>
      <c r="AK115" s="121"/>
      <c r="AL115" s="121"/>
      <c r="AM115" s="121"/>
    </row>
    <row r="116" spans="2:39" s="101" customFormat="1" ht="18">
      <c r="B116" s="116"/>
      <c r="D116" s="119"/>
      <c r="E116" s="119"/>
      <c r="F116" s="119"/>
      <c r="H116" s="119"/>
      <c r="I116" s="681"/>
      <c r="AD116" s="119"/>
      <c r="AF116" s="120"/>
      <c r="AG116" s="121"/>
      <c r="AH116" s="121"/>
      <c r="AI116" s="121"/>
      <c r="AJ116" s="121"/>
      <c r="AK116" s="121"/>
      <c r="AL116" s="121"/>
      <c r="AM116" s="121"/>
    </row>
    <row r="117" spans="2:39" s="101" customFormat="1" ht="18">
      <c r="B117" s="116"/>
      <c r="D117" s="119"/>
      <c r="E117" s="119"/>
      <c r="F117" s="119"/>
      <c r="H117" s="119"/>
      <c r="I117" s="681"/>
      <c r="AD117" s="119"/>
      <c r="AF117" s="120"/>
      <c r="AG117" s="121"/>
      <c r="AH117" s="121"/>
      <c r="AI117" s="121"/>
      <c r="AJ117" s="121"/>
      <c r="AK117" s="121"/>
      <c r="AL117" s="121"/>
      <c r="AM117" s="121"/>
    </row>
    <row r="118" spans="2:39" s="101" customFormat="1" ht="18">
      <c r="B118" s="116"/>
      <c r="D118" s="119"/>
      <c r="E118" s="119"/>
      <c r="F118" s="119"/>
      <c r="H118" s="119"/>
      <c r="I118" s="681"/>
      <c r="AD118" s="119"/>
      <c r="AF118" s="120"/>
      <c r="AG118" s="121"/>
      <c r="AH118" s="121"/>
      <c r="AI118" s="121"/>
      <c r="AJ118" s="121"/>
      <c r="AK118" s="121"/>
      <c r="AL118" s="121"/>
      <c r="AM118" s="121"/>
    </row>
    <row r="119" spans="2:39" s="101" customFormat="1" ht="18">
      <c r="B119" s="116"/>
      <c r="D119" s="119"/>
      <c r="E119" s="119"/>
      <c r="F119" s="119"/>
      <c r="H119" s="119"/>
      <c r="I119" s="681"/>
      <c r="AD119" s="119"/>
      <c r="AF119" s="120"/>
      <c r="AG119" s="121"/>
      <c r="AH119" s="121"/>
      <c r="AI119" s="121"/>
      <c r="AJ119" s="121"/>
      <c r="AK119" s="121"/>
      <c r="AL119" s="121"/>
      <c r="AM119" s="121"/>
    </row>
    <row r="120" spans="2:39" s="101" customFormat="1" ht="18">
      <c r="B120" s="116"/>
      <c r="D120" s="119"/>
      <c r="E120" s="119"/>
      <c r="F120" s="119"/>
      <c r="H120" s="119"/>
      <c r="I120" s="681"/>
      <c r="AD120" s="119"/>
      <c r="AF120" s="120"/>
      <c r="AG120" s="121"/>
      <c r="AH120" s="121"/>
      <c r="AI120" s="121"/>
      <c r="AJ120" s="121"/>
      <c r="AK120" s="121"/>
      <c r="AL120" s="121"/>
      <c r="AM120" s="121"/>
    </row>
    <row r="121" spans="2:39" s="101" customFormat="1" ht="18">
      <c r="B121" s="116"/>
      <c r="D121" s="119"/>
      <c r="E121" s="119"/>
      <c r="F121" s="119"/>
      <c r="H121" s="119"/>
      <c r="I121" s="681"/>
      <c r="AD121" s="119"/>
      <c r="AF121" s="120"/>
      <c r="AG121" s="121"/>
      <c r="AH121" s="121"/>
      <c r="AI121" s="121"/>
      <c r="AJ121" s="121"/>
      <c r="AK121" s="121"/>
      <c r="AL121" s="121"/>
      <c r="AM121" s="121"/>
    </row>
    <row r="122" spans="2:39" s="101" customFormat="1" ht="18">
      <c r="B122" s="116"/>
      <c r="D122" s="119"/>
      <c r="E122" s="119"/>
      <c r="F122" s="119"/>
      <c r="H122" s="119"/>
      <c r="I122" s="681"/>
      <c r="AD122" s="119"/>
      <c r="AF122" s="120"/>
      <c r="AG122" s="121"/>
      <c r="AH122" s="121"/>
      <c r="AI122" s="121"/>
      <c r="AJ122" s="121"/>
      <c r="AK122" s="121"/>
      <c r="AL122" s="121"/>
      <c r="AM122" s="121"/>
    </row>
    <row r="123" spans="2:39" s="101" customFormat="1" ht="18">
      <c r="B123" s="116"/>
      <c r="D123" s="119"/>
      <c r="E123" s="119"/>
      <c r="F123" s="119"/>
      <c r="H123" s="119"/>
      <c r="I123" s="681"/>
      <c r="AD123" s="119"/>
      <c r="AF123" s="120"/>
      <c r="AG123" s="121"/>
      <c r="AH123" s="121"/>
      <c r="AI123" s="121"/>
      <c r="AJ123" s="121"/>
      <c r="AK123" s="121"/>
      <c r="AL123" s="121"/>
      <c r="AM123" s="121"/>
    </row>
    <row r="124" spans="2:39" s="101" customFormat="1" ht="18">
      <c r="B124" s="116"/>
      <c r="D124" s="119"/>
      <c r="E124" s="119"/>
      <c r="F124" s="119"/>
      <c r="H124" s="119"/>
      <c r="I124" s="681"/>
      <c r="AD124" s="119"/>
      <c r="AF124" s="120"/>
      <c r="AG124" s="121"/>
      <c r="AH124" s="121"/>
      <c r="AI124" s="121"/>
      <c r="AJ124" s="121"/>
      <c r="AK124" s="121"/>
      <c r="AL124" s="121"/>
      <c r="AM124" s="121"/>
    </row>
    <row r="125" spans="2:39" s="101" customFormat="1" ht="18">
      <c r="B125" s="116"/>
      <c r="D125" s="119"/>
      <c r="E125" s="119"/>
      <c r="F125" s="119"/>
      <c r="H125" s="119"/>
      <c r="I125" s="681"/>
      <c r="AD125" s="119"/>
      <c r="AF125" s="120"/>
      <c r="AG125" s="121"/>
      <c r="AH125" s="121"/>
      <c r="AI125" s="121"/>
      <c r="AJ125" s="121"/>
      <c r="AK125" s="121"/>
      <c r="AL125" s="121"/>
      <c r="AM125" s="121"/>
    </row>
    <row r="126" spans="2:39" s="101" customFormat="1" ht="18">
      <c r="B126" s="116"/>
      <c r="D126" s="119"/>
      <c r="E126" s="119"/>
      <c r="F126" s="119"/>
      <c r="H126" s="119"/>
      <c r="I126" s="681"/>
      <c r="AD126" s="119"/>
      <c r="AF126" s="120"/>
      <c r="AG126" s="121"/>
      <c r="AH126" s="121"/>
      <c r="AI126" s="121"/>
      <c r="AJ126" s="121"/>
      <c r="AK126" s="121"/>
      <c r="AL126" s="121"/>
      <c r="AM126" s="121"/>
    </row>
    <row r="127" spans="2:39" s="101" customFormat="1" ht="18">
      <c r="B127" s="116"/>
      <c r="D127" s="119"/>
      <c r="E127" s="119"/>
      <c r="F127" s="119"/>
      <c r="H127" s="119"/>
      <c r="I127" s="681"/>
      <c r="AD127" s="119"/>
      <c r="AF127" s="120"/>
      <c r="AG127" s="121"/>
      <c r="AH127" s="121"/>
      <c r="AI127" s="121"/>
      <c r="AJ127" s="121"/>
      <c r="AK127" s="121"/>
      <c r="AL127" s="121"/>
      <c r="AM127" s="121"/>
    </row>
    <row r="128" spans="2:39" s="101" customFormat="1" ht="18">
      <c r="B128" s="116"/>
      <c r="D128" s="119"/>
      <c r="E128" s="119"/>
      <c r="F128" s="119"/>
      <c r="H128" s="119"/>
      <c r="I128" s="681"/>
      <c r="AD128" s="119"/>
      <c r="AF128" s="120"/>
      <c r="AG128" s="121"/>
      <c r="AH128" s="121"/>
      <c r="AI128" s="121"/>
      <c r="AJ128" s="121"/>
      <c r="AK128" s="121"/>
      <c r="AL128" s="121"/>
      <c r="AM128" s="121"/>
    </row>
    <row r="129" spans="2:39" s="101" customFormat="1" ht="18">
      <c r="B129" s="116"/>
      <c r="D129" s="119"/>
      <c r="E129" s="119"/>
      <c r="F129" s="119"/>
      <c r="H129" s="119"/>
      <c r="I129" s="681"/>
      <c r="AD129" s="119"/>
      <c r="AF129" s="120"/>
      <c r="AG129" s="121"/>
      <c r="AH129" s="121"/>
      <c r="AI129" s="121"/>
      <c r="AJ129" s="121"/>
      <c r="AK129" s="121"/>
      <c r="AL129" s="121"/>
      <c r="AM129" s="121"/>
    </row>
    <row r="130" spans="2:39" s="101" customFormat="1" ht="18">
      <c r="B130" s="116"/>
      <c r="D130" s="119"/>
      <c r="E130" s="119"/>
      <c r="F130" s="119"/>
      <c r="H130" s="119"/>
      <c r="I130" s="681"/>
      <c r="AD130" s="119"/>
      <c r="AF130" s="120"/>
      <c r="AG130" s="121"/>
      <c r="AH130" s="121"/>
      <c r="AI130" s="121"/>
      <c r="AJ130" s="121"/>
      <c r="AK130" s="121"/>
      <c r="AL130" s="121"/>
      <c r="AM130" s="121"/>
    </row>
    <row r="131" spans="2:39" s="101" customFormat="1" ht="18">
      <c r="B131" s="116"/>
      <c r="D131" s="119"/>
      <c r="E131" s="119"/>
      <c r="F131" s="119"/>
      <c r="H131" s="119"/>
      <c r="I131" s="681"/>
      <c r="AD131" s="119"/>
      <c r="AF131" s="120"/>
      <c r="AG131" s="121"/>
      <c r="AH131" s="121"/>
      <c r="AI131" s="121"/>
      <c r="AJ131" s="121"/>
      <c r="AK131" s="121"/>
      <c r="AL131" s="121"/>
      <c r="AM131" s="121"/>
    </row>
    <row r="132" spans="2:39" s="101" customFormat="1" ht="18">
      <c r="B132" s="116"/>
      <c r="D132" s="119"/>
      <c r="E132" s="119"/>
      <c r="F132" s="119"/>
      <c r="H132" s="119"/>
      <c r="I132" s="681"/>
      <c r="AD132" s="119"/>
      <c r="AF132" s="120"/>
      <c r="AG132" s="121"/>
      <c r="AH132" s="121"/>
      <c r="AI132" s="121"/>
      <c r="AJ132" s="121"/>
      <c r="AK132" s="121"/>
      <c r="AL132" s="121"/>
      <c r="AM132" s="121"/>
    </row>
    <row r="133" spans="2:39" s="101" customFormat="1" ht="18">
      <c r="B133" s="116"/>
      <c r="D133" s="119"/>
      <c r="E133" s="119"/>
      <c r="F133" s="119"/>
      <c r="H133" s="119"/>
      <c r="I133" s="681"/>
      <c r="AD133" s="119"/>
      <c r="AF133" s="120"/>
      <c r="AG133" s="121"/>
      <c r="AH133" s="121"/>
      <c r="AI133" s="121"/>
      <c r="AJ133" s="121"/>
      <c r="AK133" s="121"/>
      <c r="AL133" s="121"/>
      <c r="AM133" s="121"/>
    </row>
    <row r="134" spans="2:39" s="101" customFormat="1" ht="18">
      <c r="B134" s="116"/>
      <c r="D134" s="119"/>
      <c r="E134" s="119"/>
      <c r="F134" s="119"/>
      <c r="H134" s="119"/>
      <c r="I134" s="681"/>
      <c r="AD134" s="119"/>
      <c r="AF134" s="120"/>
      <c r="AG134" s="121"/>
      <c r="AH134" s="121"/>
      <c r="AI134" s="121"/>
      <c r="AJ134" s="121"/>
      <c r="AK134" s="121"/>
      <c r="AL134" s="121"/>
      <c r="AM134" s="121"/>
    </row>
    <row r="135" spans="2:39" s="101" customFormat="1" ht="18">
      <c r="B135" s="116"/>
      <c r="D135" s="119"/>
      <c r="E135" s="119"/>
      <c r="F135" s="119"/>
      <c r="H135" s="119"/>
      <c r="I135" s="681"/>
      <c r="AD135" s="119"/>
      <c r="AF135" s="120"/>
      <c r="AG135" s="121"/>
      <c r="AH135" s="121"/>
      <c r="AI135" s="121"/>
      <c r="AJ135" s="121"/>
      <c r="AK135" s="121"/>
      <c r="AL135" s="121"/>
      <c r="AM135" s="121"/>
    </row>
    <row r="136" spans="2:39" s="101" customFormat="1" ht="18">
      <c r="B136" s="116"/>
      <c r="D136" s="119"/>
      <c r="E136" s="119"/>
      <c r="F136" s="119"/>
      <c r="H136" s="119"/>
      <c r="I136" s="681"/>
      <c r="AD136" s="119"/>
      <c r="AF136" s="120"/>
      <c r="AG136" s="121"/>
      <c r="AH136" s="121"/>
      <c r="AI136" s="121"/>
      <c r="AJ136" s="121"/>
      <c r="AK136" s="121"/>
      <c r="AL136" s="121"/>
      <c r="AM136" s="121"/>
    </row>
    <row r="137" spans="2:39" s="101" customFormat="1" ht="18">
      <c r="B137" s="116"/>
      <c r="D137" s="119"/>
      <c r="E137" s="119"/>
      <c r="F137" s="119"/>
      <c r="H137" s="119"/>
      <c r="I137" s="681"/>
      <c r="AD137" s="119"/>
      <c r="AF137" s="120"/>
      <c r="AG137" s="121"/>
      <c r="AH137" s="121"/>
      <c r="AI137" s="121"/>
      <c r="AJ137" s="121"/>
      <c r="AK137" s="121"/>
      <c r="AL137" s="121"/>
      <c r="AM137" s="121"/>
    </row>
    <row r="138" spans="2:39" s="101" customFormat="1" ht="18">
      <c r="B138" s="116"/>
      <c r="D138" s="119"/>
      <c r="E138" s="119"/>
      <c r="F138" s="119"/>
      <c r="H138" s="119"/>
      <c r="I138" s="681"/>
      <c r="AD138" s="119"/>
      <c r="AF138" s="120"/>
      <c r="AG138" s="121"/>
      <c r="AH138" s="121"/>
      <c r="AI138" s="121"/>
      <c r="AJ138" s="121"/>
      <c r="AK138" s="121"/>
      <c r="AL138" s="121"/>
      <c r="AM138" s="121"/>
    </row>
    <row r="139" spans="2:39" s="101" customFormat="1" ht="18">
      <c r="B139" s="116"/>
      <c r="D139" s="119"/>
      <c r="E139" s="119"/>
      <c r="F139" s="119"/>
      <c r="H139" s="119"/>
      <c r="I139" s="681"/>
      <c r="AD139" s="119"/>
      <c r="AF139" s="120"/>
      <c r="AG139" s="121"/>
      <c r="AH139" s="121"/>
      <c r="AI139" s="121"/>
      <c r="AJ139" s="121"/>
      <c r="AK139" s="121"/>
      <c r="AL139" s="121"/>
      <c r="AM139" s="121"/>
    </row>
    <row r="140" spans="2:39" s="101" customFormat="1" ht="18">
      <c r="B140" s="116"/>
      <c r="D140" s="119"/>
      <c r="E140" s="119"/>
      <c r="F140" s="119"/>
      <c r="H140" s="119"/>
      <c r="I140" s="681"/>
      <c r="AD140" s="119"/>
      <c r="AF140" s="120"/>
      <c r="AG140" s="121"/>
      <c r="AH140" s="121"/>
      <c r="AI140" s="121"/>
      <c r="AJ140" s="121"/>
      <c r="AK140" s="121"/>
      <c r="AL140" s="121"/>
      <c r="AM140" s="121"/>
    </row>
    <row r="141" spans="2:39" s="101" customFormat="1" ht="18">
      <c r="B141" s="116"/>
      <c r="D141" s="119"/>
      <c r="E141" s="119"/>
      <c r="F141" s="119"/>
      <c r="H141" s="119"/>
      <c r="I141" s="681"/>
      <c r="AD141" s="119"/>
      <c r="AF141" s="120"/>
      <c r="AG141" s="121"/>
      <c r="AH141" s="121"/>
      <c r="AI141" s="121"/>
      <c r="AJ141" s="121"/>
      <c r="AK141" s="121"/>
      <c r="AL141" s="121"/>
      <c r="AM141" s="121"/>
    </row>
    <row r="142" spans="2:39" s="101" customFormat="1" ht="18">
      <c r="B142" s="116"/>
      <c r="D142" s="119"/>
      <c r="E142" s="119"/>
      <c r="F142" s="119"/>
      <c r="H142" s="119"/>
      <c r="I142" s="681"/>
      <c r="AD142" s="119"/>
      <c r="AF142" s="120"/>
      <c r="AG142" s="121"/>
      <c r="AH142" s="121"/>
      <c r="AI142" s="121"/>
      <c r="AJ142" s="121"/>
      <c r="AK142" s="121"/>
      <c r="AL142" s="121"/>
      <c r="AM142" s="121"/>
    </row>
    <row r="143" spans="2:39" s="101" customFormat="1" ht="18">
      <c r="B143" s="116"/>
      <c r="D143" s="119"/>
      <c r="E143" s="119"/>
      <c r="F143" s="119"/>
      <c r="H143" s="119"/>
      <c r="I143" s="681"/>
      <c r="AD143" s="119"/>
      <c r="AF143" s="120"/>
      <c r="AG143" s="121"/>
      <c r="AH143" s="121"/>
      <c r="AI143" s="121"/>
      <c r="AJ143" s="121"/>
      <c r="AK143" s="121"/>
      <c r="AL143" s="121"/>
      <c r="AM143" s="121"/>
    </row>
    <row r="144" spans="2:39" s="101" customFormat="1" ht="18">
      <c r="B144" s="116"/>
      <c r="D144" s="119"/>
      <c r="E144" s="119"/>
      <c r="F144" s="119"/>
      <c r="H144" s="119"/>
      <c r="I144" s="681"/>
      <c r="AD144" s="119"/>
      <c r="AF144" s="120"/>
      <c r="AG144" s="121"/>
      <c r="AH144" s="121"/>
      <c r="AI144" s="121"/>
      <c r="AJ144" s="121"/>
      <c r="AK144" s="121"/>
      <c r="AL144" s="121"/>
      <c r="AM144" s="121"/>
    </row>
    <row r="145" spans="2:39" s="101" customFormat="1" ht="18">
      <c r="B145" s="116"/>
      <c r="D145" s="119"/>
      <c r="E145" s="119"/>
      <c r="F145" s="119"/>
      <c r="H145" s="119"/>
      <c r="I145" s="681"/>
      <c r="AD145" s="119"/>
      <c r="AF145" s="120"/>
      <c r="AG145" s="121"/>
      <c r="AH145" s="121"/>
      <c r="AI145" s="121"/>
      <c r="AJ145" s="121"/>
      <c r="AK145" s="121"/>
      <c r="AL145" s="121"/>
      <c r="AM145" s="121"/>
    </row>
    <row r="146" spans="2:39" s="101" customFormat="1" ht="18">
      <c r="B146" s="116"/>
      <c r="D146" s="119"/>
      <c r="E146" s="119"/>
      <c r="F146" s="119"/>
      <c r="H146" s="119"/>
      <c r="I146" s="681"/>
      <c r="AD146" s="119"/>
      <c r="AF146" s="120"/>
      <c r="AG146" s="121"/>
      <c r="AH146" s="121"/>
      <c r="AI146" s="121"/>
      <c r="AJ146" s="121"/>
      <c r="AK146" s="121"/>
      <c r="AL146" s="121"/>
      <c r="AM146" s="121"/>
    </row>
    <row r="147" spans="2:39" s="101" customFormat="1" ht="18">
      <c r="B147" s="116"/>
      <c r="D147" s="119"/>
      <c r="E147" s="119"/>
      <c r="F147" s="119"/>
      <c r="H147" s="119"/>
      <c r="I147" s="681"/>
      <c r="AD147" s="119"/>
      <c r="AF147" s="120"/>
      <c r="AG147" s="121"/>
      <c r="AH147" s="121"/>
      <c r="AI147" s="121"/>
      <c r="AJ147" s="121"/>
      <c r="AK147" s="121"/>
      <c r="AL147" s="121"/>
      <c r="AM147" s="121"/>
    </row>
    <row r="148" spans="2:39" s="101" customFormat="1" ht="18">
      <c r="B148" s="116"/>
      <c r="D148" s="119"/>
      <c r="E148" s="119"/>
      <c r="F148" s="119"/>
      <c r="H148" s="119"/>
      <c r="I148" s="681"/>
      <c r="AD148" s="119"/>
      <c r="AF148" s="120"/>
      <c r="AG148" s="121"/>
      <c r="AH148" s="121"/>
      <c r="AI148" s="121"/>
      <c r="AJ148" s="121"/>
      <c r="AK148" s="121"/>
      <c r="AL148" s="121"/>
      <c r="AM148" s="121"/>
    </row>
    <row r="149" spans="2:39" s="101" customFormat="1" ht="18">
      <c r="B149" s="116"/>
      <c r="D149" s="119"/>
      <c r="E149" s="119"/>
      <c r="F149" s="119"/>
      <c r="H149" s="119"/>
      <c r="I149" s="681"/>
      <c r="AD149" s="119"/>
      <c r="AF149" s="120"/>
      <c r="AG149" s="121"/>
      <c r="AH149" s="121"/>
      <c r="AI149" s="121"/>
      <c r="AJ149" s="121"/>
      <c r="AK149" s="121"/>
      <c r="AL149" s="121"/>
      <c r="AM149" s="121"/>
    </row>
    <row r="150" spans="2:39" s="101" customFormat="1" ht="18">
      <c r="B150" s="116"/>
      <c r="D150" s="119"/>
      <c r="E150" s="119"/>
      <c r="F150" s="119"/>
      <c r="H150" s="119"/>
      <c r="I150" s="681"/>
      <c r="AD150" s="119"/>
      <c r="AF150" s="120"/>
      <c r="AG150" s="121"/>
      <c r="AH150" s="121"/>
      <c r="AI150" s="121"/>
      <c r="AJ150" s="121"/>
      <c r="AK150" s="121"/>
      <c r="AL150" s="121"/>
      <c r="AM150" s="121"/>
    </row>
    <row r="151" spans="2:39" s="101" customFormat="1" ht="18">
      <c r="B151" s="116"/>
      <c r="D151" s="119"/>
      <c r="E151" s="119"/>
      <c r="F151" s="119"/>
      <c r="H151" s="119"/>
      <c r="I151" s="681"/>
      <c r="AD151" s="119"/>
      <c r="AF151" s="120"/>
      <c r="AG151" s="121"/>
      <c r="AH151" s="121"/>
      <c r="AI151" s="121"/>
      <c r="AJ151" s="121"/>
      <c r="AK151" s="121"/>
      <c r="AL151" s="121"/>
      <c r="AM151" s="121"/>
    </row>
    <row r="152" spans="2:39" s="101" customFormat="1" ht="18">
      <c r="B152" s="116"/>
      <c r="D152" s="119"/>
      <c r="E152" s="119"/>
      <c r="F152" s="119"/>
      <c r="H152" s="119"/>
      <c r="I152" s="681"/>
      <c r="AD152" s="119"/>
      <c r="AF152" s="120"/>
      <c r="AG152" s="121"/>
      <c r="AH152" s="121"/>
      <c r="AI152" s="121"/>
      <c r="AJ152" s="121"/>
      <c r="AK152" s="121"/>
      <c r="AL152" s="121"/>
      <c r="AM152" s="121"/>
    </row>
    <row r="153" spans="2:39" s="101" customFormat="1" ht="18">
      <c r="B153" s="116"/>
      <c r="D153" s="119"/>
      <c r="E153" s="119"/>
      <c r="F153" s="119"/>
      <c r="H153" s="119"/>
      <c r="I153" s="681"/>
      <c r="AD153" s="119"/>
      <c r="AF153" s="120"/>
      <c r="AG153" s="121"/>
      <c r="AH153" s="121"/>
      <c r="AI153" s="121"/>
      <c r="AJ153" s="121"/>
      <c r="AK153" s="121"/>
      <c r="AL153" s="121"/>
      <c r="AM153" s="121"/>
    </row>
    <row r="154" spans="2:39" s="101" customFormat="1" ht="18">
      <c r="B154" s="116"/>
      <c r="D154" s="119"/>
      <c r="E154" s="119"/>
      <c r="F154" s="119"/>
      <c r="H154" s="119"/>
      <c r="I154" s="681"/>
      <c r="AD154" s="119"/>
      <c r="AF154" s="120"/>
      <c r="AG154" s="121"/>
      <c r="AH154" s="121"/>
      <c r="AI154" s="121"/>
      <c r="AJ154" s="121"/>
      <c r="AK154" s="121"/>
      <c r="AL154" s="121"/>
      <c r="AM154" s="121"/>
    </row>
    <row r="155" spans="2:39" s="101" customFormat="1" ht="18">
      <c r="B155" s="116"/>
      <c r="D155" s="119"/>
      <c r="E155" s="119"/>
      <c r="F155" s="119"/>
      <c r="H155" s="119"/>
      <c r="I155" s="681"/>
      <c r="AD155" s="119"/>
      <c r="AF155" s="120"/>
      <c r="AG155" s="121"/>
      <c r="AH155" s="121"/>
      <c r="AI155" s="121"/>
      <c r="AJ155" s="121"/>
      <c r="AK155" s="121"/>
      <c r="AL155" s="121"/>
      <c r="AM155" s="121"/>
    </row>
    <row r="156" spans="2:39" s="101" customFormat="1" ht="18">
      <c r="B156" s="116"/>
      <c r="D156" s="119"/>
      <c r="E156" s="119"/>
      <c r="F156" s="119"/>
      <c r="H156" s="119"/>
      <c r="I156" s="681"/>
      <c r="AD156" s="119"/>
      <c r="AF156" s="120"/>
      <c r="AG156" s="121"/>
      <c r="AH156" s="121"/>
      <c r="AI156" s="121"/>
      <c r="AJ156" s="121"/>
      <c r="AK156" s="121"/>
      <c r="AL156" s="121"/>
      <c r="AM156" s="121"/>
    </row>
    <row r="157" spans="2:39" s="101" customFormat="1" ht="18">
      <c r="B157" s="116"/>
      <c r="D157" s="119"/>
      <c r="E157" s="119"/>
      <c r="F157" s="119"/>
      <c r="H157" s="119"/>
      <c r="I157" s="681"/>
      <c r="AD157" s="119"/>
      <c r="AF157" s="120"/>
      <c r="AG157" s="121"/>
      <c r="AH157" s="121"/>
      <c r="AI157" s="121"/>
      <c r="AJ157" s="121"/>
      <c r="AK157" s="121"/>
      <c r="AL157" s="121"/>
      <c r="AM157" s="121"/>
    </row>
    <row r="158" spans="2:39" s="101" customFormat="1" ht="18">
      <c r="B158" s="116"/>
      <c r="D158" s="119"/>
      <c r="E158" s="119"/>
      <c r="F158" s="119"/>
      <c r="H158" s="119"/>
      <c r="I158" s="681"/>
      <c r="AD158" s="119"/>
      <c r="AF158" s="120"/>
      <c r="AG158" s="121"/>
      <c r="AH158" s="121"/>
      <c r="AI158" s="121"/>
      <c r="AJ158" s="121"/>
      <c r="AK158" s="121"/>
      <c r="AL158" s="121"/>
      <c r="AM158" s="121"/>
    </row>
    <row r="159" spans="2:39" s="101" customFormat="1" ht="18">
      <c r="B159" s="116"/>
      <c r="D159" s="119"/>
      <c r="E159" s="119"/>
      <c r="F159" s="119"/>
      <c r="H159" s="119"/>
      <c r="I159" s="681"/>
      <c r="AD159" s="119"/>
      <c r="AF159" s="120"/>
      <c r="AG159" s="121"/>
      <c r="AH159" s="121"/>
      <c r="AI159" s="121"/>
      <c r="AJ159" s="121"/>
      <c r="AK159" s="121"/>
      <c r="AL159" s="121"/>
      <c r="AM159" s="121"/>
    </row>
    <row r="160" spans="2:39" s="101" customFormat="1" ht="18">
      <c r="B160" s="116"/>
      <c r="D160" s="119"/>
      <c r="E160" s="119"/>
      <c r="F160" s="119"/>
      <c r="H160" s="119"/>
      <c r="I160" s="681"/>
      <c r="AD160" s="119"/>
      <c r="AF160" s="120"/>
      <c r="AG160" s="121"/>
      <c r="AH160" s="121"/>
      <c r="AI160" s="121"/>
      <c r="AJ160" s="121"/>
      <c r="AK160" s="121"/>
      <c r="AL160" s="121"/>
      <c r="AM160" s="121"/>
    </row>
    <row r="161" spans="2:39" s="101" customFormat="1" ht="18">
      <c r="B161" s="116"/>
      <c r="D161" s="119"/>
      <c r="E161" s="119"/>
      <c r="F161" s="119"/>
      <c r="H161" s="119"/>
      <c r="I161" s="681"/>
      <c r="AD161" s="119"/>
      <c r="AF161" s="120"/>
      <c r="AG161" s="121"/>
      <c r="AH161" s="121"/>
      <c r="AI161" s="121"/>
      <c r="AJ161" s="121"/>
      <c r="AK161" s="121"/>
      <c r="AL161" s="121"/>
      <c r="AM161" s="121"/>
    </row>
    <row r="162" spans="2:39" s="101" customFormat="1" ht="18">
      <c r="B162" s="116"/>
      <c r="D162" s="119"/>
      <c r="E162" s="119"/>
      <c r="F162" s="119"/>
      <c r="H162" s="119"/>
      <c r="I162" s="681"/>
      <c r="AD162" s="119"/>
      <c r="AF162" s="120"/>
      <c r="AG162" s="121"/>
      <c r="AH162" s="121"/>
      <c r="AI162" s="121"/>
      <c r="AJ162" s="121"/>
      <c r="AK162" s="121"/>
      <c r="AL162" s="121"/>
      <c r="AM162" s="121"/>
    </row>
    <row r="163" spans="2:39" s="101" customFormat="1" ht="18">
      <c r="B163" s="116"/>
      <c r="D163" s="119"/>
      <c r="E163" s="119"/>
      <c r="F163" s="119"/>
      <c r="H163" s="119"/>
      <c r="I163" s="681"/>
      <c r="AD163" s="119"/>
      <c r="AF163" s="120"/>
      <c r="AG163" s="121"/>
      <c r="AH163" s="121"/>
      <c r="AI163" s="121"/>
      <c r="AJ163" s="121"/>
      <c r="AK163" s="121"/>
      <c r="AL163" s="121"/>
      <c r="AM163" s="121"/>
    </row>
    <row r="164" spans="2:39" s="101" customFormat="1" ht="18">
      <c r="B164" s="116"/>
      <c r="D164" s="119"/>
      <c r="E164" s="119"/>
      <c r="F164" s="119"/>
      <c r="H164" s="119"/>
      <c r="I164" s="681"/>
      <c r="AD164" s="119"/>
      <c r="AF164" s="120"/>
      <c r="AG164" s="121"/>
      <c r="AH164" s="121"/>
      <c r="AI164" s="121"/>
      <c r="AJ164" s="121"/>
      <c r="AK164" s="121"/>
      <c r="AL164" s="121"/>
      <c r="AM164" s="121"/>
    </row>
    <row r="165" spans="2:39" s="101" customFormat="1" ht="18">
      <c r="B165" s="116"/>
      <c r="D165" s="119"/>
      <c r="E165" s="119"/>
      <c r="F165" s="119"/>
      <c r="H165" s="119"/>
      <c r="I165" s="681"/>
      <c r="AD165" s="119"/>
      <c r="AF165" s="120"/>
      <c r="AG165" s="121"/>
      <c r="AH165" s="121"/>
      <c r="AI165" s="121"/>
      <c r="AJ165" s="121"/>
      <c r="AK165" s="121"/>
      <c r="AL165" s="121"/>
      <c r="AM165" s="121"/>
    </row>
    <row r="166" spans="2:39" s="101" customFormat="1" ht="18">
      <c r="B166" s="116"/>
      <c r="D166" s="119"/>
      <c r="E166" s="119"/>
      <c r="F166" s="119"/>
      <c r="H166" s="119"/>
      <c r="I166" s="681"/>
      <c r="AD166" s="119"/>
      <c r="AF166" s="120"/>
      <c r="AG166" s="121"/>
      <c r="AH166" s="121"/>
      <c r="AI166" s="121"/>
      <c r="AJ166" s="121"/>
      <c r="AK166" s="121"/>
      <c r="AL166" s="121"/>
      <c r="AM166" s="121"/>
    </row>
    <row r="167" spans="2:39" s="101" customFormat="1" ht="18">
      <c r="B167" s="116"/>
      <c r="D167" s="119"/>
      <c r="E167" s="119"/>
      <c r="F167" s="119"/>
      <c r="H167" s="119"/>
      <c r="I167" s="681"/>
      <c r="AD167" s="119"/>
      <c r="AF167" s="120"/>
      <c r="AG167" s="121"/>
      <c r="AH167" s="121"/>
      <c r="AI167" s="121"/>
      <c r="AJ167" s="121"/>
      <c r="AK167" s="121"/>
      <c r="AL167" s="121"/>
      <c r="AM167" s="121"/>
    </row>
    <row r="168" spans="2:39" s="101" customFormat="1" ht="18">
      <c r="B168" s="116"/>
      <c r="D168" s="119"/>
      <c r="E168" s="119"/>
      <c r="F168" s="119"/>
      <c r="H168" s="119"/>
      <c r="I168" s="681"/>
      <c r="AD168" s="119"/>
      <c r="AF168" s="120"/>
      <c r="AG168" s="121"/>
      <c r="AH168" s="121"/>
      <c r="AI168" s="121"/>
      <c r="AJ168" s="121"/>
      <c r="AK168" s="121"/>
      <c r="AL168" s="121"/>
      <c r="AM168" s="121"/>
    </row>
    <row r="169" spans="2:39" s="101" customFormat="1" ht="18">
      <c r="B169" s="116"/>
      <c r="D169" s="119"/>
      <c r="E169" s="119"/>
      <c r="F169" s="119"/>
      <c r="H169" s="119"/>
      <c r="I169" s="681"/>
      <c r="AD169" s="119"/>
      <c r="AF169" s="120"/>
      <c r="AG169" s="121"/>
      <c r="AH169" s="121"/>
      <c r="AI169" s="121"/>
      <c r="AJ169" s="121"/>
      <c r="AK169" s="121"/>
      <c r="AL169" s="121"/>
      <c r="AM169" s="121"/>
    </row>
    <row r="170" spans="2:39" s="101" customFormat="1" ht="18">
      <c r="B170" s="116"/>
      <c r="D170" s="119"/>
      <c r="E170" s="119"/>
      <c r="F170" s="119"/>
      <c r="H170" s="119"/>
      <c r="I170" s="681"/>
      <c r="AD170" s="119"/>
      <c r="AF170" s="120"/>
      <c r="AG170" s="121"/>
      <c r="AH170" s="121"/>
      <c r="AI170" s="121"/>
      <c r="AJ170" s="121"/>
      <c r="AK170" s="121"/>
      <c r="AL170" s="121"/>
      <c r="AM170" s="121"/>
    </row>
    <row r="171" spans="2:39" s="101" customFormat="1" ht="18">
      <c r="B171" s="116"/>
      <c r="D171" s="119"/>
      <c r="E171" s="119"/>
      <c r="F171" s="119"/>
      <c r="H171" s="119"/>
      <c r="I171" s="681"/>
      <c r="AD171" s="119"/>
      <c r="AF171" s="120"/>
      <c r="AG171" s="121"/>
      <c r="AH171" s="121"/>
      <c r="AI171" s="121"/>
      <c r="AJ171" s="121"/>
      <c r="AK171" s="121"/>
      <c r="AL171" s="121"/>
      <c r="AM171" s="121"/>
    </row>
    <row r="172" spans="2:39" s="101" customFormat="1" ht="18">
      <c r="B172" s="116"/>
      <c r="D172" s="119"/>
      <c r="E172" s="119"/>
      <c r="F172" s="119"/>
      <c r="H172" s="119"/>
      <c r="I172" s="681"/>
      <c r="AD172" s="119"/>
      <c r="AF172" s="120"/>
      <c r="AG172" s="121"/>
      <c r="AH172" s="121"/>
      <c r="AI172" s="121"/>
      <c r="AJ172" s="121"/>
      <c r="AK172" s="121"/>
      <c r="AL172" s="121"/>
      <c r="AM172" s="121"/>
    </row>
    <row r="173" spans="2:39" s="101" customFormat="1" ht="18">
      <c r="B173" s="116"/>
      <c r="D173" s="119"/>
      <c r="E173" s="119"/>
      <c r="F173" s="119"/>
      <c r="H173" s="119"/>
      <c r="I173" s="681"/>
      <c r="AD173" s="119"/>
      <c r="AF173" s="120"/>
      <c r="AG173" s="121"/>
      <c r="AH173" s="121"/>
      <c r="AI173" s="121"/>
      <c r="AJ173" s="121"/>
      <c r="AK173" s="121"/>
      <c r="AL173" s="121"/>
      <c r="AM173" s="121"/>
    </row>
    <row r="174" spans="2:39" s="101" customFormat="1" ht="18">
      <c r="B174" s="116"/>
      <c r="D174" s="119"/>
      <c r="E174" s="119"/>
      <c r="F174" s="119"/>
      <c r="H174" s="119"/>
      <c r="I174" s="681"/>
      <c r="AD174" s="119"/>
      <c r="AF174" s="120"/>
      <c r="AG174" s="121"/>
      <c r="AH174" s="121"/>
      <c r="AI174" s="121"/>
      <c r="AJ174" s="121"/>
      <c r="AK174" s="121"/>
      <c r="AL174" s="121"/>
      <c r="AM174" s="121"/>
    </row>
    <row r="175" spans="2:39" s="101" customFormat="1" ht="18">
      <c r="B175" s="116"/>
      <c r="D175" s="119"/>
      <c r="E175" s="119"/>
      <c r="F175" s="119"/>
      <c r="H175" s="119"/>
      <c r="I175" s="681"/>
      <c r="AD175" s="119"/>
      <c r="AF175" s="120"/>
      <c r="AG175" s="121"/>
      <c r="AH175" s="121"/>
      <c r="AI175" s="121"/>
      <c r="AJ175" s="121"/>
      <c r="AK175" s="121"/>
      <c r="AL175" s="121"/>
      <c r="AM175" s="121"/>
    </row>
    <row r="176" spans="2:39" s="101" customFormat="1" ht="18">
      <c r="B176" s="116"/>
      <c r="D176" s="119"/>
      <c r="E176" s="119"/>
      <c r="F176" s="119"/>
      <c r="H176" s="119"/>
      <c r="I176" s="681"/>
      <c r="AD176" s="119"/>
      <c r="AF176" s="120"/>
      <c r="AG176" s="121"/>
      <c r="AH176" s="121"/>
      <c r="AI176" s="121"/>
      <c r="AJ176" s="121"/>
      <c r="AK176" s="121"/>
      <c r="AL176" s="121"/>
      <c r="AM176" s="121"/>
    </row>
    <row r="177" spans="2:39" s="101" customFormat="1" ht="18">
      <c r="B177" s="116"/>
      <c r="D177" s="119"/>
      <c r="E177" s="119"/>
      <c r="F177" s="119"/>
      <c r="H177" s="119"/>
      <c r="I177" s="681"/>
      <c r="AD177" s="119"/>
      <c r="AF177" s="120"/>
      <c r="AG177" s="121"/>
      <c r="AH177" s="121"/>
      <c r="AI177" s="121"/>
      <c r="AJ177" s="121"/>
      <c r="AK177" s="121"/>
      <c r="AL177" s="121"/>
      <c r="AM177" s="121"/>
    </row>
    <row r="178" spans="2:39" s="101" customFormat="1" ht="18">
      <c r="B178" s="116"/>
      <c r="D178" s="119"/>
      <c r="E178" s="119"/>
      <c r="F178" s="119"/>
      <c r="H178" s="119"/>
      <c r="I178" s="681"/>
      <c r="AD178" s="119"/>
      <c r="AF178" s="120"/>
      <c r="AG178" s="121"/>
      <c r="AH178" s="121"/>
      <c r="AI178" s="121"/>
      <c r="AJ178" s="121"/>
      <c r="AK178" s="121"/>
      <c r="AL178" s="121"/>
      <c r="AM178" s="121"/>
    </row>
    <row r="179" spans="2:39" s="101" customFormat="1" ht="18">
      <c r="B179" s="116"/>
      <c r="D179" s="119"/>
      <c r="E179" s="119"/>
      <c r="F179" s="119"/>
      <c r="H179" s="119"/>
      <c r="I179" s="681"/>
      <c r="AD179" s="119"/>
      <c r="AF179" s="120"/>
      <c r="AG179" s="121"/>
      <c r="AH179" s="121"/>
      <c r="AI179" s="121"/>
      <c r="AJ179" s="121"/>
      <c r="AK179" s="121"/>
      <c r="AL179" s="121"/>
      <c r="AM179" s="121"/>
    </row>
    <row r="180" spans="2:39" s="101" customFormat="1" ht="18">
      <c r="B180" s="116"/>
      <c r="D180" s="119"/>
      <c r="E180" s="119"/>
      <c r="F180" s="119"/>
      <c r="H180" s="119"/>
      <c r="I180" s="681"/>
      <c r="AD180" s="119"/>
      <c r="AF180" s="120"/>
      <c r="AG180" s="121"/>
      <c r="AH180" s="121"/>
      <c r="AI180" s="121"/>
      <c r="AJ180" s="121"/>
      <c r="AK180" s="121"/>
      <c r="AL180" s="121"/>
      <c r="AM180" s="121"/>
    </row>
    <row r="181" spans="2:39" s="101" customFormat="1" ht="18">
      <c r="B181" s="116"/>
      <c r="D181" s="119"/>
      <c r="E181" s="119"/>
      <c r="F181" s="119"/>
      <c r="H181" s="119"/>
      <c r="I181" s="681"/>
      <c r="AD181" s="119"/>
      <c r="AF181" s="120"/>
      <c r="AG181" s="121"/>
      <c r="AH181" s="121"/>
      <c r="AI181" s="121"/>
      <c r="AJ181" s="121"/>
      <c r="AK181" s="121"/>
      <c r="AL181" s="121"/>
      <c r="AM181" s="121"/>
    </row>
    <row r="182" spans="2:39" s="101" customFormat="1" ht="18">
      <c r="B182" s="116"/>
      <c r="D182" s="119"/>
      <c r="E182" s="119"/>
      <c r="F182" s="119"/>
      <c r="H182" s="119"/>
      <c r="I182" s="681"/>
      <c r="AD182" s="119"/>
      <c r="AF182" s="120"/>
      <c r="AG182" s="121"/>
      <c r="AH182" s="121"/>
      <c r="AI182" s="121"/>
      <c r="AJ182" s="121"/>
      <c r="AK182" s="121"/>
      <c r="AL182" s="121"/>
      <c r="AM182" s="121"/>
    </row>
    <row r="183" spans="2:39" s="101" customFormat="1" ht="18">
      <c r="B183" s="116"/>
      <c r="D183" s="119"/>
      <c r="E183" s="119"/>
      <c r="F183" s="119"/>
      <c r="H183" s="119"/>
      <c r="I183" s="681"/>
      <c r="AD183" s="119"/>
      <c r="AF183" s="120"/>
      <c r="AG183" s="121"/>
      <c r="AH183" s="121"/>
      <c r="AI183" s="121"/>
      <c r="AJ183" s="121"/>
      <c r="AK183" s="121"/>
      <c r="AL183" s="121"/>
      <c r="AM183" s="121"/>
    </row>
    <row r="184" spans="2:39" s="101" customFormat="1" ht="18">
      <c r="B184" s="116"/>
      <c r="D184" s="119"/>
      <c r="E184" s="119"/>
      <c r="F184" s="119"/>
      <c r="H184" s="119"/>
      <c r="I184" s="681"/>
      <c r="AD184" s="119"/>
      <c r="AF184" s="120"/>
      <c r="AG184" s="121"/>
      <c r="AH184" s="121"/>
      <c r="AI184" s="121"/>
      <c r="AJ184" s="121"/>
      <c r="AK184" s="121"/>
      <c r="AL184" s="121"/>
      <c r="AM184" s="121"/>
    </row>
    <row r="185" spans="2:39" s="101" customFormat="1" ht="18">
      <c r="B185" s="116"/>
      <c r="D185" s="119"/>
      <c r="E185" s="119"/>
      <c r="F185" s="119"/>
      <c r="H185" s="119"/>
      <c r="I185" s="681"/>
      <c r="AD185" s="119"/>
      <c r="AF185" s="120"/>
      <c r="AG185" s="121"/>
      <c r="AH185" s="121"/>
      <c r="AI185" s="121"/>
      <c r="AJ185" s="121"/>
      <c r="AK185" s="121"/>
      <c r="AL185" s="121"/>
      <c r="AM185" s="121"/>
    </row>
    <row r="186" spans="2:39" s="101" customFormat="1" ht="18">
      <c r="B186" s="116"/>
      <c r="D186" s="119"/>
      <c r="E186" s="119"/>
      <c r="F186" s="119"/>
      <c r="H186" s="119"/>
      <c r="I186" s="681"/>
      <c r="AD186" s="119"/>
      <c r="AF186" s="120"/>
      <c r="AG186" s="121"/>
      <c r="AH186" s="121"/>
      <c r="AI186" s="121"/>
      <c r="AJ186" s="121"/>
      <c r="AK186" s="121"/>
      <c r="AL186" s="121"/>
      <c r="AM186" s="121"/>
    </row>
    <row r="187" spans="2:39" s="101" customFormat="1" ht="18">
      <c r="B187" s="116"/>
      <c r="D187" s="119"/>
      <c r="E187" s="119"/>
      <c r="F187" s="119"/>
      <c r="H187" s="119"/>
      <c r="I187" s="681"/>
      <c r="AD187" s="119"/>
      <c r="AF187" s="120"/>
      <c r="AG187" s="121"/>
      <c r="AH187" s="121"/>
      <c r="AI187" s="121"/>
      <c r="AJ187" s="121"/>
      <c r="AK187" s="121"/>
      <c r="AL187" s="121"/>
      <c r="AM187" s="121"/>
    </row>
    <row r="188" spans="2:39" s="101" customFormat="1" ht="18">
      <c r="B188" s="116"/>
      <c r="D188" s="119"/>
      <c r="E188" s="119"/>
      <c r="F188" s="119"/>
      <c r="H188" s="119"/>
      <c r="I188" s="681"/>
      <c r="AD188" s="119"/>
      <c r="AF188" s="120"/>
      <c r="AG188" s="121"/>
      <c r="AH188" s="121"/>
      <c r="AI188" s="121"/>
      <c r="AJ188" s="121"/>
      <c r="AK188" s="121"/>
      <c r="AL188" s="121"/>
      <c r="AM188" s="121"/>
    </row>
    <row r="189" spans="2:39" s="101" customFormat="1" ht="18">
      <c r="B189" s="116"/>
      <c r="D189" s="119"/>
      <c r="E189" s="119"/>
      <c r="F189" s="119"/>
      <c r="H189" s="119"/>
      <c r="I189" s="681"/>
      <c r="AD189" s="119"/>
      <c r="AF189" s="120"/>
      <c r="AG189" s="121"/>
      <c r="AH189" s="121"/>
      <c r="AI189" s="121"/>
      <c r="AJ189" s="121"/>
      <c r="AK189" s="121"/>
      <c r="AL189" s="121"/>
      <c r="AM189" s="121"/>
    </row>
    <row r="190" spans="2:39" s="101" customFormat="1" ht="18">
      <c r="B190" s="116"/>
      <c r="D190" s="119"/>
      <c r="E190" s="119"/>
      <c r="F190" s="119"/>
      <c r="H190" s="119"/>
      <c r="I190" s="681"/>
      <c r="AD190" s="119"/>
      <c r="AF190" s="120"/>
      <c r="AG190" s="121"/>
      <c r="AH190" s="121"/>
      <c r="AI190" s="121"/>
      <c r="AJ190" s="121"/>
      <c r="AK190" s="121"/>
      <c r="AL190" s="121"/>
      <c r="AM190" s="121"/>
    </row>
    <row r="191" spans="2:39" s="101" customFormat="1" ht="18">
      <c r="B191" s="116"/>
      <c r="D191" s="119"/>
      <c r="E191" s="119"/>
      <c r="F191" s="119"/>
      <c r="H191" s="119"/>
      <c r="I191" s="681"/>
      <c r="AD191" s="119"/>
      <c r="AF191" s="120"/>
      <c r="AG191" s="121"/>
      <c r="AH191" s="121"/>
      <c r="AI191" s="121"/>
      <c r="AJ191" s="121"/>
      <c r="AK191" s="121"/>
      <c r="AL191" s="121"/>
      <c r="AM191" s="121"/>
    </row>
    <row r="192" spans="2:39" s="101" customFormat="1" ht="18">
      <c r="B192" s="116"/>
      <c r="D192" s="119"/>
      <c r="E192" s="119"/>
      <c r="F192" s="119"/>
      <c r="H192" s="119"/>
      <c r="I192" s="681"/>
      <c r="AD192" s="119"/>
      <c r="AF192" s="120"/>
      <c r="AG192" s="121"/>
      <c r="AH192" s="121"/>
      <c r="AI192" s="121"/>
      <c r="AJ192" s="121"/>
      <c r="AK192" s="121"/>
      <c r="AL192" s="121"/>
      <c r="AM192" s="121"/>
    </row>
    <row r="193" spans="2:39" s="101" customFormat="1" ht="18">
      <c r="B193" s="116"/>
      <c r="D193" s="119"/>
      <c r="E193" s="119"/>
      <c r="F193" s="119"/>
      <c r="H193" s="119"/>
      <c r="I193" s="681"/>
      <c r="AD193" s="119"/>
      <c r="AF193" s="120"/>
      <c r="AG193" s="121"/>
      <c r="AH193" s="121"/>
      <c r="AI193" s="121"/>
      <c r="AJ193" s="121"/>
      <c r="AK193" s="121"/>
      <c r="AL193" s="121"/>
      <c r="AM193" s="121"/>
    </row>
    <row r="194" spans="2:39" s="101" customFormat="1" ht="18">
      <c r="B194" s="116"/>
      <c r="D194" s="119"/>
      <c r="E194" s="119"/>
      <c r="F194" s="119"/>
      <c r="H194" s="119"/>
      <c r="I194" s="681"/>
      <c r="AD194" s="119"/>
      <c r="AF194" s="120"/>
      <c r="AG194" s="121"/>
      <c r="AH194" s="121"/>
      <c r="AI194" s="121"/>
      <c r="AJ194" s="121"/>
      <c r="AK194" s="121"/>
      <c r="AL194" s="121"/>
      <c r="AM194" s="121"/>
    </row>
    <row r="195" spans="2:39" s="101" customFormat="1" ht="18">
      <c r="B195" s="116"/>
      <c r="D195" s="119"/>
      <c r="E195" s="119"/>
      <c r="F195" s="119"/>
      <c r="H195" s="119"/>
      <c r="I195" s="681"/>
      <c r="AD195" s="119"/>
      <c r="AF195" s="120"/>
      <c r="AG195" s="121"/>
      <c r="AH195" s="121"/>
      <c r="AI195" s="121"/>
      <c r="AJ195" s="121"/>
      <c r="AK195" s="121"/>
      <c r="AL195" s="121"/>
      <c r="AM195" s="121"/>
    </row>
    <row r="196" spans="2:39" s="101" customFormat="1" ht="18">
      <c r="B196" s="116"/>
      <c r="D196" s="119"/>
      <c r="E196" s="119"/>
      <c r="F196" s="119"/>
      <c r="H196" s="119"/>
      <c r="I196" s="681"/>
      <c r="AD196" s="119"/>
      <c r="AF196" s="120"/>
      <c r="AG196" s="121"/>
      <c r="AH196" s="121"/>
      <c r="AI196" s="121"/>
      <c r="AJ196" s="121"/>
      <c r="AK196" s="121"/>
      <c r="AL196" s="121"/>
      <c r="AM196" s="121"/>
    </row>
    <row r="197" spans="2:39" s="101" customFormat="1" ht="18">
      <c r="B197" s="116"/>
      <c r="D197" s="119"/>
      <c r="E197" s="119"/>
      <c r="F197" s="119"/>
      <c r="H197" s="119"/>
      <c r="I197" s="681"/>
      <c r="AD197" s="119"/>
      <c r="AF197" s="120"/>
      <c r="AG197" s="121"/>
      <c r="AH197" s="121"/>
      <c r="AI197" s="121"/>
      <c r="AJ197" s="121"/>
      <c r="AK197" s="121"/>
      <c r="AL197" s="121"/>
      <c r="AM197" s="121"/>
    </row>
    <row r="198" spans="2:39" s="101" customFormat="1" ht="18">
      <c r="B198" s="116"/>
      <c r="D198" s="119"/>
      <c r="E198" s="119"/>
      <c r="F198" s="119"/>
      <c r="H198" s="119"/>
      <c r="I198" s="681"/>
      <c r="AD198" s="119"/>
      <c r="AF198" s="120"/>
      <c r="AG198" s="121"/>
      <c r="AH198" s="121"/>
      <c r="AI198" s="121"/>
      <c r="AJ198" s="121"/>
      <c r="AK198" s="121"/>
      <c r="AL198" s="121"/>
      <c r="AM198" s="121"/>
    </row>
    <row r="199" spans="2:39" s="101" customFormat="1" ht="18">
      <c r="B199" s="116"/>
      <c r="D199" s="119"/>
      <c r="E199" s="119"/>
      <c r="F199" s="119"/>
      <c r="H199" s="119"/>
      <c r="I199" s="681"/>
      <c r="AD199" s="119"/>
      <c r="AF199" s="120"/>
      <c r="AG199" s="121"/>
      <c r="AH199" s="121"/>
      <c r="AI199" s="121"/>
      <c r="AJ199" s="121"/>
      <c r="AK199" s="121"/>
      <c r="AL199" s="121"/>
      <c r="AM199" s="121"/>
    </row>
    <row r="200" spans="2:39" s="101" customFormat="1" ht="18">
      <c r="B200" s="116"/>
      <c r="D200" s="119"/>
      <c r="E200" s="119"/>
      <c r="F200" s="119"/>
      <c r="H200" s="119"/>
      <c r="I200" s="681"/>
      <c r="AD200" s="119"/>
      <c r="AF200" s="120"/>
      <c r="AG200" s="121"/>
      <c r="AH200" s="121"/>
      <c r="AI200" s="121"/>
      <c r="AJ200" s="121"/>
      <c r="AK200" s="121"/>
      <c r="AL200" s="121"/>
      <c r="AM200" s="121"/>
    </row>
    <row r="201" spans="2:39" s="101" customFormat="1" ht="18">
      <c r="B201" s="116"/>
      <c r="D201" s="119"/>
      <c r="E201" s="119"/>
      <c r="F201" s="119"/>
      <c r="H201" s="119"/>
      <c r="I201" s="681"/>
      <c r="AD201" s="119"/>
      <c r="AF201" s="120"/>
      <c r="AG201" s="121"/>
      <c r="AH201" s="121"/>
      <c r="AI201" s="121"/>
      <c r="AJ201" s="121"/>
      <c r="AK201" s="121"/>
      <c r="AL201" s="121"/>
      <c r="AM201" s="121"/>
    </row>
    <row r="202" spans="2:39" s="101" customFormat="1" ht="18">
      <c r="B202" s="116"/>
      <c r="D202" s="119"/>
      <c r="E202" s="119"/>
      <c r="F202" s="119"/>
      <c r="H202" s="119"/>
      <c r="I202" s="681"/>
      <c r="AD202" s="119"/>
      <c r="AF202" s="120"/>
      <c r="AG202" s="121"/>
      <c r="AH202" s="121"/>
      <c r="AI202" s="121"/>
      <c r="AJ202" s="121"/>
      <c r="AK202" s="121"/>
      <c r="AL202" s="121"/>
      <c r="AM202" s="121"/>
    </row>
    <row r="203" spans="2:39" s="101" customFormat="1" ht="18">
      <c r="B203" s="116"/>
      <c r="D203" s="119"/>
      <c r="E203" s="119"/>
      <c r="F203" s="119"/>
      <c r="H203" s="119"/>
      <c r="I203" s="681"/>
      <c r="AD203" s="119"/>
      <c r="AF203" s="120"/>
      <c r="AG203" s="121"/>
      <c r="AH203" s="121"/>
      <c r="AI203" s="121"/>
      <c r="AJ203" s="121"/>
      <c r="AK203" s="121"/>
      <c r="AL203" s="121"/>
      <c r="AM203" s="121"/>
    </row>
    <row r="204" spans="2:39" s="101" customFormat="1" ht="18">
      <c r="B204" s="116"/>
      <c r="D204" s="119"/>
      <c r="E204" s="119"/>
      <c r="F204" s="119"/>
      <c r="H204" s="119"/>
      <c r="I204" s="681"/>
      <c r="AD204" s="119"/>
      <c r="AF204" s="120"/>
      <c r="AG204" s="121"/>
      <c r="AH204" s="121"/>
      <c r="AI204" s="121"/>
      <c r="AJ204" s="121"/>
      <c r="AK204" s="121"/>
      <c r="AL204" s="121"/>
      <c r="AM204" s="121"/>
    </row>
    <row r="205" spans="2:39" s="101" customFormat="1" ht="18">
      <c r="B205" s="116"/>
      <c r="D205" s="119"/>
      <c r="E205" s="119"/>
      <c r="F205" s="119"/>
      <c r="H205" s="119"/>
      <c r="I205" s="681"/>
      <c r="AD205" s="119"/>
      <c r="AF205" s="120"/>
      <c r="AG205" s="121"/>
      <c r="AH205" s="121"/>
      <c r="AI205" s="121"/>
      <c r="AJ205" s="121"/>
      <c r="AK205" s="121"/>
      <c r="AL205" s="121"/>
      <c r="AM205" s="121"/>
    </row>
    <row r="206" spans="2:39" s="101" customFormat="1" ht="18">
      <c r="B206" s="116"/>
      <c r="D206" s="119"/>
      <c r="E206" s="119"/>
      <c r="F206" s="119"/>
      <c r="H206" s="119"/>
      <c r="I206" s="681"/>
      <c r="AD206" s="119"/>
      <c r="AF206" s="120"/>
      <c r="AG206" s="121"/>
      <c r="AH206" s="121"/>
      <c r="AI206" s="121"/>
      <c r="AJ206" s="121"/>
      <c r="AK206" s="121"/>
      <c r="AL206" s="121"/>
      <c r="AM206" s="121"/>
    </row>
    <row r="207" spans="2:39" s="101" customFormat="1" ht="18">
      <c r="B207" s="116"/>
      <c r="D207" s="119"/>
      <c r="E207" s="119"/>
      <c r="F207" s="119"/>
      <c r="H207" s="119"/>
      <c r="I207" s="681"/>
      <c r="AD207" s="119"/>
      <c r="AF207" s="120"/>
      <c r="AG207" s="121"/>
      <c r="AH207" s="121"/>
      <c r="AI207" s="121"/>
      <c r="AJ207" s="121"/>
      <c r="AK207" s="121"/>
      <c r="AL207" s="121"/>
      <c r="AM207" s="121"/>
    </row>
    <row r="208" spans="2:39" s="101" customFormat="1" ht="18">
      <c r="B208" s="116"/>
      <c r="D208" s="119"/>
      <c r="E208" s="119"/>
      <c r="F208" s="119"/>
      <c r="H208" s="119"/>
      <c r="I208" s="681"/>
      <c r="AD208" s="119"/>
      <c r="AF208" s="120"/>
      <c r="AG208" s="121"/>
      <c r="AH208" s="121"/>
      <c r="AI208" s="121"/>
      <c r="AJ208" s="121"/>
      <c r="AK208" s="121"/>
      <c r="AL208" s="121"/>
      <c r="AM208" s="121"/>
    </row>
    <row r="209" spans="2:39" s="101" customFormat="1" ht="18">
      <c r="B209" s="116"/>
      <c r="D209" s="119"/>
      <c r="E209" s="119"/>
      <c r="F209" s="119"/>
      <c r="H209" s="119"/>
      <c r="I209" s="681"/>
      <c r="AD209" s="119"/>
      <c r="AF209" s="120"/>
      <c r="AG209" s="121"/>
      <c r="AH209" s="121"/>
      <c r="AI209" s="121"/>
      <c r="AJ209" s="121"/>
      <c r="AK209" s="121"/>
      <c r="AL209" s="121"/>
      <c r="AM209" s="121"/>
    </row>
    <row r="210" spans="2:39" s="101" customFormat="1" ht="18">
      <c r="B210" s="116"/>
      <c r="D210" s="119"/>
      <c r="E210" s="119"/>
      <c r="F210" s="119"/>
      <c r="H210" s="119"/>
      <c r="I210" s="681"/>
      <c r="AD210" s="119"/>
      <c r="AF210" s="120"/>
      <c r="AG210" s="121"/>
      <c r="AH210" s="121"/>
      <c r="AI210" s="121"/>
      <c r="AJ210" s="121"/>
      <c r="AK210" s="121"/>
      <c r="AL210" s="121"/>
      <c r="AM210" s="121"/>
    </row>
    <row r="211" spans="2:39" s="101" customFormat="1" ht="18">
      <c r="B211" s="116"/>
      <c r="D211" s="119"/>
      <c r="E211" s="119"/>
      <c r="F211" s="119"/>
      <c r="H211" s="119"/>
      <c r="I211" s="681"/>
      <c r="AD211" s="119"/>
      <c r="AF211" s="120"/>
      <c r="AG211" s="121"/>
      <c r="AH211" s="121"/>
      <c r="AI211" s="121"/>
      <c r="AJ211" s="121"/>
      <c r="AK211" s="121"/>
      <c r="AL211" s="121"/>
      <c r="AM211" s="121"/>
    </row>
    <row r="212" spans="2:39" s="101" customFormat="1" ht="18">
      <c r="B212" s="116"/>
      <c r="D212" s="119"/>
      <c r="E212" s="119"/>
      <c r="F212" s="119"/>
      <c r="H212" s="119"/>
      <c r="I212" s="681"/>
      <c r="AD212" s="119"/>
      <c r="AF212" s="120"/>
      <c r="AG212" s="121"/>
      <c r="AH212" s="121"/>
      <c r="AI212" s="121"/>
      <c r="AJ212" s="121"/>
      <c r="AK212" s="121"/>
      <c r="AL212" s="121"/>
      <c r="AM212" s="121"/>
    </row>
    <row r="213" spans="2:39" s="101" customFormat="1" ht="18">
      <c r="B213" s="116"/>
      <c r="D213" s="119"/>
      <c r="E213" s="119"/>
      <c r="F213" s="119"/>
      <c r="H213" s="119"/>
      <c r="I213" s="681"/>
      <c r="AD213" s="119"/>
      <c r="AF213" s="120"/>
      <c r="AG213" s="121"/>
      <c r="AH213" s="121"/>
      <c r="AI213" s="121"/>
      <c r="AJ213" s="121"/>
      <c r="AK213" s="121"/>
      <c r="AL213" s="121"/>
      <c r="AM213" s="121"/>
    </row>
    <row r="214" spans="2:39" s="101" customFormat="1" ht="18">
      <c r="B214" s="116"/>
      <c r="D214" s="119"/>
      <c r="E214" s="119"/>
      <c r="F214" s="119"/>
      <c r="H214" s="119"/>
      <c r="I214" s="681"/>
      <c r="AD214" s="119"/>
      <c r="AF214" s="120"/>
      <c r="AG214" s="121"/>
      <c r="AH214" s="121"/>
      <c r="AI214" s="121"/>
      <c r="AJ214" s="121"/>
      <c r="AK214" s="121"/>
      <c r="AL214" s="121"/>
      <c r="AM214" s="121"/>
    </row>
    <row r="215" spans="2:39" s="101" customFormat="1" ht="18">
      <c r="B215" s="116"/>
      <c r="D215" s="119"/>
      <c r="E215" s="119"/>
      <c r="F215" s="119"/>
      <c r="H215" s="119"/>
      <c r="I215" s="681"/>
      <c r="AD215" s="119"/>
      <c r="AF215" s="120"/>
      <c r="AG215" s="121"/>
      <c r="AH215" s="121"/>
      <c r="AI215" s="121"/>
      <c r="AJ215" s="121"/>
      <c r="AK215" s="121"/>
      <c r="AL215" s="121"/>
      <c r="AM215" s="121"/>
    </row>
    <row r="216" spans="2:39" s="101" customFormat="1" ht="18">
      <c r="B216" s="116"/>
      <c r="D216" s="119"/>
      <c r="E216" s="119"/>
      <c r="F216" s="119"/>
      <c r="H216" s="119"/>
      <c r="I216" s="681"/>
      <c r="AD216" s="119"/>
      <c r="AF216" s="120"/>
      <c r="AG216" s="121"/>
      <c r="AH216" s="121"/>
      <c r="AI216" s="121"/>
      <c r="AJ216" s="121"/>
      <c r="AK216" s="121"/>
      <c r="AL216" s="121"/>
      <c r="AM216" s="121"/>
    </row>
    <row r="217" spans="2:39" s="101" customFormat="1" ht="18">
      <c r="B217" s="116"/>
      <c r="D217" s="119"/>
      <c r="E217" s="119"/>
      <c r="F217" s="119"/>
      <c r="H217" s="119"/>
      <c r="I217" s="681"/>
      <c r="AD217" s="119"/>
      <c r="AF217" s="120"/>
      <c r="AG217" s="121"/>
      <c r="AH217" s="121"/>
      <c r="AI217" s="121"/>
      <c r="AJ217" s="121"/>
      <c r="AK217" s="121"/>
      <c r="AL217" s="121"/>
      <c r="AM217" s="121"/>
    </row>
    <row r="218" spans="2:39" s="101" customFormat="1" ht="18">
      <c r="B218" s="116"/>
      <c r="D218" s="119"/>
      <c r="E218" s="119"/>
      <c r="F218" s="119"/>
      <c r="H218" s="119"/>
      <c r="I218" s="681"/>
      <c r="AD218" s="119"/>
      <c r="AF218" s="120"/>
      <c r="AG218" s="121"/>
      <c r="AH218" s="121"/>
      <c r="AI218" s="121"/>
      <c r="AJ218" s="121"/>
      <c r="AK218" s="121"/>
      <c r="AL218" s="121"/>
      <c r="AM218" s="121"/>
    </row>
    <row r="219" spans="2:39" s="101" customFormat="1" ht="18">
      <c r="B219" s="116"/>
      <c r="D219" s="119"/>
      <c r="E219" s="119"/>
      <c r="F219" s="119"/>
      <c r="H219" s="119"/>
      <c r="I219" s="681"/>
      <c r="AD219" s="119"/>
      <c r="AF219" s="120"/>
      <c r="AG219" s="121"/>
      <c r="AH219" s="121"/>
      <c r="AI219" s="121"/>
      <c r="AJ219" s="121"/>
      <c r="AK219" s="121"/>
      <c r="AL219" s="121"/>
      <c r="AM219" s="121"/>
    </row>
    <row r="220" spans="2:39" s="101" customFormat="1" ht="18">
      <c r="B220" s="116"/>
      <c r="D220" s="119"/>
      <c r="E220" s="119"/>
      <c r="F220" s="119"/>
      <c r="H220" s="119"/>
      <c r="I220" s="681"/>
      <c r="AD220" s="119"/>
      <c r="AF220" s="120"/>
      <c r="AG220" s="121"/>
      <c r="AH220" s="121"/>
      <c r="AI220" s="121"/>
      <c r="AJ220" s="121"/>
      <c r="AK220" s="121"/>
      <c r="AL220" s="121"/>
      <c r="AM220" s="121"/>
    </row>
    <row r="221" spans="2:39" s="101" customFormat="1" ht="18">
      <c r="B221" s="116"/>
      <c r="D221" s="119"/>
      <c r="E221" s="119"/>
      <c r="F221" s="119"/>
      <c r="H221" s="119"/>
      <c r="I221" s="681"/>
      <c r="AD221" s="119"/>
      <c r="AF221" s="120"/>
      <c r="AG221" s="121"/>
      <c r="AH221" s="121"/>
      <c r="AI221" s="121"/>
      <c r="AJ221" s="121"/>
      <c r="AK221" s="121"/>
      <c r="AL221" s="121"/>
      <c r="AM221" s="121"/>
    </row>
    <row r="222" spans="2:39" s="101" customFormat="1" ht="18">
      <c r="B222" s="116"/>
      <c r="D222" s="119"/>
      <c r="E222" s="119"/>
      <c r="F222" s="119"/>
      <c r="H222" s="119"/>
      <c r="I222" s="681"/>
      <c r="AD222" s="119"/>
      <c r="AF222" s="120"/>
      <c r="AG222" s="121"/>
      <c r="AH222" s="121"/>
      <c r="AI222" s="121"/>
      <c r="AJ222" s="121"/>
      <c r="AK222" s="121"/>
      <c r="AL222" s="121"/>
      <c r="AM222" s="121"/>
    </row>
    <row r="223" spans="2:39" s="101" customFormat="1" ht="18">
      <c r="B223" s="116"/>
      <c r="D223" s="119"/>
      <c r="E223" s="119"/>
      <c r="F223" s="119"/>
      <c r="H223" s="119"/>
      <c r="I223" s="681"/>
      <c r="AD223" s="119"/>
      <c r="AF223" s="120"/>
      <c r="AG223" s="121"/>
      <c r="AH223" s="121"/>
      <c r="AI223" s="121"/>
      <c r="AJ223" s="121"/>
      <c r="AK223" s="121"/>
      <c r="AL223" s="121"/>
      <c r="AM223" s="121"/>
    </row>
    <row r="224" spans="2:39" s="101" customFormat="1" ht="18">
      <c r="B224" s="116"/>
      <c r="D224" s="119"/>
      <c r="E224" s="119"/>
      <c r="F224" s="119"/>
      <c r="H224" s="119"/>
      <c r="I224" s="681"/>
      <c r="AD224" s="119"/>
      <c r="AF224" s="120"/>
      <c r="AG224" s="121"/>
      <c r="AH224" s="121"/>
      <c r="AI224" s="121"/>
      <c r="AJ224" s="121"/>
      <c r="AK224" s="121"/>
      <c r="AL224" s="121"/>
      <c r="AM224" s="121"/>
    </row>
    <row r="225" spans="2:39" s="101" customFormat="1" ht="18">
      <c r="B225" s="116"/>
      <c r="D225" s="119"/>
      <c r="E225" s="119"/>
      <c r="F225" s="119"/>
      <c r="H225" s="119"/>
      <c r="I225" s="681"/>
      <c r="AD225" s="119"/>
      <c r="AF225" s="120"/>
      <c r="AG225" s="121"/>
      <c r="AH225" s="121"/>
      <c r="AI225" s="121"/>
      <c r="AJ225" s="121"/>
      <c r="AK225" s="121"/>
      <c r="AL225" s="121"/>
      <c r="AM225" s="121"/>
    </row>
    <row r="226" spans="2:39" s="101" customFormat="1" ht="18">
      <c r="B226" s="116"/>
      <c r="D226" s="119"/>
      <c r="E226" s="119"/>
      <c r="F226" s="119"/>
      <c r="H226" s="119"/>
      <c r="I226" s="681"/>
      <c r="AD226" s="119"/>
      <c r="AF226" s="120"/>
      <c r="AG226" s="121"/>
      <c r="AH226" s="121"/>
      <c r="AI226" s="121"/>
      <c r="AJ226" s="121"/>
      <c r="AK226" s="121"/>
      <c r="AL226" s="121"/>
      <c r="AM226" s="121"/>
    </row>
    <row r="227" spans="2:39" s="101" customFormat="1" ht="18">
      <c r="B227" s="116"/>
      <c r="D227" s="119"/>
      <c r="E227" s="119"/>
      <c r="F227" s="119"/>
      <c r="H227" s="119"/>
      <c r="I227" s="681"/>
      <c r="AD227" s="119"/>
      <c r="AF227" s="120"/>
      <c r="AG227" s="121"/>
      <c r="AH227" s="121"/>
      <c r="AI227" s="121"/>
      <c r="AJ227" s="121"/>
      <c r="AK227" s="121"/>
      <c r="AL227" s="121"/>
      <c r="AM227" s="121"/>
    </row>
    <row r="228" spans="2:39" s="101" customFormat="1" ht="18">
      <c r="B228" s="116"/>
      <c r="D228" s="119"/>
      <c r="E228" s="119"/>
      <c r="F228" s="119"/>
      <c r="H228" s="119"/>
      <c r="I228" s="681"/>
      <c r="AD228" s="119"/>
      <c r="AF228" s="120"/>
      <c r="AG228" s="121"/>
      <c r="AH228" s="121"/>
      <c r="AI228" s="121"/>
      <c r="AJ228" s="121"/>
      <c r="AK228" s="121"/>
      <c r="AL228" s="121"/>
      <c r="AM228" s="121"/>
    </row>
    <row r="229" spans="2:39" s="101" customFormat="1" ht="18">
      <c r="B229" s="116"/>
      <c r="D229" s="119"/>
      <c r="E229" s="119"/>
      <c r="F229" s="119"/>
      <c r="H229" s="119"/>
      <c r="I229" s="681"/>
      <c r="AD229" s="119"/>
      <c r="AF229" s="120"/>
      <c r="AG229" s="121"/>
      <c r="AH229" s="121"/>
      <c r="AI229" s="121"/>
      <c r="AJ229" s="121"/>
      <c r="AK229" s="121"/>
      <c r="AL229" s="121"/>
      <c r="AM229" s="121"/>
    </row>
    <row r="230" spans="2:39" s="101" customFormat="1" ht="18">
      <c r="B230" s="116"/>
      <c r="D230" s="119"/>
      <c r="E230" s="119"/>
      <c r="F230" s="119"/>
      <c r="H230" s="119"/>
      <c r="I230" s="681"/>
      <c r="AD230" s="119"/>
      <c r="AF230" s="120"/>
      <c r="AG230" s="121"/>
      <c r="AH230" s="121"/>
      <c r="AI230" s="121"/>
      <c r="AJ230" s="121"/>
      <c r="AK230" s="121"/>
      <c r="AL230" s="121"/>
      <c r="AM230" s="121"/>
    </row>
    <row r="231" spans="2:39" s="101" customFormat="1" ht="18">
      <c r="B231" s="116"/>
      <c r="D231" s="119"/>
      <c r="E231" s="119"/>
      <c r="F231" s="119"/>
      <c r="H231" s="119"/>
      <c r="I231" s="681"/>
      <c r="AD231" s="119"/>
      <c r="AF231" s="120"/>
      <c r="AG231" s="121"/>
      <c r="AH231" s="121"/>
      <c r="AI231" s="121"/>
      <c r="AJ231" s="121"/>
      <c r="AK231" s="121"/>
      <c r="AL231" s="121"/>
      <c r="AM231" s="121"/>
    </row>
    <row r="232" spans="2:39" s="101" customFormat="1" ht="18">
      <c r="B232" s="116"/>
      <c r="D232" s="119"/>
      <c r="E232" s="119"/>
      <c r="F232" s="119"/>
      <c r="H232" s="119"/>
      <c r="I232" s="681"/>
      <c r="AD232" s="119"/>
      <c r="AF232" s="120"/>
      <c r="AG232" s="121"/>
      <c r="AH232" s="121"/>
      <c r="AI232" s="121"/>
      <c r="AJ232" s="121"/>
      <c r="AK232" s="121"/>
      <c r="AL232" s="121"/>
      <c r="AM232" s="121"/>
    </row>
    <row r="233" spans="2:39" s="101" customFormat="1" ht="18">
      <c r="B233" s="116"/>
      <c r="D233" s="119"/>
      <c r="E233" s="119"/>
      <c r="F233" s="119"/>
      <c r="H233" s="119"/>
      <c r="I233" s="681"/>
      <c r="AD233" s="119"/>
      <c r="AF233" s="120"/>
      <c r="AG233" s="121"/>
      <c r="AH233" s="121"/>
      <c r="AI233" s="121"/>
      <c r="AJ233" s="121"/>
      <c r="AK233" s="121"/>
      <c r="AL233" s="121"/>
      <c r="AM233" s="121"/>
    </row>
    <row r="234" spans="2:39" s="101" customFormat="1" ht="18">
      <c r="B234" s="116"/>
      <c r="D234" s="119"/>
      <c r="E234" s="119"/>
      <c r="F234" s="119"/>
      <c r="H234" s="119"/>
      <c r="I234" s="681"/>
      <c r="AD234" s="119"/>
      <c r="AF234" s="120"/>
      <c r="AG234" s="121"/>
      <c r="AH234" s="121"/>
      <c r="AI234" s="121"/>
      <c r="AJ234" s="121"/>
      <c r="AK234" s="121"/>
      <c r="AL234" s="121"/>
      <c r="AM234" s="121"/>
    </row>
    <row r="235" spans="2:39" s="101" customFormat="1" ht="18">
      <c r="B235" s="116"/>
      <c r="D235" s="119"/>
      <c r="E235" s="119"/>
      <c r="F235" s="119"/>
      <c r="H235" s="119"/>
      <c r="I235" s="681"/>
      <c r="AD235" s="119"/>
      <c r="AF235" s="120"/>
      <c r="AG235" s="121"/>
      <c r="AH235" s="121"/>
      <c r="AI235" s="121"/>
      <c r="AJ235" s="121"/>
      <c r="AK235" s="121"/>
      <c r="AL235" s="121"/>
      <c r="AM235" s="121"/>
    </row>
    <row r="236" spans="2:39" s="101" customFormat="1" ht="18">
      <c r="B236" s="116"/>
      <c r="D236" s="119"/>
      <c r="E236" s="119"/>
      <c r="F236" s="119"/>
      <c r="H236" s="119"/>
      <c r="I236" s="681"/>
      <c r="AD236" s="119"/>
      <c r="AF236" s="120"/>
      <c r="AG236" s="121"/>
      <c r="AH236" s="121"/>
      <c r="AI236" s="121"/>
      <c r="AJ236" s="121"/>
      <c r="AK236" s="121"/>
      <c r="AL236" s="121"/>
      <c r="AM236" s="121"/>
    </row>
    <row r="237" spans="2:39" s="101" customFormat="1" ht="18">
      <c r="B237" s="116"/>
      <c r="D237" s="119"/>
      <c r="E237" s="119"/>
      <c r="F237" s="119"/>
      <c r="H237" s="119"/>
      <c r="I237" s="681"/>
      <c r="AD237" s="119"/>
      <c r="AF237" s="120"/>
      <c r="AG237" s="121"/>
      <c r="AH237" s="121"/>
      <c r="AI237" s="121"/>
      <c r="AJ237" s="121"/>
      <c r="AK237" s="121"/>
      <c r="AL237" s="121"/>
      <c r="AM237" s="121"/>
    </row>
    <row r="238" spans="2:39" s="101" customFormat="1" ht="18">
      <c r="B238" s="116"/>
      <c r="D238" s="119"/>
      <c r="E238" s="119"/>
      <c r="F238" s="119"/>
      <c r="H238" s="119"/>
      <c r="I238" s="681"/>
      <c r="AD238" s="119"/>
      <c r="AF238" s="120"/>
      <c r="AG238" s="121"/>
      <c r="AH238" s="121"/>
      <c r="AI238" s="121"/>
      <c r="AJ238" s="121"/>
      <c r="AK238" s="121"/>
      <c r="AL238" s="121"/>
      <c r="AM238" s="121"/>
    </row>
    <row r="239" spans="2:39" s="101" customFormat="1" ht="18">
      <c r="B239" s="116"/>
      <c r="D239" s="119"/>
      <c r="E239" s="119"/>
      <c r="F239" s="119"/>
      <c r="H239" s="119"/>
      <c r="I239" s="681"/>
      <c r="AD239" s="119"/>
      <c r="AF239" s="120"/>
      <c r="AG239" s="121"/>
      <c r="AH239" s="121"/>
      <c r="AI239" s="121"/>
      <c r="AJ239" s="121"/>
      <c r="AK239" s="121"/>
      <c r="AL239" s="121"/>
      <c r="AM239" s="121"/>
    </row>
    <row r="240" spans="2:39" s="101" customFormat="1" ht="18">
      <c r="B240" s="116"/>
      <c r="D240" s="119"/>
      <c r="E240" s="119"/>
      <c r="F240" s="119"/>
      <c r="H240" s="119"/>
      <c r="I240" s="681"/>
      <c r="AD240" s="119"/>
      <c r="AF240" s="120"/>
      <c r="AG240" s="121"/>
      <c r="AH240" s="121"/>
      <c r="AI240" s="121"/>
      <c r="AJ240" s="121"/>
      <c r="AK240" s="121"/>
      <c r="AL240" s="121"/>
      <c r="AM240" s="121"/>
    </row>
    <row r="241" spans="2:39" s="101" customFormat="1" ht="18">
      <c r="B241" s="116"/>
      <c r="D241" s="119"/>
      <c r="E241" s="119"/>
      <c r="F241" s="119"/>
      <c r="H241" s="119"/>
      <c r="I241" s="681"/>
      <c r="AD241" s="119"/>
      <c r="AF241" s="120"/>
      <c r="AG241" s="121"/>
      <c r="AH241" s="121"/>
      <c r="AI241" s="121"/>
      <c r="AJ241" s="121"/>
      <c r="AK241" s="121"/>
      <c r="AL241" s="121"/>
      <c r="AM241" s="121"/>
    </row>
    <row r="242" spans="2:39" s="101" customFormat="1" ht="18">
      <c r="B242" s="116"/>
      <c r="D242" s="119"/>
      <c r="E242" s="119"/>
      <c r="F242" s="119"/>
      <c r="H242" s="119"/>
      <c r="I242" s="681"/>
      <c r="AD242" s="119"/>
      <c r="AF242" s="120"/>
      <c r="AG242" s="121"/>
      <c r="AH242" s="121"/>
      <c r="AI242" s="121"/>
      <c r="AJ242" s="121"/>
      <c r="AK242" s="121"/>
      <c r="AL242" s="121"/>
      <c r="AM242" s="121"/>
    </row>
    <row r="243" spans="2:39" s="101" customFormat="1" ht="18">
      <c r="B243" s="116"/>
      <c r="D243" s="119"/>
      <c r="E243" s="119"/>
      <c r="F243" s="119"/>
      <c r="H243" s="119"/>
      <c r="I243" s="681"/>
      <c r="AD243" s="119"/>
      <c r="AF243" s="120"/>
      <c r="AG243" s="121"/>
      <c r="AH243" s="121"/>
      <c r="AI243" s="121"/>
      <c r="AJ243" s="121"/>
      <c r="AK243" s="121"/>
      <c r="AL243" s="121"/>
      <c r="AM243" s="121"/>
    </row>
    <row r="244" spans="2:39" s="101" customFormat="1" ht="18">
      <c r="B244" s="116"/>
      <c r="D244" s="119"/>
      <c r="E244" s="119"/>
      <c r="F244" s="119"/>
      <c r="H244" s="119"/>
      <c r="I244" s="681"/>
      <c r="AD244" s="119"/>
      <c r="AF244" s="120"/>
      <c r="AG244" s="121"/>
      <c r="AH244" s="121"/>
      <c r="AI244" s="121"/>
      <c r="AJ244" s="121"/>
      <c r="AK244" s="121"/>
      <c r="AL244" s="121"/>
      <c r="AM244" s="121"/>
    </row>
    <row r="245" spans="2:39" s="101" customFormat="1" ht="18">
      <c r="B245" s="116"/>
      <c r="D245" s="119"/>
      <c r="E245" s="119"/>
      <c r="F245" s="119"/>
      <c r="H245" s="119"/>
      <c r="I245" s="681"/>
      <c r="AD245" s="119"/>
      <c r="AF245" s="120"/>
      <c r="AG245" s="121"/>
      <c r="AH245" s="121"/>
      <c r="AI245" s="121"/>
      <c r="AJ245" s="121"/>
      <c r="AK245" s="121"/>
      <c r="AL245" s="121"/>
      <c r="AM245" s="121"/>
    </row>
    <row r="246" spans="2:39" s="101" customFormat="1" ht="18">
      <c r="B246" s="116"/>
      <c r="D246" s="119"/>
      <c r="E246" s="119"/>
      <c r="F246" s="119"/>
      <c r="H246" s="119"/>
      <c r="I246" s="681"/>
      <c r="AD246" s="119"/>
      <c r="AF246" s="120"/>
      <c r="AG246" s="121"/>
      <c r="AH246" s="121"/>
      <c r="AI246" s="121"/>
      <c r="AJ246" s="121"/>
      <c r="AK246" s="121"/>
      <c r="AL246" s="121"/>
      <c r="AM246" s="121"/>
    </row>
    <row r="247" spans="2:39" s="101" customFormat="1" ht="18">
      <c r="B247" s="116"/>
      <c r="D247" s="119"/>
      <c r="E247" s="119"/>
      <c r="F247" s="119"/>
      <c r="H247" s="119"/>
      <c r="I247" s="681"/>
      <c r="AD247" s="119"/>
      <c r="AF247" s="120"/>
      <c r="AG247" s="121"/>
      <c r="AH247" s="121"/>
      <c r="AI247" s="121"/>
      <c r="AJ247" s="121"/>
      <c r="AK247" s="121"/>
      <c r="AL247" s="121"/>
      <c r="AM247" s="121"/>
    </row>
    <row r="248" spans="2:39" s="101" customFormat="1" ht="18">
      <c r="B248" s="116"/>
      <c r="D248" s="119"/>
      <c r="E248" s="119"/>
      <c r="F248" s="119"/>
      <c r="H248" s="119"/>
      <c r="I248" s="681"/>
      <c r="AD248" s="119"/>
      <c r="AF248" s="120"/>
      <c r="AG248" s="121"/>
      <c r="AH248" s="121"/>
      <c r="AI248" s="121"/>
      <c r="AJ248" s="121"/>
      <c r="AK248" s="121"/>
      <c r="AL248" s="121"/>
      <c r="AM248" s="121"/>
    </row>
    <row r="249" spans="2:39" s="101" customFormat="1" ht="18">
      <c r="B249" s="116"/>
      <c r="D249" s="119"/>
      <c r="E249" s="119"/>
      <c r="F249" s="119"/>
      <c r="H249" s="119"/>
      <c r="I249" s="681"/>
      <c r="AD249" s="119"/>
      <c r="AF249" s="120"/>
      <c r="AG249" s="121"/>
      <c r="AH249" s="121"/>
      <c r="AI249" s="121"/>
      <c r="AJ249" s="121"/>
      <c r="AK249" s="121"/>
      <c r="AL249" s="121"/>
      <c r="AM249" s="121"/>
    </row>
    <row r="250" spans="2:39" s="101" customFormat="1" ht="18">
      <c r="B250" s="116"/>
      <c r="D250" s="119"/>
      <c r="E250" s="119"/>
      <c r="F250" s="119"/>
      <c r="H250" s="119"/>
      <c r="I250" s="681"/>
      <c r="AD250" s="119"/>
      <c r="AF250" s="120"/>
      <c r="AG250" s="121"/>
      <c r="AH250" s="121"/>
      <c r="AI250" s="121"/>
      <c r="AJ250" s="121"/>
      <c r="AK250" s="121"/>
      <c r="AL250" s="121"/>
      <c r="AM250" s="121"/>
    </row>
    <row r="251" spans="2:39" s="101" customFormat="1" ht="18">
      <c r="B251" s="116"/>
      <c r="D251" s="119"/>
      <c r="E251" s="119"/>
      <c r="F251" s="119"/>
      <c r="H251" s="119"/>
      <c r="I251" s="681"/>
      <c r="AD251" s="119"/>
      <c r="AF251" s="120"/>
      <c r="AG251" s="121"/>
      <c r="AH251" s="121"/>
      <c r="AI251" s="121"/>
      <c r="AJ251" s="121"/>
      <c r="AK251" s="121"/>
      <c r="AL251" s="121"/>
      <c r="AM251" s="121"/>
    </row>
    <row r="252" spans="2:39" s="101" customFormat="1" ht="18">
      <c r="B252" s="116"/>
      <c r="D252" s="119"/>
      <c r="E252" s="119"/>
      <c r="F252" s="119"/>
      <c r="H252" s="119"/>
      <c r="I252" s="681"/>
      <c r="AD252" s="119"/>
      <c r="AF252" s="120"/>
      <c r="AG252" s="121"/>
      <c r="AH252" s="121"/>
      <c r="AI252" s="121"/>
      <c r="AJ252" s="121"/>
      <c r="AK252" s="121"/>
      <c r="AL252" s="121"/>
      <c r="AM252" s="121"/>
    </row>
    <row r="253" spans="2:39" s="101" customFormat="1" ht="18">
      <c r="B253" s="116"/>
      <c r="D253" s="119"/>
      <c r="E253" s="119"/>
      <c r="F253" s="119"/>
      <c r="H253" s="119"/>
      <c r="I253" s="681"/>
      <c r="AD253" s="119"/>
      <c r="AF253" s="120"/>
      <c r="AG253" s="121"/>
      <c r="AH253" s="121"/>
      <c r="AI253" s="121"/>
      <c r="AJ253" s="121"/>
      <c r="AK253" s="121"/>
      <c r="AL253" s="121"/>
      <c r="AM253" s="121"/>
    </row>
    <row r="254" spans="2:39" s="101" customFormat="1" ht="18">
      <c r="B254" s="116"/>
      <c r="D254" s="119"/>
      <c r="E254" s="119"/>
      <c r="F254" s="119"/>
      <c r="H254" s="119"/>
      <c r="I254" s="681"/>
      <c r="AD254" s="119"/>
      <c r="AF254" s="120"/>
      <c r="AG254" s="121"/>
      <c r="AH254" s="121"/>
      <c r="AI254" s="121"/>
      <c r="AJ254" s="121"/>
      <c r="AK254" s="121"/>
      <c r="AL254" s="121"/>
      <c r="AM254" s="121"/>
    </row>
    <row r="255" spans="2:39" s="101" customFormat="1" ht="18">
      <c r="B255" s="116"/>
      <c r="D255" s="119"/>
      <c r="E255" s="119"/>
      <c r="F255" s="119"/>
      <c r="H255" s="119"/>
      <c r="I255" s="681"/>
      <c r="AD255" s="119"/>
      <c r="AF255" s="120"/>
      <c r="AG255" s="121"/>
      <c r="AH255" s="121"/>
      <c r="AI255" s="121"/>
      <c r="AJ255" s="121"/>
      <c r="AK255" s="121"/>
      <c r="AL255" s="121"/>
      <c r="AM255" s="121"/>
    </row>
    <row r="256" spans="2:39" s="101" customFormat="1" ht="18">
      <c r="B256" s="116"/>
      <c r="D256" s="119"/>
      <c r="E256" s="119"/>
      <c r="F256" s="119"/>
      <c r="H256" s="119"/>
      <c r="I256" s="681"/>
      <c r="AD256" s="119"/>
      <c r="AF256" s="120"/>
      <c r="AG256" s="121"/>
      <c r="AH256" s="121"/>
      <c r="AI256" s="121"/>
      <c r="AJ256" s="121"/>
      <c r="AK256" s="121"/>
      <c r="AL256" s="121"/>
      <c r="AM256" s="121"/>
    </row>
    <row r="257" spans="2:39" s="101" customFormat="1" ht="18">
      <c r="B257" s="116"/>
      <c r="D257" s="119"/>
      <c r="E257" s="119"/>
      <c r="F257" s="119"/>
      <c r="H257" s="119"/>
      <c r="I257" s="681"/>
      <c r="AD257" s="119"/>
      <c r="AF257" s="120"/>
      <c r="AG257" s="121"/>
      <c r="AH257" s="121"/>
      <c r="AI257" s="121"/>
      <c r="AJ257" s="121"/>
      <c r="AK257" s="121"/>
      <c r="AL257" s="121"/>
      <c r="AM257" s="121"/>
    </row>
    <row r="258" spans="2:39" s="101" customFormat="1" ht="18">
      <c r="B258" s="116"/>
      <c r="D258" s="119"/>
      <c r="E258" s="119"/>
      <c r="F258" s="119"/>
      <c r="H258" s="119"/>
      <c r="I258" s="681"/>
      <c r="AD258" s="119"/>
      <c r="AF258" s="120"/>
      <c r="AG258" s="121"/>
      <c r="AH258" s="121"/>
      <c r="AI258" s="121"/>
      <c r="AJ258" s="121"/>
      <c r="AK258" s="121"/>
      <c r="AL258" s="121"/>
      <c r="AM258" s="121"/>
    </row>
    <row r="259" spans="2:39" s="101" customFormat="1" ht="18">
      <c r="B259" s="116"/>
      <c r="D259" s="119"/>
      <c r="E259" s="119"/>
      <c r="F259" s="119"/>
      <c r="H259" s="119"/>
      <c r="I259" s="681"/>
      <c r="AD259" s="119"/>
      <c r="AF259" s="120"/>
      <c r="AG259" s="121"/>
      <c r="AH259" s="121"/>
      <c r="AI259" s="121"/>
      <c r="AJ259" s="121"/>
      <c r="AK259" s="121"/>
      <c r="AL259" s="121"/>
      <c r="AM259" s="121"/>
    </row>
    <row r="260" spans="2:39" s="101" customFormat="1" ht="18">
      <c r="B260" s="116"/>
      <c r="D260" s="119"/>
      <c r="E260" s="119"/>
      <c r="F260" s="119"/>
      <c r="H260" s="119"/>
      <c r="I260" s="681"/>
      <c r="AD260" s="119"/>
      <c r="AF260" s="120"/>
      <c r="AG260" s="121"/>
      <c r="AH260" s="121"/>
      <c r="AI260" s="121"/>
      <c r="AJ260" s="121"/>
      <c r="AK260" s="121"/>
      <c r="AL260" s="121"/>
      <c r="AM260" s="121"/>
    </row>
    <row r="261" spans="2:39" s="101" customFormat="1" ht="18">
      <c r="B261" s="116"/>
      <c r="D261" s="119"/>
      <c r="E261" s="119"/>
      <c r="F261" s="119"/>
      <c r="H261" s="119"/>
      <c r="I261" s="681"/>
      <c r="AD261" s="119"/>
      <c r="AF261" s="120"/>
      <c r="AG261" s="121"/>
      <c r="AH261" s="121"/>
      <c r="AI261" s="121"/>
      <c r="AJ261" s="121"/>
      <c r="AK261" s="121"/>
      <c r="AL261" s="121"/>
      <c r="AM261" s="121"/>
    </row>
    <row r="262" spans="2:39" s="101" customFormat="1" ht="18">
      <c r="B262" s="116"/>
      <c r="D262" s="119"/>
      <c r="E262" s="119"/>
      <c r="F262" s="119"/>
      <c r="H262" s="119"/>
      <c r="I262" s="681"/>
      <c r="AD262" s="119"/>
      <c r="AF262" s="120"/>
      <c r="AG262" s="121"/>
      <c r="AH262" s="121"/>
      <c r="AI262" s="121"/>
      <c r="AJ262" s="121"/>
      <c r="AK262" s="121"/>
      <c r="AL262" s="121"/>
      <c r="AM262" s="121"/>
    </row>
    <row r="263" spans="2:39" s="101" customFormat="1" ht="18">
      <c r="B263" s="116"/>
      <c r="D263" s="119"/>
      <c r="E263" s="119"/>
      <c r="F263" s="119"/>
      <c r="H263" s="119"/>
      <c r="I263" s="681"/>
      <c r="AD263" s="119"/>
      <c r="AF263" s="120"/>
      <c r="AG263" s="121"/>
      <c r="AH263" s="121"/>
      <c r="AI263" s="121"/>
      <c r="AJ263" s="121"/>
      <c r="AK263" s="121"/>
      <c r="AL263" s="121"/>
      <c r="AM263" s="121"/>
    </row>
    <row r="264" spans="2:39" s="101" customFormat="1" ht="18">
      <c r="B264" s="116"/>
      <c r="D264" s="119"/>
      <c r="E264" s="119"/>
      <c r="F264" s="119"/>
      <c r="H264" s="119"/>
      <c r="I264" s="681"/>
      <c r="AD264" s="119"/>
      <c r="AF264" s="120"/>
      <c r="AG264" s="121"/>
      <c r="AH264" s="121"/>
      <c r="AI264" s="121"/>
      <c r="AJ264" s="121"/>
      <c r="AK264" s="121"/>
      <c r="AL264" s="121"/>
      <c r="AM264" s="121"/>
    </row>
    <row r="265" spans="2:39" s="101" customFormat="1" ht="18">
      <c r="B265" s="116"/>
      <c r="D265" s="119"/>
      <c r="E265" s="119"/>
      <c r="F265" s="119"/>
      <c r="H265" s="119"/>
      <c r="I265" s="681"/>
      <c r="AD265" s="119"/>
      <c r="AF265" s="120"/>
      <c r="AG265" s="121"/>
      <c r="AH265" s="121"/>
      <c r="AI265" s="121"/>
      <c r="AJ265" s="121"/>
      <c r="AK265" s="121"/>
      <c r="AL265" s="121"/>
      <c r="AM265" s="121"/>
    </row>
    <row r="266" spans="2:39" s="101" customFormat="1" ht="18">
      <c r="B266" s="116"/>
      <c r="D266" s="119"/>
      <c r="E266" s="119"/>
      <c r="F266" s="119"/>
      <c r="H266" s="119"/>
      <c r="I266" s="681"/>
      <c r="AD266" s="119"/>
      <c r="AF266" s="120"/>
      <c r="AG266" s="121"/>
      <c r="AH266" s="121"/>
      <c r="AI266" s="121"/>
      <c r="AJ266" s="121"/>
      <c r="AK266" s="121"/>
      <c r="AL266" s="121"/>
      <c r="AM266" s="121"/>
    </row>
    <row r="267" spans="2:39" s="101" customFormat="1" ht="18">
      <c r="B267" s="116"/>
      <c r="D267" s="119"/>
      <c r="E267" s="119"/>
      <c r="F267" s="119"/>
      <c r="H267" s="119"/>
      <c r="I267" s="681"/>
      <c r="AD267" s="119"/>
      <c r="AF267" s="120"/>
      <c r="AG267" s="121"/>
      <c r="AH267" s="121"/>
      <c r="AI267" s="121"/>
      <c r="AJ267" s="121"/>
      <c r="AK267" s="121"/>
      <c r="AL267" s="121"/>
      <c r="AM267" s="121"/>
    </row>
    <row r="268" spans="2:39" s="101" customFormat="1" ht="18">
      <c r="B268" s="116"/>
      <c r="D268" s="119"/>
      <c r="E268" s="119"/>
      <c r="F268" s="119"/>
      <c r="H268" s="119"/>
      <c r="I268" s="681"/>
      <c r="AD268" s="119"/>
      <c r="AF268" s="120"/>
      <c r="AG268" s="121"/>
      <c r="AH268" s="121"/>
      <c r="AI268" s="121"/>
      <c r="AJ268" s="121"/>
      <c r="AK268" s="121"/>
      <c r="AL268" s="121"/>
      <c r="AM268" s="121"/>
    </row>
    <row r="269" spans="2:39" s="101" customFormat="1" ht="18">
      <c r="B269" s="116"/>
      <c r="D269" s="119"/>
      <c r="E269" s="119"/>
      <c r="F269" s="119"/>
      <c r="H269" s="119"/>
      <c r="I269" s="681"/>
      <c r="AD269" s="119"/>
      <c r="AF269" s="120"/>
      <c r="AG269" s="121"/>
      <c r="AH269" s="121"/>
      <c r="AI269" s="121"/>
      <c r="AJ269" s="121"/>
      <c r="AK269" s="121"/>
      <c r="AL269" s="121"/>
      <c r="AM269" s="121"/>
    </row>
    <row r="270" spans="2:39" s="101" customFormat="1" ht="18">
      <c r="B270" s="116"/>
      <c r="D270" s="119"/>
      <c r="E270" s="119"/>
      <c r="F270" s="119"/>
      <c r="H270" s="119"/>
      <c r="I270" s="681"/>
      <c r="AD270" s="119"/>
      <c r="AF270" s="120"/>
      <c r="AG270" s="121"/>
      <c r="AH270" s="121"/>
      <c r="AI270" s="121"/>
      <c r="AJ270" s="121"/>
      <c r="AK270" s="121"/>
      <c r="AL270" s="121"/>
      <c r="AM270" s="121"/>
    </row>
    <row r="271" spans="2:39" s="101" customFormat="1" ht="18">
      <c r="B271" s="116"/>
      <c r="D271" s="119"/>
      <c r="E271" s="119"/>
      <c r="F271" s="119"/>
      <c r="H271" s="119"/>
      <c r="I271" s="681"/>
      <c r="AD271" s="119"/>
      <c r="AF271" s="120"/>
      <c r="AG271" s="121"/>
      <c r="AH271" s="121"/>
      <c r="AI271" s="121"/>
      <c r="AJ271" s="121"/>
      <c r="AK271" s="121"/>
      <c r="AL271" s="121"/>
      <c r="AM271" s="121"/>
    </row>
    <row r="272" spans="2:39" s="101" customFormat="1" ht="18">
      <c r="B272" s="116"/>
      <c r="D272" s="119"/>
      <c r="E272" s="119"/>
      <c r="F272" s="119"/>
      <c r="H272" s="119"/>
      <c r="I272" s="681"/>
      <c r="AD272" s="119"/>
      <c r="AF272" s="120"/>
      <c r="AG272" s="121"/>
      <c r="AH272" s="121"/>
      <c r="AI272" s="121"/>
      <c r="AJ272" s="121"/>
      <c r="AK272" s="121"/>
      <c r="AL272" s="121"/>
      <c r="AM272" s="121"/>
    </row>
    <row r="273" spans="2:39" s="101" customFormat="1" ht="18">
      <c r="B273" s="116"/>
      <c r="D273" s="119"/>
      <c r="E273" s="119"/>
      <c r="F273" s="119"/>
      <c r="H273" s="119"/>
      <c r="I273" s="681"/>
      <c r="AD273" s="119"/>
      <c r="AF273" s="120"/>
      <c r="AG273" s="121"/>
      <c r="AH273" s="121"/>
      <c r="AI273" s="121"/>
      <c r="AJ273" s="121"/>
      <c r="AK273" s="121"/>
      <c r="AL273" s="121"/>
      <c r="AM273" s="121"/>
    </row>
    <row r="274" spans="2:39" s="101" customFormat="1" ht="18">
      <c r="B274" s="116"/>
      <c r="D274" s="119"/>
      <c r="E274" s="119"/>
      <c r="F274" s="119"/>
      <c r="H274" s="119"/>
      <c r="I274" s="681"/>
      <c r="AD274" s="119"/>
      <c r="AF274" s="120"/>
      <c r="AG274" s="121"/>
      <c r="AH274" s="121"/>
      <c r="AI274" s="121"/>
      <c r="AJ274" s="121"/>
      <c r="AK274" s="121"/>
      <c r="AL274" s="121"/>
      <c r="AM274" s="121"/>
    </row>
    <row r="275" spans="2:39" s="101" customFormat="1" ht="18">
      <c r="B275" s="116"/>
      <c r="D275" s="119"/>
      <c r="E275" s="119"/>
      <c r="F275" s="119"/>
      <c r="H275" s="119"/>
      <c r="I275" s="681"/>
      <c r="AD275" s="119"/>
      <c r="AF275" s="120"/>
      <c r="AG275" s="121"/>
      <c r="AH275" s="121"/>
      <c r="AI275" s="121"/>
      <c r="AJ275" s="121"/>
      <c r="AK275" s="121"/>
      <c r="AL275" s="121"/>
      <c r="AM275" s="121"/>
    </row>
    <row r="276" spans="2:39" s="101" customFormat="1" ht="18">
      <c r="B276" s="116"/>
      <c r="D276" s="119"/>
      <c r="E276" s="119"/>
      <c r="F276" s="119"/>
      <c r="H276" s="119"/>
      <c r="I276" s="681"/>
      <c r="AD276" s="119"/>
      <c r="AF276" s="120"/>
      <c r="AG276" s="121"/>
      <c r="AH276" s="121"/>
      <c r="AI276" s="121"/>
      <c r="AJ276" s="121"/>
      <c r="AK276" s="121"/>
      <c r="AL276" s="121"/>
      <c r="AM276" s="121"/>
    </row>
    <row r="277" spans="2:39" s="101" customFormat="1" ht="18">
      <c r="B277" s="116"/>
      <c r="D277" s="119"/>
      <c r="E277" s="119"/>
      <c r="F277" s="119"/>
      <c r="H277" s="119"/>
      <c r="I277" s="681"/>
      <c r="AD277" s="119"/>
      <c r="AF277" s="120"/>
      <c r="AG277" s="121"/>
      <c r="AH277" s="121"/>
      <c r="AI277" s="121"/>
      <c r="AJ277" s="121"/>
      <c r="AK277" s="121"/>
      <c r="AL277" s="121"/>
      <c r="AM277" s="121"/>
    </row>
    <row r="278" spans="2:39" s="101" customFormat="1" ht="18">
      <c r="B278" s="116"/>
      <c r="D278" s="119"/>
      <c r="E278" s="119"/>
      <c r="F278" s="119"/>
      <c r="H278" s="119"/>
      <c r="I278" s="681"/>
      <c r="AD278" s="119"/>
      <c r="AF278" s="120"/>
      <c r="AG278" s="121"/>
      <c r="AH278" s="121"/>
      <c r="AI278" s="121"/>
      <c r="AJ278" s="121"/>
      <c r="AK278" s="121"/>
      <c r="AL278" s="121"/>
      <c r="AM278" s="121"/>
    </row>
    <row r="279" spans="2:39" s="101" customFormat="1" ht="18">
      <c r="B279" s="116"/>
      <c r="D279" s="119"/>
      <c r="E279" s="119"/>
      <c r="F279" s="119"/>
      <c r="H279" s="119"/>
      <c r="I279" s="681"/>
      <c r="AD279" s="119"/>
      <c r="AF279" s="120"/>
      <c r="AG279" s="121"/>
      <c r="AH279" s="121"/>
      <c r="AI279" s="121"/>
      <c r="AJ279" s="121"/>
      <c r="AK279" s="121"/>
      <c r="AL279" s="121"/>
      <c r="AM279" s="121"/>
    </row>
    <row r="280" spans="2:39" s="101" customFormat="1" ht="18">
      <c r="B280" s="116"/>
      <c r="D280" s="119"/>
      <c r="E280" s="119"/>
      <c r="F280" s="119"/>
      <c r="H280" s="119"/>
      <c r="I280" s="681"/>
      <c r="AD280" s="119"/>
      <c r="AF280" s="120"/>
      <c r="AG280" s="121"/>
      <c r="AH280" s="121"/>
      <c r="AI280" s="121"/>
      <c r="AJ280" s="121"/>
      <c r="AK280" s="121"/>
      <c r="AL280" s="121"/>
      <c r="AM280" s="121"/>
    </row>
    <row r="281" spans="2:39" s="101" customFormat="1" ht="18">
      <c r="B281" s="116"/>
      <c r="D281" s="119"/>
      <c r="E281" s="119"/>
      <c r="F281" s="119"/>
      <c r="H281" s="119"/>
      <c r="I281" s="681"/>
      <c r="AD281" s="119"/>
      <c r="AF281" s="120"/>
      <c r="AG281" s="121"/>
      <c r="AH281" s="121"/>
      <c r="AI281" s="121"/>
      <c r="AJ281" s="121"/>
      <c r="AK281" s="121"/>
      <c r="AL281" s="121"/>
      <c r="AM281" s="121"/>
    </row>
    <row r="282" spans="2:39" s="101" customFormat="1" ht="18">
      <c r="B282" s="116"/>
      <c r="D282" s="119"/>
      <c r="E282" s="119"/>
      <c r="F282" s="119"/>
      <c r="H282" s="119"/>
      <c r="I282" s="681"/>
      <c r="AD282" s="119"/>
      <c r="AF282" s="120"/>
      <c r="AG282" s="121"/>
      <c r="AH282" s="121"/>
      <c r="AI282" s="121"/>
      <c r="AJ282" s="121"/>
      <c r="AK282" s="121"/>
      <c r="AL282" s="121"/>
      <c r="AM282" s="121"/>
    </row>
    <row r="283" spans="2:39" s="101" customFormat="1" ht="18">
      <c r="B283" s="116"/>
      <c r="D283" s="119"/>
      <c r="E283" s="119"/>
      <c r="F283" s="119"/>
      <c r="H283" s="119"/>
      <c r="I283" s="681"/>
      <c r="AD283" s="119"/>
      <c r="AF283" s="120"/>
      <c r="AG283" s="121"/>
      <c r="AH283" s="121"/>
      <c r="AI283" s="121"/>
      <c r="AJ283" s="121"/>
      <c r="AK283" s="121"/>
      <c r="AL283" s="121"/>
      <c r="AM283" s="121"/>
    </row>
    <row r="284" spans="2:39" s="101" customFormat="1" ht="18">
      <c r="B284" s="116"/>
      <c r="D284" s="119"/>
      <c r="E284" s="119"/>
      <c r="F284" s="119"/>
      <c r="H284" s="119"/>
      <c r="I284" s="681"/>
      <c r="AD284" s="119"/>
      <c r="AF284" s="120"/>
      <c r="AG284" s="121"/>
      <c r="AH284" s="121"/>
      <c r="AI284" s="121"/>
      <c r="AJ284" s="121"/>
      <c r="AK284" s="121"/>
      <c r="AL284" s="121"/>
      <c r="AM284" s="121"/>
    </row>
    <row r="285" spans="2:39" s="101" customFormat="1" ht="18">
      <c r="B285" s="116"/>
      <c r="D285" s="119"/>
      <c r="E285" s="119"/>
      <c r="F285" s="119"/>
      <c r="H285" s="119"/>
      <c r="I285" s="681"/>
      <c r="AD285" s="119"/>
      <c r="AF285" s="120"/>
      <c r="AG285" s="121"/>
      <c r="AH285" s="121"/>
      <c r="AI285" s="121"/>
      <c r="AJ285" s="121"/>
      <c r="AK285" s="121"/>
      <c r="AL285" s="121"/>
      <c r="AM285" s="121"/>
    </row>
    <row r="286" spans="2:39" s="101" customFormat="1" ht="18">
      <c r="B286" s="116"/>
      <c r="D286" s="119"/>
      <c r="E286" s="119"/>
      <c r="F286" s="119"/>
      <c r="H286" s="119"/>
      <c r="I286" s="681"/>
      <c r="AD286" s="119"/>
      <c r="AF286" s="120"/>
      <c r="AG286" s="121"/>
      <c r="AH286" s="121"/>
      <c r="AI286" s="121"/>
      <c r="AJ286" s="121"/>
      <c r="AK286" s="121"/>
      <c r="AL286" s="121"/>
      <c r="AM286" s="121"/>
    </row>
    <row r="287" spans="2:39" s="101" customFormat="1" ht="18">
      <c r="B287" s="116"/>
      <c r="D287" s="119"/>
      <c r="E287" s="119"/>
      <c r="F287" s="119"/>
      <c r="H287" s="119"/>
      <c r="I287" s="681"/>
      <c r="AD287" s="119"/>
      <c r="AF287" s="120"/>
      <c r="AG287" s="121"/>
      <c r="AH287" s="121"/>
      <c r="AI287" s="121"/>
      <c r="AJ287" s="121"/>
      <c r="AK287" s="121"/>
      <c r="AL287" s="121"/>
      <c r="AM287" s="121"/>
    </row>
    <row r="288" spans="2:39" s="101" customFormat="1" ht="18">
      <c r="B288" s="116"/>
      <c r="D288" s="119"/>
      <c r="E288" s="119"/>
      <c r="F288" s="119"/>
      <c r="H288" s="119"/>
      <c r="I288" s="681"/>
      <c r="AD288" s="119"/>
      <c r="AF288" s="120"/>
      <c r="AG288" s="121"/>
      <c r="AH288" s="121"/>
      <c r="AI288" s="121"/>
      <c r="AJ288" s="121"/>
      <c r="AK288" s="121"/>
      <c r="AL288" s="121"/>
      <c r="AM288" s="121"/>
    </row>
    <row r="289" spans="2:39" s="101" customFormat="1" ht="18">
      <c r="B289" s="116"/>
      <c r="D289" s="119"/>
      <c r="E289" s="119"/>
      <c r="F289" s="119"/>
      <c r="H289" s="119"/>
      <c r="I289" s="681"/>
      <c r="AD289" s="119"/>
      <c r="AF289" s="120"/>
      <c r="AG289" s="121"/>
      <c r="AH289" s="121"/>
      <c r="AI289" s="121"/>
      <c r="AJ289" s="121"/>
      <c r="AK289" s="121"/>
      <c r="AL289" s="121"/>
      <c r="AM289" s="121"/>
    </row>
    <row r="290" spans="2:39" s="101" customFormat="1" ht="18">
      <c r="B290" s="116"/>
      <c r="D290" s="119"/>
      <c r="E290" s="119"/>
      <c r="F290" s="119"/>
      <c r="H290" s="119"/>
      <c r="I290" s="681"/>
      <c r="AD290" s="119"/>
      <c r="AF290" s="120"/>
      <c r="AG290" s="121"/>
      <c r="AH290" s="121"/>
      <c r="AI290" s="121"/>
      <c r="AJ290" s="121"/>
      <c r="AK290" s="121"/>
      <c r="AL290" s="121"/>
      <c r="AM290" s="121"/>
    </row>
    <row r="291" spans="2:39" s="101" customFormat="1" ht="18">
      <c r="B291" s="116"/>
      <c r="D291" s="119"/>
      <c r="E291" s="119"/>
      <c r="F291" s="119"/>
      <c r="H291" s="119"/>
      <c r="I291" s="681"/>
      <c r="AD291" s="119"/>
      <c r="AF291" s="120"/>
      <c r="AG291" s="121"/>
      <c r="AH291" s="121"/>
      <c r="AI291" s="121"/>
      <c r="AJ291" s="121"/>
      <c r="AK291" s="121"/>
      <c r="AL291" s="121"/>
      <c r="AM291" s="121"/>
    </row>
    <row r="292" spans="2:39" s="101" customFormat="1" ht="18">
      <c r="B292" s="116"/>
      <c r="D292" s="119"/>
      <c r="E292" s="119"/>
      <c r="F292" s="119"/>
      <c r="H292" s="119"/>
      <c r="I292" s="681"/>
      <c r="AD292" s="119"/>
      <c r="AF292" s="120"/>
      <c r="AG292" s="121"/>
      <c r="AH292" s="121"/>
      <c r="AI292" s="121"/>
      <c r="AJ292" s="121"/>
      <c r="AK292" s="121"/>
      <c r="AL292" s="121"/>
      <c r="AM292" s="121"/>
    </row>
    <row r="293" spans="2:39" s="101" customFormat="1" ht="18">
      <c r="B293" s="116"/>
      <c r="D293" s="119"/>
      <c r="E293" s="119"/>
      <c r="F293" s="119"/>
      <c r="H293" s="119"/>
      <c r="I293" s="681"/>
      <c r="AD293" s="119"/>
      <c r="AF293" s="120"/>
      <c r="AG293" s="121"/>
      <c r="AH293" s="121"/>
      <c r="AI293" s="121"/>
      <c r="AJ293" s="121"/>
      <c r="AK293" s="121"/>
      <c r="AL293" s="121"/>
      <c r="AM293" s="121"/>
    </row>
    <row r="294" spans="2:39" s="101" customFormat="1" ht="18">
      <c r="B294" s="116"/>
      <c r="D294" s="119"/>
      <c r="E294" s="119"/>
      <c r="F294" s="119"/>
      <c r="H294" s="119"/>
      <c r="I294" s="681"/>
      <c r="AD294" s="119"/>
      <c r="AF294" s="120"/>
      <c r="AG294" s="121"/>
      <c r="AH294" s="121"/>
      <c r="AI294" s="121"/>
      <c r="AJ294" s="121"/>
      <c r="AK294" s="121"/>
      <c r="AL294" s="121"/>
      <c r="AM294" s="121"/>
    </row>
    <row r="295" spans="2:39" s="101" customFormat="1" ht="18">
      <c r="B295" s="116"/>
      <c r="D295" s="119"/>
      <c r="E295" s="119"/>
      <c r="F295" s="119"/>
      <c r="H295" s="119"/>
      <c r="I295" s="681"/>
      <c r="AD295" s="119"/>
      <c r="AF295" s="120"/>
      <c r="AG295" s="121"/>
      <c r="AH295" s="121"/>
      <c r="AI295" s="121"/>
      <c r="AJ295" s="121"/>
      <c r="AK295" s="121"/>
      <c r="AL295" s="121"/>
      <c r="AM295" s="121"/>
    </row>
    <row r="296" spans="2:39" s="101" customFormat="1" ht="18">
      <c r="B296" s="116"/>
      <c r="D296" s="119"/>
      <c r="E296" s="119"/>
      <c r="F296" s="119"/>
      <c r="H296" s="119"/>
      <c r="I296" s="681"/>
      <c r="AD296" s="119"/>
      <c r="AF296" s="120"/>
      <c r="AG296" s="121"/>
      <c r="AH296" s="121"/>
      <c r="AI296" s="121"/>
      <c r="AJ296" s="121"/>
      <c r="AK296" s="121"/>
      <c r="AL296" s="121"/>
      <c r="AM296" s="121"/>
    </row>
    <row r="297" spans="2:39" s="101" customFormat="1" ht="18">
      <c r="B297" s="116"/>
      <c r="D297" s="119"/>
      <c r="E297" s="119"/>
      <c r="F297" s="119"/>
      <c r="H297" s="119"/>
      <c r="I297" s="681"/>
      <c r="AD297" s="119"/>
      <c r="AF297" s="120"/>
      <c r="AG297" s="121"/>
      <c r="AH297" s="121"/>
      <c r="AI297" s="121"/>
      <c r="AJ297" s="121"/>
      <c r="AK297" s="121"/>
      <c r="AL297" s="121"/>
      <c r="AM297" s="121"/>
    </row>
    <row r="298" spans="2:39" s="101" customFormat="1" ht="18">
      <c r="B298" s="116"/>
      <c r="D298" s="119"/>
      <c r="E298" s="119"/>
      <c r="F298" s="119"/>
      <c r="H298" s="119"/>
      <c r="I298" s="681"/>
      <c r="AD298" s="119"/>
      <c r="AF298" s="120"/>
      <c r="AG298" s="121"/>
      <c r="AH298" s="121"/>
      <c r="AI298" s="121"/>
      <c r="AJ298" s="121"/>
      <c r="AK298" s="121"/>
      <c r="AL298" s="121"/>
      <c r="AM298" s="121"/>
    </row>
    <row r="299" spans="2:39" s="101" customFormat="1" ht="18">
      <c r="B299" s="116"/>
      <c r="D299" s="119"/>
      <c r="E299" s="119"/>
      <c r="F299" s="119"/>
      <c r="H299" s="119"/>
      <c r="I299" s="681"/>
      <c r="AD299" s="119"/>
      <c r="AF299" s="120"/>
      <c r="AG299" s="121"/>
      <c r="AH299" s="121"/>
      <c r="AI299" s="121"/>
      <c r="AJ299" s="121"/>
      <c r="AK299" s="121"/>
      <c r="AL299" s="121"/>
      <c r="AM299" s="121"/>
    </row>
    <row r="300" spans="2:39" s="101" customFormat="1" ht="18">
      <c r="B300" s="116"/>
      <c r="D300" s="119"/>
      <c r="E300" s="119"/>
      <c r="F300" s="119"/>
      <c r="H300" s="119"/>
      <c r="I300" s="681"/>
      <c r="AD300" s="119"/>
      <c r="AF300" s="120"/>
      <c r="AG300" s="121"/>
      <c r="AH300" s="121"/>
      <c r="AI300" s="121"/>
      <c r="AJ300" s="121"/>
      <c r="AK300" s="121"/>
      <c r="AL300" s="121"/>
      <c r="AM300" s="121"/>
    </row>
    <row r="301" spans="2:39" s="101" customFormat="1" ht="18">
      <c r="B301" s="116"/>
      <c r="D301" s="119"/>
      <c r="E301" s="119"/>
      <c r="F301" s="119"/>
      <c r="H301" s="119"/>
      <c r="I301" s="681"/>
      <c r="AD301" s="119"/>
      <c r="AF301" s="120"/>
      <c r="AG301" s="121"/>
      <c r="AH301" s="121"/>
      <c r="AI301" s="121"/>
      <c r="AJ301" s="121"/>
      <c r="AK301" s="121"/>
      <c r="AL301" s="121"/>
      <c r="AM301" s="121"/>
    </row>
    <row r="302" spans="2:39" s="101" customFormat="1" ht="18">
      <c r="B302" s="116"/>
      <c r="D302" s="119"/>
      <c r="E302" s="119"/>
      <c r="F302" s="119"/>
      <c r="H302" s="119"/>
      <c r="I302" s="681"/>
      <c r="AD302" s="119"/>
      <c r="AF302" s="120"/>
      <c r="AG302" s="121"/>
      <c r="AH302" s="121"/>
      <c r="AI302" s="121"/>
      <c r="AJ302" s="121"/>
      <c r="AK302" s="121"/>
      <c r="AL302" s="121"/>
      <c r="AM302" s="121"/>
    </row>
    <row r="303" spans="2:39" s="101" customFormat="1" ht="18">
      <c r="B303" s="116"/>
      <c r="D303" s="119"/>
      <c r="E303" s="119"/>
      <c r="F303" s="119"/>
      <c r="H303" s="119"/>
      <c r="I303" s="681"/>
      <c r="AD303" s="119"/>
      <c r="AF303" s="120"/>
      <c r="AG303" s="121"/>
      <c r="AH303" s="121"/>
      <c r="AI303" s="121"/>
      <c r="AJ303" s="121"/>
      <c r="AK303" s="121"/>
      <c r="AL303" s="121"/>
      <c r="AM303" s="121"/>
    </row>
    <row r="304" spans="2:39" s="101" customFormat="1" ht="18">
      <c r="B304" s="116"/>
      <c r="D304" s="119"/>
      <c r="E304" s="119"/>
      <c r="F304" s="119"/>
      <c r="H304" s="119"/>
      <c r="I304" s="681"/>
      <c r="AD304" s="119"/>
      <c r="AF304" s="120"/>
      <c r="AG304" s="121"/>
      <c r="AH304" s="121"/>
      <c r="AI304" s="121"/>
      <c r="AJ304" s="121"/>
      <c r="AK304" s="121"/>
      <c r="AL304" s="121"/>
      <c r="AM304" s="121"/>
    </row>
    <row r="305" spans="2:39" s="101" customFormat="1" ht="18">
      <c r="B305" s="116"/>
      <c r="D305" s="119"/>
      <c r="E305" s="119"/>
      <c r="F305" s="119"/>
      <c r="H305" s="119"/>
      <c r="I305" s="681"/>
      <c r="AD305" s="119"/>
      <c r="AF305" s="120"/>
      <c r="AG305" s="121"/>
      <c r="AH305" s="121"/>
      <c r="AI305" s="121"/>
      <c r="AJ305" s="121"/>
      <c r="AK305" s="121"/>
      <c r="AL305" s="121"/>
      <c r="AM305" s="121"/>
    </row>
    <row r="306" spans="2:39" s="101" customFormat="1" ht="18">
      <c r="B306" s="116"/>
      <c r="D306" s="119"/>
      <c r="E306" s="119"/>
      <c r="F306" s="119"/>
      <c r="H306" s="119"/>
      <c r="I306" s="681"/>
      <c r="AD306" s="119"/>
      <c r="AF306" s="120"/>
      <c r="AG306" s="121"/>
      <c r="AH306" s="121"/>
      <c r="AI306" s="121"/>
      <c r="AJ306" s="121"/>
      <c r="AK306" s="121"/>
      <c r="AL306" s="121"/>
      <c r="AM306" s="121"/>
    </row>
    <row r="307" spans="2:39" s="101" customFormat="1" ht="18">
      <c r="B307" s="116"/>
      <c r="D307" s="119"/>
      <c r="E307" s="119"/>
      <c r="F307" s="119"/>
      <c r="H307" s="119"/>
      <c r="I307" s="681"/>
      <c r="AD307" s="119"/>
      <c r="AF307" s="120"/>
      <c r="AG307" s="121"/>
      <c r="AH307" s="121"/>
      <c r="AI307" s="121"/>
      <c r="AJ307" s="121"/>
      <c r="AK307" s="121"/>
      <c r="AL307" s="121"/>
      <c r="AM307" s="121"/>
    </row>
    <row r="308" spans="2:39" s="101" customFormat="1" ht="18">
      <c r="B308" s="116"/>
      <c r="D308" s="119"/>
      <c r="E308" s="119"/>
      <c r="F308" s="119"/>
      <c r="H308" s="119"/>
      <c r="I308" s="681"/>
      <c r="AD308" s="119"/>
      <c r="AF308" s="120"/>
      <c r="AG308" s="121"/>
      <c r="AH308" s="121"/>
      <c r="AI308" s="121"/>
      <c r="AJ308" s="121"/>
      <c r="AK308" s="121"/>
      <c r="AL308" s="121"/>
      <c r="AM308" s="121"/>
    </row>
    <row r="309" spans="2:39" s="101" customFormat="1" ht="18">
      <c r="B309" s="116"/>
      <c r="D309" s="119"/>
      <c r="E309" s="119"/>
      <c r="F309" s="119"/>
      <c r="H309" s="119"/>
      <c r="I309" s="681"/>
      <c r="AD309" s="119"/>
      <c r="AF309" s="120"/>
      <c r="AG309" s="121"/>
      <c r="AH309" s="121"/>
      <c r="AI309" s="121"/>
      <c r="AJ309" s="121"/>
      <c r="AK309" s="121"/>
      <c r="AL309" s="121"/>
      <c r="AM309" s="121"/>
    </row>
    <row r="310" spans="2:39" s="101" customFormat="1" ht="18">
      <c r="B310" s="116"/>
      <c r="D310" s="119"/>
      <c r="E310" s="119"/>
      <c r="F310" s="119"/>
      <c r="H310" s="119"/>
      <c r="I310" s="681"/>
      <c r="AD310" s="119"/>
      <c r="AF310" s="120"/>
      <c r="AG310" s="121"/>
      <c r="AH310" s="121"/>
      <c r="AI310" s="121"/>
      <c r="AJ310" s="121"/>
      <c r="AK310" s="121"/>
      <c r="AL310" s="121"/>
      <c r="AM310" s="121"/>
    </row>
    <row r="311" spans="2:39" s="101" customFormat="1" ht="18">
      <c r="B311" s="116"/>
      <c r="D311" s="119"/>
      <c r="E311" s="119"/>
      <c r="F311" s="119"/>
      <c r="H311" s="119"/>
      <c r="I311" s="681"/>
      <c r="AD311" s="119"/>
      <c r="AF311" s="120"/>
      <c r="AG311" s="121"/>
      <c r="AH311" s="121"/>
      <c r="AI311" s="121"/>
      <c r="AJ311" s="121"/>
      <c r="AK311" s="121"/>
      <c r="AL311" s="121"/>
      <c r="AM311" s="121"/>
    </row>
    <row r="312" spans="2:39" s="101" customFormat="1" ht="18">
      <c r="B312" s="116"/>
      <c r="D312" s="119"/>
      <c r="E312" s="119"/>
      <c r="F312" s="119"/>
      <c r="H312" s="119"/>
      <c r="I312" s="681"/>
      <c r="AD312" s="119"/>
      <c r="AF312" s="120"/>
      <c r="AG312" s="121"/>
      <c r="AH312" s="121"/>
      <c r="AI312" s="121"/>
      <c r="AJ312" s="121"/>
      <c r="AK312" s="121"/>
      <c r="AL312" s="121"/>
      <c r="AM312" s="121"/>
    </row>
    <row r="313" spans="2:39" s="101" customFormat="1" ht="18">
      <c r="B313" s="116"/>
      <c r="D313" s="119"/>
      <c r="E313" s="119"/>
      <c r="F313" s="119"/>
      <c r="H313" s="119"/>
      <c r="I313" s="681"/>
      <c r="AD313" s="119"/>
      <c r="AF313" s="120"/>
      <c r="AG313" s="121"/>
      <c r="AH313" s="121"/>
      <c r="AI313" s="121"/>
      <c r="AJ313" s="121"/>
      <c r="AK313" s="121"/>
      <c r="AL313" s="121"/>
      <c r="AM313" s="121"/>
    </row>
    <row r="314" spans="2:39" s="101" customFormat="1" ht="18">
      <c r="B314" s="116"/>
      <c r="D314" s="119"/>
      <c r="E314" s="119"/>
      <c r="F314" s="119"/>
      <c r="H314" s="119"/>
      <c r="I314" s="681"/>
      <c r="AD314" s="119"/>
      <c r="AF314" s="120"/>
      <c r="AG314" s="121"/>
      <c r="AH314" s="121"/>
      <c r="AI314" s="121"/>
      <c r="AJ314" s="121"/>
      <c r="AK314" s="121"/>
      <c r="AL314" s="121"/>
      <c r="AM314" s="121"/>
    </row>
    <row r="315" spans="2:39" s="101" customFormat="1" ht="18">
      <c r="B315" s="116"/>
      <c r="D315" s="119"/>
      <c r="E315" s="119"/>
      <c r="F315" s="119"/>
      <c r="H315" s="119"/>
      <c r="I315" s="681"/>
      <c r="AD315" s="119"/>
      <c r="AF315" s="120"/>
      <c r="AG315" s="121"/>
      <c r="AH315" s="121"/>
      <c r="AI315" s="121"/>
      <c r="AJ315" s="121"/>
      <c r="AK315" s="121"/>
      <c r="AL315" s="121"/>
      <c r="AM315" s="121"/>
    </row>
    <row r="316" spans="2:39" s="101" customFormat="1" ht="18">
      <c r="B316" s="116"/>
      <c r="D316" s="119"/>
      <c r="E316" s="119"/>
      <c r="F316" s="119"/>
      <c r="H316" s="119"/>
      <c r="I316" s="681"/>
      <c r="AD316" s="119"/>
      <c r="AF316" s="120"/>
      <c r="AG316" s="121"/>
      <c r="AH316" s="121"/>
      <c r="AI316" s="121"/>
      <c r="AJ316" s="121"/>
      <c r="AK316" s="121"/>
      <c r="AL316" s="121"/>
      <c r="AM316" s="121"/>
    </row>
    <row r="317" spans="2:39" s="101" customFormat="1" ht="18">
      <c r="B317" s="116"/>
      <c r="D317" s="119"/>
      <c r="E317" s="119"/>
      <c r="F317" s="119"/>
      <c r="H317" s="119"/>
      <c r="I317" s="681"/>
      <c r="AD317" s="119"/>
      <c r="AF317" s="120"/>
      <c r="AG317" s="121"/>
      <c r="AH317" s="121"/>
      <c r="AI317" s="121"/>
      <c r="AJ317" s="121"/>
      <c r="AK317" s="121"/>
      <c r="AL317" s="121"/>
      <c r="AM317" s="121"/>
    </row>
    <row r="318" spans="2:39" s="101" customFormat="1" ht="18">
      <c r="B318" s="116"/>
      <c r="D318" s="119"/>
      <c r="E318" s="119"/>
      <c r="F318" s="119"/>
      <c r="H318" s="119"/>
      <c r="I318" s="681"/>
      <c r="AD318" s="119"/>
      <c r="AF318" s="120"/>
      <c r="AG318" s="121"/>
      <c r="AH318" s="121"/>
      <c r="AI318" s="121"/>
      <c r="AJ318" s="121"/>
      <c r="AK318" s="121"/>
      <c r="AL318" s="121"/>
      <c r="AM318" s="121"/>
    </row>
    <row r="319" spans="2:39" s="101" customFormat="1" ht="18">
      <c r="B319" s="116"/>
      <c r="D319" s="119"/>
      <c r="E319" s="119"/>
      <c r="F319" s="119"/>
      <c r="H319" s="119"/>
      <c r="I319" s="681"/>
      <c r="AD319" s="119"/>
      <c r="AF319" s="120"/>
      <c r="AG319" s="121"/>
      <c r="AH319" s="121"/>
      <c r="AI319" s="121"/>
      <c r="AJ319" s="121"/>
      <c r="AK319" s="121"/>
      <c r="AL319" s="121"/>
      <c r="AM319" s="121"/>
    </row>
    <row r="320" spans="2:39" s="101" customFormat="1" ht="18">
      <c r="B320" s="116"/>
      <c r="D320" s="119"/>
      <c r="E320" s="119"/>
      <c r="F320" s="119"/>
      <c r="H320" s="119"/>
      <c r="I320" s="681"/>
      <c r="AD320" s="119"/>
      <c r="AF320" s="120"/>
      <c r="AG320" s="121"/>
      <c r="AH320" s="121"/>
      <c r="AI320" s="121"/>
      <c r="AJ320" s="121"/>
      <c r="AK320" s="121"/>
      <c r="AL320" s="121"/>
      <c r="AM320" s="121"/>
    </row>
    <row r="321" spans="2:39" s="101" customFormat="1" ht="18">
      <c r="B321" s="116"/>
      <c r="D321" s="119"/>
      <c r="E321" s="119"/>
      <c r="F321" s="119"/>
      <c r="H321" s="119"/>
      <c r="I321" s="681"/>
      <c r="AD321" s="119"/>
      <c r="AF321" s="120"/>
      <c r="AG321" s="121"/>
      <c r="AH321" s="121"/>
      <c r="AI321" s="121"/>
      <c r="AJ321" s="121"/>
      <c r="AK321" s="121"/>
      <c r="AL321" s="121"/>
      <c r="AM321" s="121"/>
    </row>
    <row r="322" spans="2:39" s="101" customFormat="1" ht="18">
      <c r="B322" s="116"/>
      <c r="D322" s="119"/>
      <c r="E322" s="119"/>
      <c r="F322" s="119"/>
      <c r="H322" s="119"/>
      <c r="I322" s="681"/>
      <c r="AD322" s="119"/>
      <c r="AF322" s="120"/>
      <c r="AG322" s="121"/>
      <c r="AH322" s="121"/>
      <c r="AI322" s="121"/>
      <c r="AJ322" s="121"/>
      <c r="AK322" s="121"/>
      <c r="AL322" s="121"/>
      <c r="AM322" s="121"/>
    </row>
    <row r="323" spans="2:39" s="101" customFormat="1" ht="18">
      <c r="B323" s="116"/>
      <c r="D323" s="119"/>
      <c r="E323" s="119"/>
      <c r="F323" s="119"/>
      <c r="H323" s="119"/>
      <c r="I323" s="681"/>
      <c r="AD323" s="119"/>
      <c r="AF323" s="120"/>
      <c r="AG323" s="121"/>
      <c r="AH323" s="121"/>
      <c r="AI323" s="121"/>
      <c r="AJ323" s="121"/>
      <c r="AK323" s="121"/>
      <c r="AL323" s="121"/>
      <c r="AM323" s="121"/>
    </row>
    <row r="324" spans="2:39" s="101" customFormat="1" ht="18">
      <c r="B324" s="116"/>
      <c r="D324" s="119"/>
      <c r="E324" s="119"/>
      <c r="F324" s="119"/>
      <c r="H324" s="119"/>
      <c r="I324" s="681"/>
      <c r="AD324" s="119"/>
      <c r="AF324" s="120"/>
      <c r="AG324" s="121"/>
      <c r="AH324" s="121"/>
      <c r="AI324" s="121"/>
      <c r="AJ324" s="121"/>
      <c r="AK324" s="121"/>
      <c r="AL324" s="121"/>
      <c r="AM324" s="121"/>
    </row>
    <row r="325" spans="2:39" s="101" customFormat="1" ht="18">
      <c r="B325" s="116"/>
      <c r="D325" s="119"/>
      <c r="E325" s="119"/>
      <c r="F325" s="119"/>
      <c r="H325" s="119"/>
      <c r="I325" s="681"/>
      <c r="AD325" s="119"/>
      <c r="AF325" s="120"/>
      <c r="AG325" s="121"/>
      <c r="AH325" s="121"/>
      <c r="AI325" s="121"/>
      <c r="AJ325" s="121"/>
      <c r="AK325" s="121"/>
      <c r="AL325" s="121"/>
      <c r="AM325" s="121"/>
    </row>
    <row r="326" spans="2:39" s="101" customFormat="1" ht="18">
      <c r="B326" s="116"/>
      <c r="D326" s="119"/>
      <c r="E326" s="119"/>
      <c r="F326" s="119"/>
      <c r="H326" s="119"/>
      <c r="I326" s="681"/>
      <c r="AD326" s="119"/>
      <c r="AF326" s="120"/>
      <c r="AG326" s="121"/>
      <c r="AH326" s="121"/>
      <c r="AI326" s="121"/>
      <c r="AJ326" s="121"/>
      <c r="AK326" s="121"/>
      <c r="AL326" s="121"/>
      <c r="AM326" s="121"/>
    </row>
    <row r="327" spans="2:39" s="101" customFormat="1" ht="18">
      <c r="B327" s="116"/>
      <c r="D327" s="119"/>
      <c r="E327" s="119"/>
      <c r="F327" s="119"/>
      <c r="H327" s="119"/>
      <c r="I327" s="681"/>
      <c r="AD327" s="119"/>
      <c r="AF327" s="120"/>
      <c r="AG327" s="121"/>
      <c r="AH327" s="121"/>
      <c r="AI327" s="121"/>
      <c r="AJ327" s="121"/>
      <c r="AK327" s="121"/>
      <c r="AL327" s="121"/>
      <c r="AM327" s="121"/>
    </row>
    <row r="328" spans="2:39" s="101" customFormat="1">
      <c r="D328" s="119"/>
      <c r="E328" s="119"/>
      <c r="F328" s="119"/>
      <c r="H328" s="119"/>
      <c r="I328" s="681"/>
      <c r="AD328" s="119"/>
      <c r="AF328" s="120"/>
      <c r="AG328" s="121"/>
      <c r="AH328" s="121"/>
      <c r="AI328" s="121"/>
      <c r="AJ328" s="121"/>
      <c r="AK328" s="121"/>
      <c r="AL328" s="121"/>
      <c r="AM328" s="121"/>
    </row>
    <row r="329" spans="2:39" s="101" customFormat="1">
      <c r="D329" s="119"/>
      <c r="E329" s="119"/>
      <c r="F329" s="119"/>
      <c r="H329" s="119"/>
      <c r="I329" s="681"/>
      <c r="AD329" s="119"/>
      <c r="AF329" s="120"/>
      <c r="AG329" s="121"/>
      <c r="AH329" s="121"/>
      <c r="AI329" s="121"/>
      <c r="AJ329" s="121"/>
      <c r="AK329" s="121"/>
      <c r="AL329" s="121"/>
      <c r="AM329" s="121"/>
    </row>
    <row r="330" spans="2:39" s="101" customFormat="1">
      <c r="D330" s="119"/>
      <c r="E330" s="119"/>
      <c r="F330" s="119"/>
      <c r="H330" s="119"/>
      <c r="I330" s="681"/>
      <c r="AD330" s="119"/>
      <c r="AF330" s="120"/>
      <c r="AG330" s="121"/>
      <c r="AH330" s="121"/>
      <c r="AI330" s="121"/>
      <c r="AJ330" s="121"/>
      <c r="AK330" s="121"/>
      <c r="AL330" s="121"/>
      <c r="AM330" s="121"/>
    </row>
    <row r="331" spans="2:39" s="101" customFormat="1">
      <c r="D331" s="119"/>
      <c r="E331" s="119"/>
      <c r="F331" s="119"/>
      <c r="H331" s="119"/>
      <c r="I331" s="681"/>
      <c r="AD331" s="119"/>
      <c r="AF331" s="120"/>
      <c r="AG331" s="121"/>
      <c r="AH331" s="121"/>
      <c r="AI331" s="121"/>
      <c r="AJ331" s="121"/>
      <c r="AK331" s="121"/>
      <c r="AL331" s="121"/>
      <c r="AM331" s="121"/>
    </row>
    <row r="332" spans="2:39" s="101" customFormat="1">
      <c r="D332" s="119"/>
      <c r="E332" s="119"/>
      <c r="F332" s="119"/>
      <c r="H332" s="119"/>
      <c r="I332" s="681"/>
      <c r="AD332" s="119"/>
      <c r="AF332" s="120"/>
      <c r="AG332" s="121"/>
      <c r="AH332" s="121"/>
      <c r="AI332" s="121"/>
      <c r="AJ332" s="121"/>
      <c r="AK332" s="121"/>
      <c r="AL332" s="121"/>
      <c r="AM332" s="121"/>
    </row>
    <row r="333" spans="2:39" s="101" customFormat="1">
      <c r="D333" s="119"/>
      <c r="E333" s="119"/>
      <c r="F333" s="119"/>
      <c r="H333" s="119"/>
      <c r="I333" s="681"/>
      <c r="AD333" s="119"/>
      <c r="AF333" s="120"/>
      <c r="AG333" s="121"/>
      <c r="AH333" s="121"/>
      <c r="AI333" s="121"/>
      <c r="AJ333" s="121"/>
      <c r="AK333" s="121"/>
      <c r="AL333" s="121"/>
      <c r="AM333" s="121"/>
    </row>
    <row r="334" spans="2:39" s="101" customFormat="1">
      <c r="D334" s="119"/>
      <c r="E334" s="119"/>
      <c r="F334" s="119"/>
      <c r="H334" s="119"/>
      <c r="I334" s="681"/>
      <c r="AD334" s="119"/>
      <c r="AF334" s="120"/>
      <c r="AG334" s="121"/>
      <c r="AH334" s="121"/>
      <c r="AI334" s="121"/>
      <c r="AJ334" s="121"/>
      <c r="AK334" s="121"/>
      <c r="AL334" s="121"/>
      <c r="AM334" s="121"/>
    </row>
    <row r="335" spans="2:39" s="101" customFormat="1">
      <c r="D335" s="119"/>
      <c r="E335" s="119"/>
      <c r="F335" s="119"/>
      <c r="H335" s="119"/>
      <c r="I335" s="681"/>
      <c r="AD335" s="119"/>
      <c r="AF335" s="120"/>
      <c r="AG335" s="121"/>
      <c r="AH335" s="121"/>
      <c r="AI335" s="121"/>
      <c r="AJ335" s="121"/>
      <c r="AK335" s="121"/>
      <c r="AL335" s="121"/>
      <c r="AM335" s="121"/>
    </row>
    <row r="336" spans="2:39" s="101" customFormat="1">
      <c r="D336" s="119"/>
      <c r="E336" s="119"/>
      <c r="F336" s="119"/>
      <c r="H336" s="119"/>
      <c r="I336" s="681"/>
      <c r="AD336" s="119"/>
      <c r="AF336" s="120"/>
      <c r="AG336" s="121"/>
      <c r="AH336" s="121"/>
      <c r="AI336" s="121"/>
      <c r="AJ336" s="121"/>
      <c r="AK336" s="121"/>
      <c r="AL336" s="121"/>
      <c r="AM336" s="121"/>
    </row>
    <row r="337" spans="4:39" s="101" customFormat="1">
      <c r="D337" s="119"/>
      <c r="E337" s="119"/>
      <c r="F337" s="119"/>
      <c r="H337" s="119"/>
      <c r="I337" s="681"/>
      <c r="AD337" s="119"/>
      <c r="AF337" s="120"/>
      <c r="AG337" s="121"/>
      <c r="AH337" s="121"/>
      <c r="AI337" s="121"/>
      <c r="AJ337" s="121"/>
      <c r="AK337" s="121"/>
      <c r="AL337" s="121"/>
      <c r="AM337" s="121"/>
    </row>
    <row r="338" spans="4:39" s="101" customFormat="1">
      <c r="D338" s="119"/>
      <c r="E338" s="119"/>
      <c r="F338" s="119"/>
      <c r="H338" s="119"/>
      <c r="I338" s="681"/>
      <c r="AD338" s="119"/>
      <c r="AF338" s="120"/>
      <c r="AG338" s="121"/>
      <c r="AH338" s="121"/>
      <c r="AI338" s="121"/>
      <c r="AJ338" s="121"/>
      <c r="AK338" s="121"/>
      <c r="AL338" s="121"/>
      <c r="AM338" s="121"/>
    </row>
    <row r="339" spans="4:39" s="101" customFormat="1">
      <c r="D339" s="119"/>
      <c r="E339" s="119"/>
      <c r="F339" s="119"/>
      <c r="H339" s="119"/>
      <c r="I339" s="681"/>
      <c r="AD339" s="119"/>
      <c r="AF339" s="120"/>
      <c r="AG339" s="121"/>
      <c r="AH339" s="121"/>
      <c r="AI339" s="121"/>
      <c r="AJ339" s="121"/>
      <c r="AK339" s="121"/>
      <c r="AL339" s="121"/>
      <c r="AM339" s="121"/>
    </row>
    <row r="340" spans="4:39" s="101" customFormat="1">
      <c r="D340" s="119"/>
      <c r="E340" s="119"/>
      <c r="F340" s="119"/>
      <c r="H340" s="119"/>
      <c r="I340" s="681"/>
      <c r="AD340" s="119"/>
      <c r="AF340" s="120"/>
      <c r="AG340" s="121"/>
      <c r="AH340" s="121"/>
      <c r="AI340" s="121"/>
      <c r="AJ340" s="121"/>
      <c r="AK340" s="121"/>
      <c r="AL340" s="121"/>
      <c r="AM340" s="121"/>
    </row>
    <row r="341" spans="4:39" s="101" customFormat="1">
      <c r="D341" s="119"/>
      <c r="E341" s="119"/>
      <c r="F341" s="119"/>
      <c r="H341" s="119"/>
      <c r="I341" s="681"/>
      <c r="AD341" s="119"/>
      <c r="AF341" s="120"/>
      <c r="AG341" s="121"/>
      <c r="AH341" s="121"/>
      <c r="AI341" s="121"/>
      <c r="AJ341" s="121"/>
      <c r="AK341" s="121"/>
      <c r="AL341" s="121"/>
      <c r="AM341" s="121"/>
    </row>
    <row r="342" spans="4:39" s="101" customFormat="1">
      <c r="D342" s="119"/>
      <c r="E342" s="119"/>
      <c r="F342" s="119"/>
      <c r="H342" s="119"/>
      <c r="I342" s="681"/>
      <c r="AD342" s="119"/>
      <c r="AF342" s="120"/>
      <c r="AG342" s="121"/>
      <c r="AH342" s="121"/>
      <c r="AI342" s="121"/>
      <c r="AJ342" s="121"/>
      <c r="AK342" s="121"/>
      <c r="AL342" s="121"/>
      <c r="AM342" s="121"/>
    </row>
    <row r="343" spans="4:39" s="101" customFormat="1">
      <c r="D343" s="119"/>
      <c r="E343" s="119"/>
      <c r="F343" s="119"/>
      <c r="H343" s="119"/>
      <c r="I343" s="681"/>
      <c r="AD343" s="119"/>
      <c r="AF343" s="120"/>
      <c r="AG343" s="121"/>
      <c r="AH343" s="121"/>
      <c r="AI343" s="121"/>
      <c r="AJ343" s="121"/>
      <c r="AK343" s="121"/>
      <c r="AL343" s="121"/>
      <c r="AM343" s="121"/>
    </row>
    <row r="344" spans="4:39" s="101" customFormat="1">
      <c r="D344" s="119"/>
      <c r="E344" s="119"/>
      <c r="F344" s="119"/>
      <c r="H344" s="119"/>
      <c r="I344" s="681"/>
      <c r="AD344" s="119"/>
      <c r="AF344" s="120"/>
      <c r="AG344" s="121"/>
      <c r="AH344" s="121"/>
      <c r="AI344" s="121"/>
      <c r="AJ344" s="121"/>
      <c r="AK344" s="121"/>
      <c r="AL344" s="121"/>
      <c r="AM344" s="121"/>
    </row>
    <row r="345" spans="4:39" s="101" customFormat="1">
      <c r="D345" s="119"/>
      <c r="E345" s="119"/>
      <c r="F345" s="119"/>
      <c r="H345" s="119"/>
      <c r="I345" s="681"/>
      <c r="AD345" s="119"/>
      <c r="AF345" s="120"/>
      <c r="AG345" s="121"/>
      <c r="AH345" s="121"/>
      <c r="AI345" s="121"/>
      <c r="AJ345" s="121"/>
      <c r="AK345" s="121"/>
      <c r="AL345" s="121"/>
      <c r="AM345" s="121"/>
    </row>
    <row r="346" spans="4:39" s="101" customFormat="1">
      <c r="D346" s="119"/>
      <c r="E346" s="119"/>
      <c r="F346" s="119"/>
      <c r="H346" s="119"/>
      <c r="I346" s="681"/>
      <c r="AD346" s="119"/>
      <c r="AF346" s="120"/>
      <c r="AG346" s="121"/>
      <c r="AH346" s="121"/>
      <c r="AI346" s="121"/>
      <c r="AJ346" s="121"/>
      <c r="AK346" s="121"/>
      <c r="AL346" s="121"/>
      <c r="AM346" s="121"/>
    </row>
    <row r="347" spans="4:39" s="101" customFormat="1">
      <c r="D347" s="119"/>
      <c r="E347" s="119"/>
      <c r="F347" s="119"/>
      <c r="H347" s="119"/>
      <c r="I347" s="681"/>
      <c r="AD347" s="119"/>
      <c r="AF347" s="120"/>
      <c r="AG347" s="121"/>
      <c r="AH347" s="121"/>
      <c r="AI347" s="121"/>
      <c r="AJ347" s="121"/>
      <c r="AK347" s="121"/>
      <c r="AL347" s="121"/>
      <c r="AM347" s="121"/>
    </row>
    <row r="348" spans="4:39" s="101" customFormat="1">
      <c r="D348" s="119"/>
      <c r="E348" s="119"/>
      <c r="F348" s="119"/>
      <c r="H348" s="119"/>
      <c r="I348" s="681"/>
      <c r="AD348" s="119"/>
      <c r="AF348" s="120"/>
      <c r="AG348" s="121"/>
      <c r="AH348" s="121"/>
      <c r="AI348" s="121"/>
      <c r="AJ348" s="121"/>
      <c r="AK348" s="121"/>
      <c r="AL348" s="121"/>
      <c r="AM348" s="121"/>
    </row>
    <row r="349" spans="4:39" s="101" customFormat="1">
      <c r="D349" s="119"/>
      <c r="E349" s="119"/>
      <c r="F349" s="119"/>
      <c r="H349" s="119"/>
      <c r="I349" s="681"/>
      <c r="AD349" s="119"/>
      <c r="AF349" s="120"/>
      <c r="AG349" s="121"/>
      <c r="AH349" s="121"/>
      <c r="AI349" s="121"/>
      <c r="AJ349" s="121"/>
      <c r="AK349" s="121"/>
      <c r="AL349" s="121"/>
      <c r="AM349" s="121"/>
    </row>
    <row r="350" spans="4:39" s="101" customFormat="1">
      <c r="D350" s="119"/>
      <c r="E350" s="119"/>
      <c r="F350" s="119"/>
      <c r="H350" s="119"/>
      <c r="I350" s="681"/>
      <c r="AD350" s="119"/>
      <c r="AF350" s="120"/>
      <c r="AG350" s="121"/>
      <c r="AH350" s="121"/>
      <c r="AI350" s="121"/>
      <c r="AJ350" s="121"/>
      <c r="AK350" s="121"/>
      <c r="AL350" s="121"/>
      <c r="AM350" s="121"/>
    </row>
    <row r="351" spans="4:39" s="101" customFormat="1">
      <c r="D351" s="119"/>
      <c r="E351" s="119"/>
      <c r="F351" s="119"/>
      <c r="H351" s="119"/>
      <c r="I351" s="681"/>
      <c r="AD351" s="119"/>
      <c r="AF351" s="120"/>
      <c r="AG351" s="121"/>
      <c r="AH351" s="121"/>
      <c r="AI351" s="121"/>
      <c r="AJ351" s="121"/>
      <c r="AK351" s="121"/>
      <c r="AL351" s="121"/>
      <c r="AM351" s="121"/>
    </row>
    <row r="352" spans="4:39" s="101" customFormat="1">
      <c r="D352" s="119"/>
      <c r="E352" s="119"/>
      <c r="F352" s="119"/>
      <c r="H352" s="119"/>
      <c r="I352" s="681"/>
      <c r="AD352" s="119"/>
      <c r="AF352" s="120"/>
      <c r="AG352" s="121"/>
      <c r="AH352" s="121"/>
      <c r="AI352" s="121"/>
      <c r="AJ352" s="121"/>
      <c r="AK352" s="121"/>
      <c r="AL352" s="121"/>
      <c r="AM352" s="121"/>
    </row>
    <row r="353" spans="4:39" s="101" customFormat="1">
      <c r="D353" s="119"/>
      <c r="E353" s="119"/>
      <c r="F353" s="119"/>
      <c r="H353" s="119"/>
      <c r="I353" s="681"/>
      <c r="AD353" s="119"/>
      <c r="AF353" s="120"/>
      <c r="AG353" s="121"/>
      <c r="AH353" s="121"/>
      <c r="AI353" s="121"/>
      <c r="AJ353" s="121"/>
      <c r="AK353" s="121"/>
      <c r="AL353" s="121"/>
      <c r="AM353" s="121"/>
    </row>
    <row r="354" spans="4:39" s="101" customFormat="1">
      <c r="D354" s="119"/>
      <c r="E354" s="119"/>
      <c r="F354" s="119"/>
      <c r="H354" s="119"/>
      <c r="I354" s="681"/>
      <c r="AD354" s="119"/>
      <c r="AF354" s="120"/>
      <c r="AG354" s="121"/>
      <c r="AH354" s="121"/>
      <c r="AI354" s="121"/>
      <c r="AJ354" s="121"/>
      <c r="AK354" s="121"/>
      <c r="AL354" s="121"/>
      <c r="AM354" s="121"/>
    </row>
    <row r="355" spans="4:39" s="101" customFormat="1">
      <c r="D355" s="119"/>
      <c r="E355" s="119"/>
      <c r="F355" s="119"/>
      <c r="H355" s="119"/>
      <c r="I355" s="681"/>
      <c r="AD355" s="119"/>
      <c r="AF355" s="120"/>
      <c r="AG355" s="121"/>
      <c r="AH355" s="121"/>
      <c r="AI355" s="121"/>
      <c r="AJ355" s="121"/>
      <c r="AK355" s="121"/>
      <c r="AL355" s="121"/>
      <c r="AM355" s="121"/>
    </row>
    <row r="356" spans="4:39" s="101" customFormat="1">
      <c r="D356" s="119"/>
      <c r="E356" s="119"/>
      <c r="F356" s="119"/>
      <c r="H356" s="119"/>
      <c r="I356" s="681"/>
      <c r="AD356" s="119"/>
      <c r="AF356" s="120"/>
      <c r="AG356" s="121"/>
      <c r="AH356" s="121"/>
      <c r="AI356" s="121"/>
      <c r="AJ356" s="121"/>
      <c r="AK356" s="121"/>
      <c r="AL356" s="121"/>
      <c r="AM356" s="121"/>
    </row>
    <row r="357" spans="4:39" s="101" customFormat="1">
      <c r="D357" s="119"/>
      <c r="E357" s="119"/>
      <c r="F357" s="119"/>
      <c r="H357" s="119"/>
      <c r="I357" s="681"/>
      <c r="AD357" s="119"/>
      <c r="AF357" s="120"/>
      <c r="AG357" s="121"/>
      <c r="AH357" s="121"/>
      <c r="AI357" s="121"/>
      <c r="AJ357" s="121"/>
      <c r="AK357" s="121"/>
      <c r="AL357" s="121"/>
      <c r="AM357" s="121"/>
    </row>
    <row r="358" spans="4:39" s="101" customFormat="1">
      <c r="D358" s="119"/>
      <c r="E358" s="119"/>
      <c r="F358" s="119"/>
      <c r="H358" s="119"/>
      <c r="I358" s="681"/>
      <c r="AD358" s="119"/>
      <c r="AF358" s="120"/>
      <c r="AG358" s="121"/>
      <c r="AH358" s="121"/>
      <c r="AI358" s="121"/>
      <c r="AJ358" s="121"/>
      <c r="AK358" s="121"/>
      <c r="AL358" s="121"/>
      <c r="AM358" s="121"/>
    </row>
    <row r="359" spans="4:39" s="101" customFormat="1">
      <c r="D359" s="119"/>
      <c r="E359" s="119"/>
      <c r="F359" s="119"/>
      <c r="H359" s="119"/>
      <c r="I359" s="681"/>
      <c r="AD359" s="119"/>
      <c r="AF359" s="120"/>
      <c r="AG359" s="121"/>
      <c r="AH359" s="121"/>
      <c r="AI359" s="121"/>
      <c r="AJ359" s="121"/>
      <c r="AK359" s="121"/>
      <c r="AL359" s="121"/>
      <c r="AM359" s="121"/>
    </row>
    <row r="360" spans="4:39" s="101" customFormat="1">
      <c r="D360" s="119"/>
      <c r="E360" s="119"/>
      <c r="F360" s="119"/>
      <c r="H360" s="119"/>
      <c r="I360" s="681"/>
      <c r="AD360" s="119"/>
      <c r="AF360" s="120"/>
      <c r="AG360" s="121"/>
      <c r="AH360" s="121"/>
      <c r="AI360" s="121"/>
      <c r="AJ360" s="121"/>
      <c r="AK360" s="121"/>
      <c r="AL360" s="121"/>
      <c r="AM360" s="121"/>
    </row>
    <row r="361" spans="4:39" s="101" customFormat="1">
      <c r="D361" s="119"/>
      <c r="E361" s="119"/>
      <c r="F361" s="119"/>
      <c r="H361" s="119"/>
      <c r="I361" s="681"/>
      <c r="AD361" s="119"/>
      <c r="AF361" s="120"/>
      <c r="AG361" s="121"/>
      <c r="AH361" s="121"/>
      <c r="AI361" s="121"/>
      <c r="AJ361" s="121"/>
      <c r="AK361" s="121"/>
      <c r="AL361" s="121"/>
      <c r="AM361" s="121"/>
    </row>
    <row r="362" spans="4:39" s="101" customFormat="1">
      <c r="D362" s="119"/>
      <c r="E362" s="119"/>
      <c r="F362" s="119"/>
      <c r="H362" s="119"/>
      <c r="I362" s="681"/>
      <c r="AD362" s="119"/>
      <c r="AF362" s="120"/>
      <c r="AG362" s="121"/>
      <c r="AH362" s="121"/>
      <c r="AI362" s="121"/>
      <c r="AJ362" s="121"/>
      <c r="AK362" s="121"/>
      <c r="AL362" s="121"/>
      <c r="AM362" s="121"/>
    </row>
    <row r="363" spans="4:39" s="101" customFormat="1">
      <c r="D363" s="119"/>
      <c r="E363" s="119"/>
      <c r="F363" s="119"/>
      <c r="H363" s="119"/>
      <c r="I363" s="681"/>
      <c r="AD363" s="119"/>
      <c r="AF363" s="120"/>
      <c r="AG363" s="121"/>
      <c r="AH363" s="121"/>
      <c r="AI363" s="121"/>
      <c r="AJ363" s="121"/>
      <c r="AK363" s="121"/>
      <c r="AL363" s="121"/>
      <c r="AM363" s="121"/>
    </row>
    <row r="364" spans="4:39" s="101" customFormat="1">
      <c r="D364" s="119"/>
      <c r="E364" s="119"/>
      <c r="F364" s="119"/>
      <c r="H364" s="119"/>
      <c r="I364" s="681"/>
      <c r="AD364" s="119"/>
      <c r="AF364" s="120"/>
      <c r="AG364" s="121"/>
      <c r="AH364" s="121"/>
      <c r="AI364" s="121"/>
      <c r="AJ364" s="121"/>
      <c r="AK364" s="121"/>
      <c r="AL364" s="121"/>
      <c r="AM364" s="121"/>
    </row>
    <row r="365" spans="4:39" s="101" customFormat="1">
      <c r="D365" s="119"/>
      <c r="E365" s="119"/>
      <c r="F365" s="119"/>
      <c r="H365" s="119"/>
      <c r="I365" s="681"/>
      <c r="AD365" s="119"/>
      <c r="AF365" s="120"/>
      <c r="AG365" s="121"/>
      <c r="AH365" s="121"/>
      <c r="AI365" s="121"/>
      <c r="AJ365" s="121"/>
      <c r="AK365" s="121"/>
      <c r="AL365" s="121"/>
      <c r="AM365" s="121"/>
    </row>
    <row r="366" spans="4:39" s="101" customFormat="1">
      <c r="D366" s="119"/>
      <c r="E366" s="119"/>
      <c r="F366" s="119"/>
      <c r="H366" s="119"/>
      <c r="I366" s="681"/>
      <c r="AD366" s="119"/>
      <c r="AF366" s="120"/>
      <c r="AG366" s="121"/>
      <c r="AH366" s="121"/>
      <c r="AI366" s="121"/>
      <c r="AJ366" s="121"/>
      <c r="AK366" s="121"/>
      <c r="AL366" s="121"/>
      <c r="AM366" s="121"/>
    </row>
    <row r="367" spans="4:39" s="101" customFormat="1">
      <c r="D367" s="119"/>
      <c r="E367" s="119"/>
      <c r="F367" s="119"/>
      <c r="H367" s="119"/>
      <c r="I367" s="681"/>
      <c r="AD367" s="119"/>
      <c r="AF367" s="120"/>
      <c r="AG367" s="121"/>
      <c r="AH367" s="121"/>
      <c r="AI367" s="121"/>
      <c r="AJ367" s="121"/>
      <c r="AK367" s="121"/>
      <c r="AL367" s="121"/>
      <c r="AM367" s="121"/>
    </row>
    <row r="368" spans="4:39" s="101" customFormat="1">
      <c r="D368" s="119"/>
      <c r="E368" s="119"/>
      <c r="F368" s="119"/>
      <c r="H368" s="119"/>
      <c r="I368" s="681"/>
      <c r="AD368" s="119"/>
      <c r="AF368" s="120"/>
      <c r="AG368" s="121"/>
      <c r="AH368" s="121"/>
      <c r="AI368" s="121"/>
      <c r="AJ368" s="121"/>
      <c r="AK368" s="121"/>
      <c r="AL368" s="121"/>
      <c r="AM368" s="121"/>
    </row>
    <row r="369" spans="4:39" s="101" customFormat="1">
      <c r="D369" s="119"/>
      <c r="E369" s="119"/>
      <c r="F369" s="119"/>
      <c r="H369" s="119"/>
      <c r="I369" s="681"/>
      <c r="AD369" s="119"/>
      <c r="AF369" s="120"/>
      <c r="AG369" s="121"/>
      <c r="AH369" s="121"/>
      <c r="AI369" s="121"/>
      <c r="AJ369" s="121"/>
      <c r="AK369" s="121"/>
      <c r="AL369" s="121"/>
      <c r="AM369" s="121"/>
    </row>
    <row r="370" spans="4:39" s="101" customFormat="1">
      <c r="D370" s="119"/>
      <c r="E370" s="119"/>
      <c r="F370" s="119"/>
      <c r="H370" s="119"/>
      <c r="I370" s="681"/>
      <c r="AD370" s="119"/>
      <c r="AF370" s="120"/>
      <c r="AG370" s="121"/>
      <c r="AH370" s="121"/>
      <c r="AI370" s="121"/>
      <c r="AJ370" s="121"/>
      <c r="AK370" s="121"/>
      <c r="AL370" s="121"/>
      <c r="AM370" s="121"/>
    </row>
    <row r="371" spans="4:39" s="101" customFormat="1">
      <c r="D371" s="119"/>
      <c r="E371" s="119"/>
      <c r="F371" s="119"/>
      <c r="H371" s="119"/>
      <c r="I371" s="681"/>
      <c r="AD371" s="119"/>
      <c r="AF371" s="120"/>
      <c r="AG371" s="121"/>
      <c r="AH371" s="121"/>
      <c r="AI371" s="121"/>
      <c r="AJ371" s="121"/>
      <c r="AK371" s="121"/>
      <c r="AL371" s="121"/>
      <c r="AM371" s="121"/>
    </row>
    <row r="372" spans="4:39" s="101" customFormat="1">
      <c r="D372" s="119"/>
      <c r="E372" s="119"/>
      <c r="F372" s="119"/>
      <c r="H372" s="119"/>
      <c r="I372" s="681"/>
      <c r="AD372" s="119"/>
      <c r="AF372" s="120"/>
      <c r="AG372" s="121"/>
      <c r="AH372" s="121"/>
      <c r="AI372" s="121"/>
      <c r="AJ372" s="121"/>
      <c r="AK372" s="121"/>
      <c r="AL372" s="121"/>
      <c r="AM372" s="121"/>
    </row>
    <row r="373" spans="4:39" s="101" customFormat="1">
      <c r="D373" s="119"/>
      <c r="E373" s="119"/>
      <c r="F373" s="119"/>
      <c r="H373" s="119"/>
      <c r="I373" s="681"/>
      <c r="AD373" s="119"/>
      <c r="AF373" s="120"/>
      <c r="AG373" s="121"/>
      <c r="AH373" s="121"/>
      <c r="AI373" s="121"/>
      <c r="AJ373" s="121"/>
      <c r="AK373" s="121"/>
      <c r="AL373" s="121"/>
      <c r="AM373" s="121"/>
    </row>
    <row r="374" spans="4:39" s="101" customFormat="1">
      <c r="D374" s="119"/>
      <c r="E374" s="119"/>
      <c r="F374" s="119"/>
      <c r="H374" s="119"/>
      <c r="I374" s="681"/>
      <c r="AD374" s="119"/>
      <c r="AF374" s="120"/>
      <c r="AG374" s="121"/>
      <c r="AH374" s="121"/>
      <c r="AI374" s="121"/>
      <c r="AJ374" s="121"/>
      <c r="AK374" s="121"/>
      <c r="AL374" s="121"/>
      <c r="AM374" s="121"/>
    </row>
    <row r="375" spans="4:39" s="101" customFormat="1">
      <c r="D375" s="119"/>
      <c r="E375" s="119"/>
      <c r="F375" s="119"/>
      <c r="H375" s="119"/>
      <c r="I375" s="681"/>
      <c r="AD375" s="119"/>
      <c r="AF375" s="120"/>
      <c r="AG375" s="121"/>
      <c r="AH375" s="121"/>
      <c r="AI375" s="121"/>
      <c r="AJ375" s="121"/>
      <c r="AK375" s="121"/>
      <c r="AL375" s="121"/>
      <c r="AM375" s="121"/>
    </row>
    <row r="376" spans="4:39" s="101" customFormat="1">
      <c r="D376" s="119"/>
      <c r="E376" s="119"/>
      <c r="F376" s="119"/>
      <c r="H376" s="119"/>
      <c r="I376" s="681"/>
      <c r="AD376" s="119"/>
      <c r="AF376" s="120"/>
      <c r="AG376" s="121"/>
      <c r="AH376" s="121"/>
      <c r="AI376" s="121"/>
      <c r="AJ376" s="121"/>
      <c r="AK376" s="121"/>
      <c r="AL376" s="121"/>
      <c r="AM376" s="121"/>
    </row>
    <row r="377" spans="4:39" s="101" customFormat="1">
      <c r="D377" s="119"/>
      <c r="E377" s="119"/>
      <c r="F377" s="119"/>
      <c r="H377" s="119"/>
      <c r="I377" s="681"/>
      <c r="AD377" s="119"/>
      <c r="AF377" s="120"/>
      <c r="AG377" s="121"/>
      <c r="AH377" s="121"/>
      <c r="AI377" s="121"/>
      <c r="AJ377" s="121"/>
      <c r="AK377" s="121"/>
      <c r="AL377" s="121"/>
      <c r="AM377" s="121"/>
    </row>
    <row r="378" spans="4:39" s="101" customFormat="1">
      <c r="D378" s="119"/>
      <c r="E378" s="119"/>
      <c r="F378" s="119"/>
      <c r="H378" s="119"/>
      <c r="I378" s="681"/>
      <c r="AD378" s="119"/>
      <c r="AF378" s="120"/>
      <c r="AG378" s="121"/>
      <c r="AH378" s="121"/>
      <c r="AI378" s="121"/>
      <c r="AJ378" s="121"/>
      <c r="AK378" s="121"/>
      <c r="AL378" s="121"/>
      <c r="AM378" s="121"/>
    </row>
    <row r="379" spans="4:39" s="101" customFormat="1">
      <c r="D379" s="119"/>
      <c r="E379" s="119"/>
      <c r="F379" s="119"/>
      <c r="H379" s="119"/>
      <c r="I379" s="681"/>
      <c r="AD379" s="119"/>
      <c r="AF379" s="120"/>
      <c r="AG379" s="121"/>
      <c r="AH379" s="121"/>
      <c r="AI379" s="121"/>
      <c r="AJ379" s="121"/>
      <c r="AK379" s="121"/>
      <c r="AL379" s="121"/>
      <c r="AM379" s="121"/>
    </row>
    <row r="380" spans="4:39" s="101" customFormat="1">
      <c r="D380" s="119"/>
      <c r="E380" s="119"/>
      <c r="F380" s="119"/>
      <c r="H380" s="119"/>
      <c r="I380" s="681"/>
      <c r="AD380" s="119"/>
      <c r="AF380" s="120"/>
      <c r="AG380" s="121"/>
      <c r="AH380" s="121"/>
      <c r="AI380" s="121"/>
      <c r="AJ380" s="121"/>
      <c r="AK380" s="121"/>
      <c r="AL380" s="121"/>
      <c r="AM380" s="121"/>
    </row>
    <row r="381" spans="4:39" s="101" customFormat="1">
      <c r="D381" s="119"/>
      <c r="E381" s="119"/>
      <c r="F381" s="119"/>
      <c r="H381" s="119"/>
      <c r="I381" s="681"/>
      <c r="AD381" s="119"/>
      <c r="AF381" s="120"/>
      <c r="AG381" s="121"/>
      <c r="AH381" s="121"/>
      <c r="AI381" s="121"/>
      <c r="AJ381" s="121"/>
      <c r="AK381" s="121"/>
      <c r="AL381" s="121"/>
      <c r="AM381" s="121"/>
    </row>
    <row r="382" spans="4:39" s="101" customFormat="1">
      <c r="D382" s="119"/>
      <c r="E382" s="119"/>
      <c r="F382" s="119"/>
      <c r="H382" s="119"/>
      <c r="I382" s="681"/>
      <c r="AD382" s="119"/>
      <c r="AF382" s="120"/>
      <c r="AG382" s="121"/>
      <c r="AH382" s="121"/>
      <c r="AI382" s="121"/>
      <c r="AJ382" s="121"/>
      <c r="AK382" s="121"/>
      <c r="AL382" s="121"/>
      <c r="AM382" s="121"/>
    </row>
    <row r="383" spans="4:39" s="101" customFormat="1">
      <c r="D383" s="119"/>
      <c r="E383" s="119"/>
      <c r="F383" s="119"/>
      <c r="H383" s="119"/>
      <c r="I383" s="681"/>
      <c r="AD383" s="119"/>
      <c r="AF383" s="120"/>
      <c r="AG383" s="121"/>
      <c r="AH383" s="121"/>
      <c r="AI383" s="121"/>
      <c r="AJ383" s="121"/>
      <c r="AK383" s="121"/>
      <c r="AL383" s="121"/>
      <c r="AM383" s="121"/>
    </row>
    <row r="384" spans="4:39" s="101" customFormat="1">
      <c r="D384" s="119"/>
      <c r="E384" s="119"/>
      <c r="F384" s="119"/>
      <c r="H384" s="119"/>
      <c r="I384" s="681"/>
      <c r="AD384" s="119"/>
      <c r="AF384" s="120"/>
      <c r="AG384" s="121"/>
      <c r="AH384" s="121"/>
      <c r="AI384" s="121"/>
      <c r="AJ384" s="121"/>
      <c r="AK384" s="121"/>
      <c r="AL384" s="121"/>
      <c r="AM384" s="121"/>
    </row>
    <row r="385" spans="4:39" s="101" customFormat="1">
      <c r="D385" s="119"/>
      <c r="E385" s="119"/>
      <c r="F385" s="119"/>
      <c r="H385" s="119"/>
      <c r="I385" s="681"/>
      <c r="AD385" s="119"/>
      <c r="AF385" s="120"/>
      <c r="AG385" s="121"/>
      <c r="AH385" s="121"/>
      <c r="AI385" s="121"/>
      <c r="AJ385" s="121"/>
      <c r="AK385" s="121"/>
      <c r="AL385" s="121"/>
      <c r="AM385" s="121"/>
    </row>
    <row r="386" spans="4:39" s="101" customFormat="1">
      <c r="D386" s="119"/>
      <c r="E386" s="119"/>
      <c r="F386" s="119"/>
      <c r="H386" s="119"/>
      <c r="I386" s="681"/>
      <c r="AD386" s="119"/>
      <c r="AF386" s="120"/>
      <c r="AG386" s="121"/>
      <c r="AH386" s="121"/>
      <c r="AI386" s="121"/>
      <c r="AJ386" s="121"/>
      <c r="AK386" s="121"/>
      <c r="AL386" s="121"/>
      <c r="AM386" s="121"/>
    </row>
    <row r="387" spans="4:39" s="101" customFormat="1">
      <c r="D387" s="119"/>
      <c r="E387" s="119"/>
      <c r="F387" s="119"/>
      <c r="H387" s="119"/>
      <c r="I387" s="681"/>
      <c r="AD387" s="119"/>
      <c r="AF387" s="120"/>
      <c r="AG387" s="121"/>
      <c r="AH387" s="121"/>
      <c r="AI387" s="121"/>
      <c r="AJ387" s="121"/>
      <c r="AK387" s="121"/>
      <c r="AL387" s="121"/>
      <c r="AM387" s="121"/>
    </row>
    <row r="388" spans="4:39" s="101" customFormat="1">
      <c r="D388" s="119"/>
      <c r="E388" s="119"/>
      <c r="F388" s="119"/>
      <c r="H388" s="119"/>
      <c r="I388" s="681"/>
      <c r="AD388" s="119"/>
      <c r="AF388" s="120"/>
      <c r="AG388" s="121"/>
      <c r="AH388" s="121"/>
      <c r="AI388" s="121"/>
      <c r="AJ388" s="121"/>
      <c r="AK388" s="121"/>
      <c r="AL388" s="121"/>
      <c r="AM388" s="121"/>
    </row>
    <row r="389" spans="4:39" s="101" customFormat="1">
      <c r="D389" s="119"/>
      <c r="E389" s="119"/>
      <c r="F389" s="119"/>
      <c r="H389" s="119"/>
      <c r="I389" s="681"/>
      <c r="AD389" s="119"/>
      <c r="AF389" s="120"/>
      <c r="AG389" s="121"/>
      <c r="AH389" s="121"/>
      <c r="AI389" s="121"/>
      <c r="AJ389" s="121"/>
      <c r="AK389" s="121"/>
      <c r="AL389" s="121"/>
      <c r="AM389" s="121"/>
    </row>
    <row r="390" spans="4:39" s="101" customFormat="1">
      <c r="D390" s="119"/>
      <c r="E390" s="119"/>
      <c r="F390" s="119"/>
      <c r="H390" s="119"/>
      <c r="I390" s="681"/>
      <c r="AD390" s="119"/>
      <c r="AF390" s="120"/>
      <c r="AG390" s="121"/>
      <c r="AH390" s="121"/>
      <c r="AI390" s="121"/>
      <c r="AJ390" s="121"/>
      <c r="AK390" s="121"/>
      <c r="AL390" s="121"/>
      <c r="AM390" s="121"/>
    </row>
    <row r="391" spans="4:39" s="101" customFormat="1">
      <c r="D391" s="119"/>
      <c r="E391" s="119"/>
      <c r="F391" s="119"/>
      <c r="H391" s="119"/>
      <c r="I391" s="681"/>
      <c r="AD391" s="119"/>
      <c r="AF391" s="120"/>
      <c r="AG391" s="121"/>
      <c r="AH391" s="121"/>
      <c r="AI391" s="121"/>
      <c r="AJ391" s="121"/>
      <c r="AK391" s="121"/>
      <c r="AL391" s="121"/>
      <c r="AM391" s="121"/>
    </row>
    <row r="392" spans="4:39" s="101" customFormat="1">
      <c r="D392" s="119"/>
      <c r="E392" s="119"/>
      <c r="F392" s="119"/>
      <c r="H392" s="119"/>
      <c r="I392" s="681"/>
      <c r="AD392" s="119"/>
      <c r="AF392" s="120"/>
      <c r="AG392" s="121"/>
      <c r="AH392" s="121"/>
      <c r="AI392" s="121"/>
      <c r="AJ392" s="121"/>
      <c r="AK392" s="121"/>
      <c r="AL392" s="121"/>
      <c r="AM392" s="121"/>
    </row>
    <row r="393" spans="4:39" s="101" customFormat="1">
      <c r="D393" s="119"/>
      <c r="E393" s="119"/>
      <c r="F393" s="119"/>
      <c r="H393" s="119"/>
      <c r="I393" s="681"/>
      <c r="AD393" s="119"/>
      <c r="AF393" s="120"/>
      <c r="AG393" s="121"/>
      <c r="AH393" s="121"/>
      <c r="AI393" s="121"/>
      <c r="AJ393" s="121"/>
      <c r="AK393" s="121"/>
      <c r="AL393" s="121"/>
      <c r="AM393" s="121"/>
    </row>
    <row r="394" spans="4:39" s="101" customFormat="1">
      <c r="D394" s="119"/>
      <c r="E394" s="119"/>
      <c r="F394" s="119"/>
      <c r="H394" s="119"/>
      <c r="I394" s="681"/>
      <c r="AD394" s="119"/>
      <c r="AF394" s="120"/>
      <c r="AG394" s="121"/>
      <c r="AH394" s="121"/>
      <c r="AI394" s="121"/>
      <c r="AJ394" s="121"/>
      <c r="AK394" s="121"/>
      <c r="AL394" s="121"/>
      <c r="AM394" s="121"/>
    </row>
    <row r="395" spans="4:39" s="101" customFormat="1">
      <c r="D395" s="119"/>
      <c r="E395" s="119"/>
      <c r="F395" s="119"/>
      <c r="H395" s="119"/>
      <c r="I395" s="681"/>
      <c r="AD395" s="119"/>
      <c r="AF395" s="120"/>
      <c r="AG395" s="121"/>
      <c r="AH395" s="121"/>
      <c r="AI395" s="121"/>
      <c r="AJ395" s="121"/>
      <c r="AK395" s="121"/>
      <c r="AL395" s="121"/>
      <c r="AM395" s="121"/>
    </row>
    <row r="396" spans="4:39" s="101" customFormat="1">
      <c r="D396" s="119"/>
      <c r="E396" s="119"/>
      <c r="F396" s="119"/>
      <c r="H396" s="119"/>
      <c r="I396" s="681"/>
      <c r="AD396" s="119"/>
      <c r="AF396" s="120"/>
      <c r="AG396" s="121"/>
      <c r="AH396" s="121"/>
      <c r="AI396" s="121"/>
      <c r="AJ396" s="121"/>
      <c r="AK396" s="121"/>
      <c r="AL396" s="121"/>
      <c r="AM396" s="121"/>
    </row>
    <row r="397" spans="4:39" s="101" customFormat="1">
      <c r="D397" s="119"/>
      <c r="E397" s="119"/>
      <c r="F397" s="119"/>
      <c r="H397" s="119"/>
      <c r="I397" s="681"/>
      <c r="AD397" s="119"/>
      <c r="AF397" s="120"/>
      <c r="AG397" s="121"/>
      <c r="AH397" s="121"/>
      <c r="AI397" s="121"/>
      <c r="AJ397" s="121"/>
      <c r="AK397" s="121"/>
      <c r="AL397" s="121"/>
      <c r="AM397" s="121"/>
    </row>
    <row r="398" spans="4:39" s="101" customFormat="1">
      <c r="D398" s="119"/>
      <c r="E398" s="119"/>
      <c r="F398" s="119"/>
      <c r="H398" s="119"/>
      <c r="I398" s="681"/>
      <c r="AD398" s="119"/>
      <c r="AF398" s="120"/>
      <c r="AG398" s="121"/>
      <c r="AH398" s="121"/>
      <c r="AI398" s="121"/>
      <c r="AJ398" s="121"/>
      <c r="AK398" s="121"/>
      <c r="AL398" s="121"/>
      <c r="AM398" s="121"/>
    </row>
    <row r="399" spans="4:39" s="101" customFormat="1">
      <c r="D399" s="119"/>
      <c r="E399" s="119"/>
      <c r="F399" s="119"/>
      <c r="H399" s="119"/>
      <c r="I399" s="681"/>
      <c r="AD399" s="119"/>
      <c r="AF399" s="120"/>
      <c r="AG399" s="121"/>
      <c r="AH399" s="121"/>
      <c r="AI399" s="121"/>
      <c r="AJ399" s="121"/>
      <c r="AK399" s="121"/>
      <c r="AL399" s="121"/>
      <c r="AM399" s="121"/>
    </row>
    <row r="400" spans="4:39" s="101" customFormat="1">
      <c r="D400" s="119"/>
      <c r="E400" s="119"/>
      <c r="F400" s="119"/>
      <c r="H400" s="119"/>
      <c r="I400" s="681"/>
      <c r="AD400" s="119"/>
      <c r="AF400" s="120"/>
      <c r="AG400" s="121"/>
      <c r="AH400" s="121"/>
      <c r="AI400" s="121"/>
      <c r="AJ400" s="121"/>
      <c r="AK400" s="121"/>
      <c r="AL400" s="121"/>
      <c r="AM400" s="121"/>
    </row>
    <row r="401" spans="4:39" s="101" customFormat="1">
      <c r="D401" s="119"/>
      <c r="E401" s="119"/>
      <c r="F401" s="119"/>
      <c r="H401" s="119"/>
      <c r="I401" s="681"/>
      <c r="AD401" s="119"/>
      <c r="AF401" s="120"/>
      <c r="AG401" s="121"/>
      <c r="AH401" s="121"/>
      <c r="AI401" s="121"/>
      <c r="AJ401" s="121"/>
      <c r="AK401" s="121"/>
      <c r="AL401" s="121"/>
      <c r="AM401" s="121"/>
    </row>
    <row r="402" spans="4:39" s="101" customFormat="1">
      <c r="D402" s="119"/>
      <c r="E402" s="119"/>
      <c r="F402" s="119"/>
      <c r="H402" s="119"/>
      <c r="I402" s="681"/>
      <c r="AD402" s="119"/>
      <c r="AF402" s="120"/>
      <c r="AG402" s="121"/>
      <c r="AH402" s="121"/>
      <c r="AI402" s="121"/>
      <c r="AJ402" s="121"/>
      <c r="AK402" s="121"/>
      <c r="AL402" s="121"/>
      <c r="AM402" s="121"/>
    </row>
    <row r="403" spans="4:39" s="101" customFormat="1">
      <c r="D403" s="119"/>
      <c r="E403" s="119"/>
      <c r="F403" s="119"/>
      <c r="H403" s="119"/>
      <c r="I403" s="681"/>
      <c r="AD403" s="119"/>
      <c r="AF403" s="120"/>
      <c r="AG403" s="121"/>
      <c r="AH403" s="121"/>
      <c r="AI403" s="121"/>
      <c r="AJ403" s="121"/>
      <c r="AK403" s="121"/>
      <c r="AL403" s="121"/>
      <c r="AM403" s="121"/>
    </row>
    <row r="404" spans="4:39" s="101" customFormat="1">
      <c r="D404" s="119"/>
      <c r="E404" s="119"/>
      <c r="F404" s="119"/>
      <c r="H404" s="119"/>
      <c r="I404" s="681"/>
      <c r="AD404" s="119"/>
      <c r="AF404" s="120"/>
      <c r="AG404" s="121"/>
      <c r="AH404" s="121"/>
      <c r="AI404" s="121"/>
      <c r="AJ404" s="121"/>
      <c r="AK404" s="121"/>
      <c r="AL404" s="121"/>
      <c r="AM404" s="121"/>
    </row>
    <row r="405" spans="4:39" s="101" customFormat="1">
      <c r="D405" s="119"/>
      <c r="E405" s="119"/>
      <c r="F405" s="119"/>
      <c r="H405" s="119"/>
      <c r="I405" s="681"/>
      <c r="AD405" s="119"/>
      <c r="AF405" s="120"/>
      <c r="AG405" s="121"/>
      <c r="AH405" s="121"/>
      <c r="AI405" s="121"/>
      <c r="AJ405" s="121"/>
      <c r="AK405" s="121"/>
      <c r="AL405" s="121"/>
      <c r="AM405" s="121"/>
    </row>
    <row r="406" spans="4:39" s="101" customFormat="1">
      <c r="D406" s="119"/>
      <c r="E406" s="119"/>
      <c r="F406" s="119"/>
      <c r="H406" s="119"/>
      <c r="I406" s="681"/>
      <c r="AD406" s="119"/>
      <c r="AF406" s="120"/>
      <c r="AG406" s="121"/>
      <c r="AH406" s="121"/>
      <c r="AI406" s="121"/>
      <c r="AJ406" s="121"/>
      <c r="AK406" s="121"/>
      <c r="AL406" s="121"/>
      <c r="AM406" s="121"/>
    </row>
    <row r="407" spans="4:39" s="101" customFormat="1">
      <c r="D407" s="119"/>
      <c r="E407" s="119"/>
      <c r="F407" s="119"/>
      <c r="H407" s="119"/>
      <c r="I407" s="681"/>
      <c r="AD407" s="119"/>
      <c r="AF407" s="120"/>
      <c r="AG407" s="121"/>
      <c r="AH407" s="121"/>
      <c r="AI407" s="121"/>
      <c r="AJ407" s="121"/>
      <c r="AK407" s="121"/>
      <c r="AL407" s="121"/>
      <c r="AM407" s="121"/>
    </row>
    <row r="408" spans="4:39" s="101" customFormat="1">
      <c r="D408" s="119"/>
      <c r="E408" s="119"/>
      <c r="F408" s="119"/>
      <c r="H408" s="119"/>
      <c r="I408" s="681"/>
      <c r="AD408" s="119"/>
      <c r="AF408" s="120"/>
      <c r="AG408" s="121"/>
      <c r="AH408" s="121"/>
      <c r="AI408" s="121"/>
      <c r="AJ408" s="121"/>
      <c r="AK408" s="121"/>
      <c r="AL408" s="121"/>
      <c r="AM408" s="121"/>
    </row>
    <row r="409" spans="4:39" s="101" customFormat="1">
      <c r="D409" s="119"/>
      <c r="E409" s="119"/>
      <c r="F409" s="119"/>
      <c r="H409" s="119"/>
      <c r="I409" s="681"/>
      <c r="AD409" s="119"/>
      <c r="AF409" s="120"/>
      <c r="AG409" s="121"/>
      <c r="AH409" s="121"/>
      <c r="AI409" s="121"/>
      <c r="AJ409" s="121"/>
      <c r="AK409" s="121"/>
      <c r="AL409" s="121"/>
      <c r="AM409" s="121"/>
    </row>
    <row r="410" spans="4:39" s="101" customFormat="1">
      <c r="D410" s="119"/>
      <c r="E410" s="119"/>
      <c r="F410" s="119"/>
      <c r="H410" s="119"/>
      <c r="I410" s="681"/>
      <c r="AD410" s="119"/>
      <c r="AF410" s="120"/>
      <c r="AG410" s="121"/>
      <c r="AH410" s="121"/>
      <c r="AI410" s="121"/>
      <c r="AJ410" s="121"/>
      <c r="AK410" s="121"/>
      <c r="AL410" s="121"/>
      <c r="AM410" s="121"/>
    </row>
    <row r="411" spans="4:39" s="101" customFormat="1">
      <c r="D411" s="119"/>
      <c r="E411" s="119"/>
      <c r="F411" s="119"/>
      <c r="H411" s="119"/>
      <c r="I411" s="681"/>
      <c r="AD411" s="119"/>
      <c r="AF411" s="120"/>
      <c r="AG411" s="121"/>
      <c r="AH411" s="121"/>
      <c r="AI411" s="121"/>
      <c r="AJ411" s="121"/>
      <c r="AK411" s="121"/>
      <c r="AL411" s="121"/>
      <c r="AM411" s="121"/>
    </row>
    <row r="412" spans="4:39" s="101" customFormat="1">
      <c r="D412" s="119"/>
      <c r="E412" s="119"/>
      <c r="F412" s="119"/>
      <c r="H412" s="119"/>
      <c r="I412" s="681"/>
      <c r="AD412" s="119"/>
      <c r="AF412" s="120"/>
      <c r="AG412" s="121"/>
      <c r="AH412" s="121"/>
      <c r="AI412" s="121"/>
      <c r="AJ412" s="121"/>
      <c r="AK412" s="121"/>
      <c r="AL412" s="121"/>
      <c r="AM412" s="121"/>
    </row>
    <row r="413" spans="4:39" s="101" customFormat="1">
      <c r="D413" s="119"/>
      <c r="E413" s="119"/>
      <c r="F413" s="119"/>
      <c r="H413" s="119"/>
      <c r="I413" s="681"/>
      <c r="AD413" s="119"/>
      <c r="AF413" s="120"/>
      <c r="AG413" s="121"/>
      <c r="AH413" s="121"/>
      <c r="AI413" s="121"/>
      <c r="AJ413" s="121"/>
      <c r="AK413" s="121"/>
      <c r="AL413" s="121"/>
      <c r="AM413" s="121"/>
    </row>
    <row r="414" spans="4:39" s="101" customFormat="1">
      <c r="D414" s="119"/>
      <c r="E414" s="119"/>
      <c r="F414" s="119"/>
      <c r="H414" s="119"/>
      <c r="I414" s="681"/>
      <c r="AD414" s="119"/>
      <c r="AF414" s="120"/>
      <c r="AG414" s="121"/>
      <c r="AH414" s="121"/>
      <c r="AI414" s="121"/>
      <c r="AJ414" s="121"/>
      <c r="AK414" s="121"/>
      <c r="AL414" s="121"/>
      <c r="AM414" s="121"/>
    </row>
    <row r="415" spans="4:39" s="101" customFormat="1">
      <c r="D415" s="119"/>
      <c r="E415" s="119"/>
      <c r="F415" s="119"/>
      <c r="H415" s="119"/>
      <c r="I415" s="681"/>
      <c r="AD415" s="119"/>
      <c r="AF415" s="120"/>
      <c r="AG415" s="121"/>
      <c r="AH415" s="121"/>
      <c r="AI415" s="121"/>
      <c r="AJ415" s="121"/>
      <c r="AK415" s="121"/>
      <c r="AL415" s="121"/>
      <c r="AM415" s="121"/>
    </row>
    <row r="416" spans="4:39" s="101" customFormat="1">
      <c r="D416" s="119"/>
      <c r="E416" s="119"/>
      <c r="F416" s="119"/>
      <c r="H416" s="119"/>
      <c r="I416" s="681"/>
      <c r="AD416" s="119"/>
      <c r="AF416" s="120"/>
      <c r="AG416" s="121"/>
      <c r="AH416" s="121"/>
      <c r="AI416" s="121"/>
      <c r="AJ416" s="121"/>
      <c r="AK416" s="121"/>
      <c r="AL416" s="121"/>
      <c r="AM416" s="121"/>
    </row>
    <row r="417" spans="4:39" s="101" customFormat="1">
      <c r="D417" s="119"/>
      <c r="E417" s="119"/>
      <c r="F417" s="119"/>
      <c r="H417" s="119"/>
      <c r="I417" s="681"/>
      <c r="AD417" s="119"/>
      <c r="AF417" s="120"/>
      <c r="AG417" s="121"/>
      <c r="AH417" s="121"/>
      <c r="AI417" s="121"/>
      <c r="AJ417" s="121"/>
      <c r="AK417" s="121"/>
      <c r="AL417" s="121"/>
      <c r="AM417" s="121"/>
    </row>
    <row r="418" spans="4:39" s="101" customFormat="1">
      <c r="D418" s="119"/>
      <c r="E418" s="119"/>
      <c r="F418" s="119"/>
      <c r="H418" s="119"/>
      <c r="I418" s="681"/>
      <c r="AD418" s="119"/>
      <c r="AF418" s="120"/>
      <c r="AG418" s="121"/>
      <c r="AH418" s="121"/>
      <c r="AI418" s="121"/>
      <c r="AJ418" s="121"/>
      <c r="AK418" s="121"/>
      <c r="AL418" s="121"/>
      <c r="AM418" s="121"/>
    </row>
    <row r="419" spans="4:39" s="101" customFormat="1">
      <c r="D419" s="119"/>
      <c r="E419" s="119"/>
      <c r="F419" s="119"/>
      <c r="H419" s="119"/>
      <c r="I419" s="681"/>
      <c r="AD419" s="119"/>
      <c r="AF419" s="120"/>
      <c r="AG419" s="121"/>
      <c r="AH419" s="121"/>
      <c r="AI419" s="121"/>
      <c r="AJ419" s="121"/>
      <c r="AK419" s="121"/>
      <c r="AL419" s="121"/>
      <c r="AM419" s="121"/>
    </row>
    <row r="420" spans="4:39" s="101" customFormat="1">
      <c r="D420" s="119"/>
      <c r="E420" s="119"/>
      <c r="F420" s="119"/>
      <c r="H420" s="119"/>
      <c r="I420" s="681"/>
      <c r="AD420" s="119"/>
      <c r="AF420" s="120"/>
      <c r="AG420" s="121"/>
      <c r="AH420" s="121"/>
      <c r="AI420" s="121"/>
      <c r="AJ420" s="121"/>
      <c r="AK420" s="121"/>
      <c r="AL420" s="121"/>
      <c r="AM420" s="121"/>
    </row>
    <row r="421" spans="4:39" s="101" customFormat="1">
      <c r="D421" s="119"/>
      <c r="E421" s="119"/>
      <c r="F421" s="119"/>
      <c r="H421" s="119"/>
      <c r="I421" s="681"/>
      <c r="AD421" s="119"/>
      <c r="AF421" s="120"/>
      <c r="AG421" s="121"/>
      <c r="AH421" s="121"/>
      <c r="AI421" s="121"/>
      <c r="AJ421" s="121"/>
      <c r="AK421" s="121"/>
      <c r="AL421" s="121"/>
      <c r="AM421" s="121"/>
    </row>
    <row r="422" spans="4:39" s="101" customFormat="1">
      <c r="D422" s="119"/>
      <c r="E422" s="119"/>
      <c r="F422" s="119"/>
      <c r="H422" s="119"/>
      <c r="I422" s="681"/>
      <c r="AD422" s="119"/>
      <c r="AF422" s="120"/>
      <c r="AG422" s="121"/>
      <c r="AH422" s="121"/>
      <c r="AI422" s="121"/>
      <c r="AJ422" s="121"/>
      <c r="AK422" s="121"/>
      <c r="AL422" s="121"/>
      <c r="AM422" s="121"/>
    </row>
    <row r="423" spans="4:39" s="101" customFormat="1">
      <c r="D423" s="119"/>
      <c r="E423" s="119"/>
      <c r="F423" s="119"/>
      <c r="H423" s="119"/>
      <c r="I423" s="681"/>
      <c r="AD423" s="119"/>
      <c r="AF423" s="120"/>
      <c r="AG423" s="121"/>
      <c r="AH423" s="121"/>
      <c r="AI423" s="121"/>
      <c r="AJ423" s="121"/>
      <c r="AK423" s="121"/>
      <c r="AL423" s="121"/>
      <c r="AM423" s="121"/>
    </row>
    <row r="424" spans="4:39" s="101" customFormat="1">
      <c r="D424" s="119"/>
      <c r="E424" s="119"/>
      <c r="F424" s="119"/>
      <c r="H424" s="119"/>
      <c r="I424" s="681"/>
      <c r="AD424" s="119"/>
      <c r="AF424" s="120"/>
      <c r="AG424" s="121"/>
      <c r="AH424" s="121"/>
      <c r="AI424" s="121"/>
      <c r="AJ424" s="121"/>
      <c r="AK424" s="121"/>
      <c r="AL424" s="121"/>
      <c r="AM424" s="121"/>
    </row>
    <row r="425" spans="4:39" s="101" customFormat="1">
      <c r="D425" s="119"/>
      <c r="E425" s="119"/>
      <c r="F425" s="119"/>
      <c r="H425" s="119"/>
      <c r="I425" s="681"/>
      <c r="AD425" s="119"/>
      <c r="AF425" s="120"/>
      <c r="AG425" s="121"/>
      <c r="AH425" s="121"/>
      <c r="AI425" s="121"/>
      <c r="AJ425" s="121"/>
      <c r="AK425" s="121"/>
      <c r="AL425" s="121"/>
      <c r="AM425" s="121"/>
    </row>
    <row r="426" spans="4:39" s="101" customFormat="1">
      <c r="D426" s="119"/>
      <c r="E426" s="119"/>
      <c r="F426" s="119"/>
      <c r="H426" s="119"/>
      <c r="I426" s="681"/>
      <c r="AD426" s="119"/>
      <c r="AF426" s="120"/>
      <c r="AG426" s="121"/>
      <c r="AH426" s="121"/>
      <c r="AI426" s="121"/>
      <c r="AJ426" s="121"/>
      <c r="AK426" s="121"/>
      <c r="AL426" s="121"/>
      <c r="AM426" s="121"/>
    </row>
    <row r="427" spans="4:39" s="101" customFormat="1">
      <c r="D427" s="119"/>
      <c r="E427" s="119"/>
      <c r="F427" s="119"/>
      <c r="H427" s="119"/>
      <c r="I427" s="681"/>
      <c r="AD427" s="119"/>
      <c r="AF427" s="120"/>
      <c r="AG427" s="121"/>
      <c r="AH427" s="121"/>
      <c r="AI427" s="121"/>
      <c r="AJ427" s="121"/>
      <c r="AK427" s="121"/>
      <c r="AL427" s="121"/>
      <c r="AM427" s="121"/>
    </row>
    <row r="428" spans="4:39" s="101" customFormat="1">
      <c r="D428" s="119"/>
      <c r="E428" s="119"/>
      <c r="F428" s="119"/>
      <c r="H428" s="119"/>
      <c r="I428" s="681"/>
      <c r="AD428" s="119"/>
      <c r="AF428" s="120"/>
      <c r="AG428" s="121"/>
      <c r="AH428" s="121"/>
      <c r="AI428" s="121"/>
      <c r="AJ428" s="121"/>
      <c r="AK428" s="121"/>
      <c r="AL428" s="121"/>
      <c r="AM428" s="121"/>
    </row>
    <row r="429" spans="4:39" s="101" customFormat="1">
      <c r="D429" s="119"/>
      <c r="E429" s="119"/>
      <c r="F429" s="119"/>
      <c r="H429" s="119"/>
      <c r="I429" s="681"/>
      <c r="AD429" s="119"/>
      <c r="AF429" s="120"/>
      <c r="AG429" s="121"/>
      <c r="AH429" s="121"/>
      <c r="AI429" s="121"/>
      <c r="AJ429" s="121"/>
      <c r="AK429" s="121"/>
      <c r="AL429" s="121"/>
      <c r="AM429" s="121"/>
    </row>
    <row r="430" spans="4:39" s="101" customFormat="1">
      <c r="D430" s="119"/>
      <c r="E430" s="119"/>
      <c r="F430" s="119"/>
      <c r="H430" s="119"/>
      <c r="I430" s="681"/>
      <c r="AD430" s="119"/>
      <c r="AF430" s="120"/>
      <c r="AG430" s="121"/>
      <c r="AH430" s="121"/>
      <c r="AI430" s="121"/>
      <c r="AJ430" s="121"/>
      <c r="AK430" s="121"/>
      <c r="AL430" s="121"/>
      <c r="AM430" s="121"/>
    </row>
    <row r="431" spans="4:39" s="101" customFormat="1">
      <c r="D431" s="119"/>
      <c r="E431" s="119"/>
      <c r="F431" s="119"/>
      <c r="H431" s="119"/>
      <c r="I431" s="681"/>
      <c r="AD431" s="119"/>
      <c r="AF431" s="120"/>
      <c r="AG431" s="121"/>
      <c r="AH431" s="121"/>
      <c r="AI431" s="121"/>
      <c r="AJ431" s="121"/>
      <c r="AK431" s="121"/>
      <c r="AL431" s="121"/>
      <c r="AM431" s="121"/>
    </row>
    <row r="432" spans="4:39" s="101" customFormat="1">
      <c r="D432" s="119"/>
      <c r="E432" s="119"/>
      <c r="F432" s="119"/>
      <c r="H432" s="119"/>
      <c r="I432" s="681"/>
      <c r="AD432" s="119"/>
      <c r="AF432" s="120"/>
      <c r="AG432" s="121"/>
      <c r="AH432" s="121"/>
      <c r="AI432" s="121"/>
      <c r="AJ432" s="121"/>
      <c r="AK432" s="121"/>
      <c r="AL432" s="121"/>
      <c r="AM432" s="121"/>
    </row>
    <row r="433" spans="4:39" s="101" customFormat="1">
      <c r="D433" s="119"/>
      <c r="E433" s="119"/>
      <c r="F433" s="119"/>
      <c r="H433" s="119"/>
      <c r="I433" s="681"/>
      <c r="AD433" s="119"/>
      <c r="AF433" s="120"/>
      <c r="AG433" s="121"/>
      <c r="AH433" s="121"/>
      <c r="AI433" s="121"/>
      <c r="AJ433" s="121"/>
      <c r="AK433" s="121"/>
      <c r="AL433" s="121"/>
      <c r="AM433" s="121"/>
    </row>
    <row r="434" spans="4:39" s="101" customFormat="1">
      <c r="D434" s="119"/>
      <c r="E434" s="119"/>
      <c r="F434" s="119"/>
      <c r="H434" s="119"/>
      <c r="I434" s="681"/>
      <c r="AD434" s="119"/>
      <c r="AF434" s="120"/>
      <c r="AG434" s="121"/>
      <c r="AH434" s="121"/>
      <c r="AI434" s="121"/>
      <c r="AJ434" s="121"/>
      <c r="AK434" s="121"/>
      <c r="AL434" s="121"/>
      <c r="AM434" s="121"/>
    </row>
    <row r="435" spans="4:39" s="101" customFormat="1">
      <c r="D435" s="119"/>
      <c r="E435" s="119"/>
      <c r="F435" s="119"/>
      <c r="H435" s="119"/>
      <c r="I435" s="681"/>
      <c r="AD435" s="119"/>
      <c r="AF435" s="120"/>
      <c r="AG435" s="121"/>
      <c r="AH435" s="121"/>
      <c r="AI435" s="121"/>
      <c r="AJ435" s="121"/>
      <c r="AK435" s="121"/>
      <c r="AL435" s="121"/>
      <c r="AM435" s="121"/>
    </row>
    <row r="436" spans="4:39" s="101" customFormat="1">
      <c r="D436" s="119"/>
      <c r="E436" s="119"/>
      <c r="F436" s="119"/>
      <c r="H436" s="119"/>
      <c r="I436" s="681"/>
      <c r="AD436" s="119"/>
      <c r="AF436" s="120"/>
      <c r="AG436" s="121"/>
      <c r="AH436" s="121"/>
      <c r="AI436" s="121"/>
      <c r="AJ436" s="121"/>
      <c r="AK436" s="121"/>
      <c r="AL436" s="121"/>
      <c r="AM436" s="121"/>
    </row>
    <row r="437" spans="4:39" s="101" customFormat="1">
      <c r="D437" s="119"/>
      <c r="E437" s="119"/>
      <c r="F437" s="119"/>
      <c r="H437" s="119"/>
      <c r="I437" s="681"/>
      <c r="AD437" s="119"/>
      <c r="AF437" s="120"/>
      <c r="AG437" s="121"/>
      <c r="AH437" s="121"/>
      <c r="AI437" s="121"/>
      <c r="AJ437" s="121"/>
      <c r="AK437" s="121"/>
      <c r="AL437" s="121"/>
      <c r="AM437" s="121"/>
    </row>
    <row r="438" spans="4:39" s="101" customFormat="1">
      <c r="D438" s="119"/>
      <c r="E438" s="119"/>
      <c r="F438" s="119"/>
      <c r="H438" s="119"/>
      <c r="I438" s="681"/>
      <c r="AD438" s="119"/>
      <c r="AF438" s="120"/>
      <c r="AG438" s="121"/>
      <c r="AH438" s="121"/>
      <c r="AI438" s="121"/>
      <c r="AJ438" s="121"/>
      <c r="AK438" s="121"/>
      <c r="AL438" s="121"/>
      <c r="AM438" s="121"/>
    </row>
    <row r="439" spans="4:39" s="101" customFormat="1">
      <c r="D439" s="119"/>
      <c r="E439" s="119"/>
      <c r="F439" s="119"/>
      <c r="H439" s="119"/>
      <c r="I439" s="681"/>
      <c r="AD439" s="119"/>
      <c r="AF439" s="120"/>
      <c r="AG439" s="121"/>
      <c r="AH439" s="121"/>
      <c r="AI439" s="121"/>
      <c r="AJ439" s="121"/>
      <c r="AK439" s="121"/>
      <c r="AL439" s="121"/>
      <c r="AM439" s="121"/>
    </row>
    <row r="440" spans="4:39" s="101" customFormat="1">
      <c r="D440" s="119"/>
      <c r="E440" s="119"/>
      <c r="F440" s="119"/>
      <c r="H440" s="119"/>
      <c r="I440" s="681"/>
      <c r="AD440" s="119"/>
      <c r="AF440" s="120"/>
      <c r="AG440" s="121"/>
      <c r="AH440" s="121"/>
      <c r="AI440" s="121"/>
      <c r="AJ440" s="121"/>
      <c r="AK440" s="121"/>
      <c r="AL440" s="121"/>
      <c r="AM440" s="121"/>
    </row>
    <row r="441" spans="4:39" s="101" customFormat="1">
      <c r="D441" s="119"/>
      <c r="E441" s="119"/>
      <c r="F441" s="119"/>
      <c r="H441" s="119"/>
      <c r="I441" s="681"/>
      <c r="AD441" s="119"/>
      <c r="AF441" s="120"/>
      <c r="AG441" s="121"/>
      <c r="AH441" s="121"/>
      <c r="AI441" s="121"/>
      <c r="AJ441" s="121"/>
      <c r="AK441" s="121"/>
      <c r="AL441" s="121"/>
      <c r="AM441" s="121"/>
    </row>
    <row r="442" spans="4:39" s="101" customFormat="1">
      <c r="D442" s="119"/>
      <c r="E442" s="119"/>
      <c r="F442" s="119"/>
      <c r="H442" s="119"/>
      <c r="I442" s="681"/>
      <c r="AD442" s="119"/>
      <c r="AF442" s="120"/>
      <c r="AG442" s="121"/>
      <c r="AH442" s="121"/>
      <c r="AI442" s="121"/>
      <c r="AJ442" s="121"/>
      <c r="AK442" s="121"/>
      <c r="AL442" s="121"/>
      <c r="AM442" s="121"/>
    </row>
    <row r="443" spans="4:39" s="101" customFormat="1">
      <c r="D443" s="119"/>
      <c r="E443" s="119"/>
      <c r="F443" s="119"/>
      <c r="H443" s="119"/>
      <c r="I443" s="681"/>
      <c r="AD443" s="119"/>
      <c r="AF443" s="120"/>
      <c r="AG443" s="121"/>
      <c r="AH443" s="121"/>
      <c r="AI443" s="121"/>
      <c r="AJ443" s="121"/>
      <c r="AK443" s="121"/>
      <c r="AL443" s="121"/>
      <c r="AM443" s="121"/>
    </row>
    <row r="444" spans="4:39" s="101" customFormat="1">
      <c r="D444" s="119"/>
      <c r="E444" s="119"/>
      <c r="F444" s="119"/>
      <c r="H444" s="119"/>
      <c r="I444" s="681"/>
      <c r="AD444" s="119"/>
      <c r="AF444" s="120"/>
      <c r="AG444" s="121"/>
      <c r="AH444" s="121"/>
      <c r="AI444" s="121"/>
      <c r="AJ444" s="121"/>
      <c r="AK444" s="121"/>
      <c r="AL444" s="121"/>
      <c r="AM444" s="121"/>
    </row>
    <row r="445" spans="4:39" s="101" customFormat="1">
      <c r="D445" s="119"/>
      <c r="E445" s="119"/>
      <c r="F445" s="119"/>
      <c r="H445" s="119"/>
      <c r="I445" s="681"/>
      <c r="AD445" s="119"/>
      <c r="AF445" s="120"/>
      <c r="AG445" s="121"/>
      <c r="AH445" s="121"/>
      <c r="AI445" s="121"/>
      <c r="AJ445" s="121"/>
      <c r="AK445" s="121"/>
      <c r="AL445" s="121"/>
      <c r="AM445" s="121"/>
    </row>
    <row r="446" spans="4:39" s="101" customFormat="1">
      <c r="D446" s="119"/>
      <c r="E446" s="119"/>
      <c r="F446" s="119"/>
      <c r="H446" s="119"/>
      <c r="I446" s="681"/>
      <c r="AD446" s="119"/>
      <c r="AF446" s="120"/>
      <c r="AG446" s="121"/>
      <c r="AH446" s="121"/>
      <c r="AI446" s="121"/>
      <c r="AJ446" s="121"/>
      <c r="AK446" s="121"/>
      <c r="AL446" s="121"/>
      <c r="AM446" s="121"/>
    </row>
    <row r="447" spans="4:39" s="101" customFormat="1">
      <c r="D447" s="119"/>
      <c r="E447" s="119"/>
      <c r="F447" s="119"/>
      <c r="H447" s="119"/>
      <c r="I447" s="681"/>
      <c r="AD447" s="119"/>
      <c r="AF447" s="120"/>
      <c r="AG447" s="121"/>
      <c r="AH447" s="121"/>
      <c r="AI447" s="121"/>
      <c r="AJ447" s="121"/>
      <c r="AK447" s="121"/>
      <c r="AL447" s="121"/>
      <c r="AM447" s="121"/>
    </row>
    <row r="448" spans="4:39" s="101" customFormat="1">
      <c r="D448" s="119"/>
      <c r="E448" s="119"/>
      <c r="F448" s="119"/>
      <c r="H448" s="119"/>
      <c r="I448" s="681"/>
      <c r="AD448" s="119"/>
      <c r="AF448" s="120"/>
      <c r="AG448" s="121"/>
      <c r="AH448" s="121"/>
      <c r="AI448" s="121"/>
      <c r="AJ448" s="121"/>
      <c r="AK448" s="121"/>
      <c r="AL448" s="121"/>
      <c r="AM448" s="121"/>
    </row>
    <row r="449" spans="4:39" s="101" customFormat="1">
      <c r="D449" s="119"/>
      <c r="E449" s="119"/>
      <c r="F449" s="119"/>
      <c r="H449" s="119"/>
      <c r="I449" s="681"/>
      <c r="AD449" s="119"/>
      <c r="AF449" s="120"/>
      <c r="AG449" s="121"/>
      <c r="AH449" s="121"/>
      <c r="AI449" s="121"/>
      <c r="AJ449" s="121"/>
      <c r="AK449" s="121"/>
      <c r="AL449" s="121"/>
      <c r="AM449" s="121"/>
    </row>
    <row r="450" spans="4:39" s="101" customFormat="1">
      <c r="D450" s="119"/>
      <c r="E450" s="119"/>
      <c r="F450" s="119"/>
      <c r="H450" s="119"/>
      <c r="I450" s="681"/>
      <c r="AD450" s="119"/>
      <c r="AF450" s="120"/>
      <c r="AG450" s="121"/>
      <c r="AH450" s="121"/>
      <c r="AI450" s="121"/>
      <c r="AJ450" s="121"/>
      <c r="AK450" s="121"/>
      <c r="AL450" s="121"/>
      <c r="AM450" s="121"/>
    </row>
    <row r="451" spans="4:39" s="101" customFormat="1">
      <c r="D451" s="119"/>
      <c r="E451" s="119"/>
      <c r="F451" s="119"/>
      <c r="H451" s="119"/>
      <c r="I451" s="681"/>
      <c r="AD451" s="119"/>
      <c r="AF451" s="120"/>
      <c r="AG451" s="121"/>
      <c r="AH451" s="121"/>
      <c r="AI451" s="121"/>
      <c r="AJ451" s="121"/>
      <c r="AK451" s="121"/>
      <c r="AL451" s="121"/>
      <c r="AM451" s="121"/>
    </row>
    <row r="452" spans="4:39" s="101" customFormat="1">
      <c r="D452" s="119"/>
      <c r="E452" s="119"/>
      <c r="F452" s="119"/>
      <c r="H452" s="119"/>
      <c r="I452" s="681"/>
      <c r="AD452" s="119"/>
      <c r="AF452" s="120"/>
      <c r="AG452" s="121"/>
      <c r="AH452" s="121"/>
      <c r="AI452" s="121"/>
      <c r="AJ452" s="121"/>
      <c r="AK452" s="121"/>
      <c r="AL452" s="121"/>
      <c r="AM452" s="121"/>
    </row>
    <row r="453" spans="4:39" s="101" customFormat="1">
      <c r="D453" s="119"/>
      <c r="E453" s="119"/>
      <c r="F453" s="119"/>
      <c r="H453" s="119"/>
      <c r="I453" s="681"/>
      <c r="AD453" s="119"/>
      <c r="AF453" s="120"/>
      <c r="AG453" s="121"/>
      <c r="AH453" s="121"/>
      <c r="AI453" s="121"/>
      <c r="AJ453" s="121"/>
      <c r="AK453" s="121"/>
      <c r="AL453" s="121"/>
      <c r="AM453" s="121"/>
    </row>
    <row r="454" spans="4:39" s="101" customFormat="1">
      <c r="D454" s="119"/>
      <c r="E454" s="119"/>
      <c r="F454" s="119"/>
      <c r="H454" s="119"/>
      <c r="I454" s="681"/>
      <c r="AD454" s="119"/>
      <c r="AF454" s="120"/>
      <c r="AG454" s="121"/>
      <c r="AH454" s="121"/>
      <c r="AI454" s="121"/>
      <c r="AJ454" s="121"/>
      <c r="AK454" s="121"/>
      <c r="AL454" s="121"/>
      <c r="AM454" s="121"/>
    </row>
    <row r="455" spans="4:39" s="101" customFormat="1">
      <c r="D455" s="119"/>
      <c r="E455" s="119"/>
      <c r="F455" s="119"/>
      <c r="H455" s="119"/>
      <c r="I455" s="681"/>
      <c r="AD455" s="119"/>
      <c r="AF455" s="120"/>
      <c r="AG455" s="121"/>
      <c r="AH455" s="121"/>
      <c r="AI455" s="121"/>
      <c r="AJ455" s="121"/>
      <c r="AK455" s="121"/>
      <c r="AL455" s="121"/>
      <c r="AM455" s="121"/>
    </row>
    <row r="456" spans="4:39" s="101" customFormat="1">
      <c r="D456" s="119"/>
      <c r="E456" s="119"/>
      <c r="F456" s="119"/>
      <c r="H456" s="119"/>
      <c r="I456" s="681"/>
      <c r="AD456" s="119"/>
      <c r="AF456" s="120"/>
      <c r="AG456" s="121"/>
      <c r="AH456" s="121"/>
      <c r="AI456" s="121"/>
      <c r="AJ456" s="121"/>
      <c r="AK456" s="121"/>
      <c r="AL456" s="121"/>
      <c r="AM456" s="121"/>
    </row>
    <row r="457" spans="4:39" s="101" customFormat="1">
      <c r="D457" s="119"/>
      <c r="E457" s="119"/>
      <c r="F457" s="119"/>
      <c r="H457" s="119"/>
      <c r="I457" s="681"/>
      <c r="AD457" s="119"/>
      <c r="AF457" s="120"/>
      <c r="AG457" s="121"/>
      <c r="AH457" s="121"/>
      <c r="AI457" s="121"/>
      <c r="AJ457" s="121"/>
      <c r="AK457" s="121"/>
      <c r="AL457" s="121"/>
      <c r="AM457" s="121"/>
    </row>
    <row r="458" spans="4:39" s="101" customFormat="1">
      <c r="D458" s="119"/>
      <c r="E458" s="119"/>
      <c r="F458" s="119"/>
      <c r="H458" s="119"/>
      <c r="I458" s="681"/>
      <c r="AD458" s="119"/>
      <c r="AF458" s="120"/>
      <c r="AG458" s="121"/>
      <c r="AH458" s="121"/>
      <c r="AI458" s="121"/>
      <c r="AJ458" s="121"/>
      <c r="AK458" s="121"/>
      <c r="AL458" s="121"/>
      <c r="AM458" s="121"/>
    </row>
    <row r="459" spans="4:39" s="101" customFormat="1">
      <c r="D459" s="119"/>
      <c r="E459" s="119"/>
      <c r="F459" s="119"/>
      <c r="H459" s="119"/>
      <c r="I459" s="681"/>
      <c r="AD459" s="119"/>
      <c r="AF459" s="120"/>
      <c r="AG459" s="121"/>
      <c r="AH459" s="121"/>
      <c r="AI459" s="121"/>
      <c r="AJ459" s="121"/>
      <c r="AK459" s="121"/>
      <c r="AL459" s="121"/>
      <c r="AM459" s="121"/>
    </row>
    <row r="460" spans="4:39" s="101" customFormat="1">
      <c r="D460" s="119"/>
      <c r="E460" s="119"/>
      <c r="F460" s="119"/>
      <c r="H460" s="119"/>
      <c r="I460" s="681"/>
      <c r="AD460" s="119"/>
      <c r="AF460" s="120"/>
      <c r="AG460" s="121"/>
      <c r="AH460" s="121"/>
      <c r="AI460" s="121"/>
      <c r="AJ460" s="121"/>
      <c r="AK460" s="121"/>
      <c r="AL460" s="121"/>
      <c r="AM460" s="121"/>
    </row>
    <row r="461" spans="4:39" s="101" customFormat="1">
      <c r="D461" s="119"/>
      <c r="E461" s="119"/>
      <c r="F461" s="119"/>
      <c r="H461" s="119"/>
      <c r="I461" s="681"/>
      <c r="AD461" s="119"/>
      <c r="AF461" s="120"/>
      <c r="AG461" s="121"/>
      <c r="AH461" s="121"/>
      <c r="AI461" s="121"/>
      <c r="AJ461" s="121"/>
      <c r="AK461" s="121"/>
      <c r="AL461" s="121"/>
      <c r="AM461" s="121"/>
    </row>
    <row r="462" spans="4:39" s="101" customFormat="1">
      <c r="D462" s="119"/>
      <c r="E462" s="119"/>
      <c r="F462" s="119"/>
      <c r="H462" s="119"/>
      <c r="I462" s="681"/>
      <c r="AD462" s="119"/>
      <c r="AF462" s="120"/>
      <c r="AG462" s="121"/>
      <c r="AH462" s="121"/>
      <c r="AI462" s="121"/>
      <c r="AJ462" s="121"/>
      <c r="AK462" s="121"/>
      <c r="AL462" s="121"/>
      <c r="AM462" s="121"/>
    </row>
    <row r="463" spans="4:39" s="101" customFormat="1">
      <c r="D463" s="119"/>
      <c r="E463" s="119"/>
      <c r="F463" s="119"/>
      <c r="H463" s="119"/>
      <c r="I463" s="681"/>
      <c r="AD463" s="119"/>
      <c r="AF463" s="120"/>
      <c r="AG463" s="121"/>
      <c r="AH463" s="121"/>
      <c r="AI463" s="121"/>
      <c r="AJ463" s="121"/>
      <c r="AK463" s="121"/>
      <c r="AL463" s="121"/>
      <c r="AM463" s="121"/>
    </row>
    <row r="464" spans="4:39" s="101" customFormat="1">
      <c r="D464" s="119"/>
      <c r="E464" s="119"/>
      <c r="F464" s="119"/>
      <c r="H464" s="119"/>
      <c r="I464" s="681"/>
      <c r="AD464" s="119"/>
      <c r="AF464" s="120"/>
      <c r="AG464" s="121"/>
      <c r="AH464" s="121"/>
      <c r="AI464" s="121"/>
      <c r="AJ464" s="121"/>
      <c r="AK464" s="121"/>
      <c r="AL464" s="121"/>
      <c r="AM464" s="121"/>
    </row>
    <row r="465" spans="4:39" s="101" customFormat="1">
      <c r="D465" s="119"/>
      <c r="E465" s="119"/>
      <c r="F465" s="119"/>
      <c r="H465" s="119"/>
      <c r="I465" s="681"/>
      <c r="AD465" s="119"/>
      <c r="AF465" s="120"/>
      <c r="AG465" s="121"/>
      <c r="AH465" s="121"/>
      <c r="AI465" s="121"/>
      <c r="AJ465" s="121"/>
      <c r="AK465" s="121"/>
      <c r="AL465" s="121"/>
      <c r="AM465" s="121"/>
    </row>
    <row r="466" spans="4:39" s="101" customFormat="1">
      <c r="D466" s="119"/>
      <c r="E466" s="119"/>
      <c r="F466" s="119"/>
      <c r="H466" s="119"/>
      <c r="I466" s="681"/>
      <c r="AD466" s="119"/>
      <c r="AF466" s="120"/>
      <c r="AG466" s="121"/>
      <c r="AH466" s="121"/>
      <c r="AI466" s="121"/>
      <c r="AJ466" s="121"/>
      <c r="AK466" s="121"/>
      <c r="AL466" s="121"/>
      <c r="AM466" s="121"/>
    </row>
    <row r="467" spans="4:39" s="101" customFormat="1">
      <c r="D467" s="119"/>
      <c r="E467" s="119"/>
      <c r="F467" s="119"/>
      <c r="H467" s="119"/>
      <c r="I467" s="681"/>
      <c r="AD467" s="119"/>
      <c r="AF467" s="120"/>
      <c r="AG467" s="121"/>
      <c r="AH467" s="121"/>
      <c r="AI467" s="121"/>
      <c r="AJ467" s="121"/>
      <c r="AK467" s="121"/>
      <c r="AL467" s="121"/>
      <c r="AM467" s="121"/>
    </row>
    <row r="468" spans="4:39" s="101" customFormat="1">
      <c r="D468" s="119"/>
      <c r="E468" s="119"/>
      <c r="F468" s="119"/>
      <c r="H468" s="119"/>
      <c r="I468" s="681"/>
      <c r="AD468" s="119"/>
      <c r="AF468" s="120"/>
      <c r="AG468" s="121"/>
      <c r="AH468" s="121"/>
      <c r="AI468" s="121"/>
      <c r="AJ468" s="121"/>
      <c r="AK468" s="121"/>
      <c r="AL468" s="121"/>
      <c r="AM468" s="121"/>
    </row>
    <row r="469" spans="4:39" s="101" customFormat="1">
      <c r="D469" s="119"/>
      <c r="E469" s="119"/>
      <c r="F469" s="119"/>
      <c r="H469" s="119"/>
      <c r="I469" s="681"/>
      <c r="AD469" s="119"/>
      <c r="AF469" s="120"/>
      <c r="AG469" s="121"/>
      <c r="AH469" s="121"/>
      <c r="AI469" s="121"/>
      <c r="AJ469" s="121"/>
      <c r="AK469" s="121"/>
      <c r="AL469" s="121"/>
      <c r="AM469" s="121"/>
    </row>
    <row r="470" spans="4:39" s="101" customFormat="1">
      <c r="D470" s="119"/>
      <c r="E470" s="119"/>
      <c r="F470" s="119"/>
      <c r="H470" s="119"/>
      <c r="I470" s="681"/>
      <c r="AD470" s="119"/>
      <c r="AF470" s="120"/>
      <c r="AG470" s="121"/>
      <c r="AH470" s="121"/>
      <c r="AI470" s="121"/>
      <c r="AJ470" s="121"/>
      <c r="AK470" s="121"/>
      <c r="AL470" s="121"/>
      <c r="AM470" s="121"/>
    </row>
    <row r="471" spans="4:39" s="101" customFormat="1">
      <c r="D471" s="119"/>
      <c r="E471" s="119"/>
      <c r="F471" s="119"/>
      <c r="H471" s="119"/>
      <c r="I471" s="681"/>
      <c r="AD471" s="119"/>
      <c r="AF471" s="120"/>
      <c r="AG471" s="121"/>
      <c r="AH471" s="121"/>
      <c r="AI471" s="121"/>
      <c r="AJ471" s="121"/>
      <c r="AK471" s="121"/>
      <c r="AL471" s="121"/>
      <c r="AM471" s="121"/>
    </row>
    <row r="472" spans="4:39" s="101" customFormat="1">
      <c r="D472" s="119"/>
      <c r="E472" s="119"/>
      <c r="F472" s="119"/>
      <c r="H472" s="119"/>
      <c r="I472" s="681"/>
      <c r="AD472" s="119"/>
      <c r="AF472" s="120"/>
      <c r="AG472" s="121"/>
      <c r="AH472" s="121"/>
      <c r="AI472" s="121"/>
      <c r="AJ472" s="121"/>
      <c r="AK472" s="121"/>
      <c r="AL472" s="121"/>
      <c r="AM472" s="121"/>
    </row>
    <row r="473" spans="4:39" s="101" customFormat="1">
      <c r="D473" s="119"/>
      <c r="E473" s="119"/>
      <c r="F473" s="119"/>
      <c r="H473" s="119"/>
      <c r="I473" s="681"/>
      <c r="AD473" s="119"/>
      <c r="AF473" s="120"/>
      <c r="AG473" s="121"/>
      <c r="AH473" s="121"/>
      <c r="AI473" s="121"/>
      <c r="AJ473" s="121"/>
      <c r="AK473" s="121"/>
      <c r="AL473" s="121"/>
      <c r="AM473" s="121"/>
    </row>
    <row r="474" spans="4:39" s="101" customFormat="1">
      <c r="D474" s="119"/>
      <c r="E474" s="119"/>
      <c r="F474" s="119"/>
      <c r="H474" s="119"/>
      <c r="I474" s="681"/>
      <c r="AD474" s="119"/>
      <c r="AF474" s="120"/>
      <c r="AG474" s="121"/>
      <c r="AH474" s="121"/>
      <c r="AI474" s="121"/>
      <c r="AJ474" s="121"/>
      <c r="AK474" s="121"/>
      <c r="AL474" s="121"/>
      <c r="AM474" s="121"/>
    </row>
    <row r="475" spans="4:39" s="101" customFormat="1">
      <c r="D475" s="119"/>
      <c r="E475" s="119"/>
      <c r="F475" s="119"/>
      <c r="H475" s="119"/>
      <c r="I475" s="681"/>
      <c r="AD475" s="119"/>
      <c r="AF475" s="120"/>
      <c r="AG475" s="121"/>
      <c r="AH475" s="121"/>
      <c r="AI475" s="121"/>
      <c r="AJ475" s="121"/>
      <c r="AK475" s="121"/>
      <c r="AL475" s="121"/>
      <c r="AM475" s="121"/>
    </row>
    <row r="476" spans="4:39" s="101" customFormat="1">
      <c r="D476" s="119"/>
      <c r="E476" s="119"/>
      <c r="F476" s="119"/>
      <c r="H476" s="119"/>
      <c r="I476" s="681"/>
      <c r="AD476" s="119"/>
      <c r="AF476" s="120"/>
      <c r="AG476" s="121"/>
      <c r="AH476" s="121"/>
      <c r="AI476" s="121"/>
      <c r="AJ476" s="121"/>
      <c r="AK476" s="121"/>
      <c r="AL476" s="121"/>
      <c r="AM476" s="121"/>
    </row>
    <row r="477" spans="4:39" s="101" customFormat="1">
      <c r="D477" s="119"/>
      <c r="E477" s="119"/>
      <c r="F477" s="119"/>
      <c r="H477" s="119"/>
      <c r="I477" s="681"/>
      <c r="AD477" s="119"/>
      <c r="AF477" s="120"/>
      <c r="AG477" s="121"/>
      <c r="AH477" s="121"/>
      <c r="AI477" s="121"/>
      <c r="AJ477" s="121"/>
      <c r="AK477" s="121"/>
      <c r="AL477" s="121"/>
      <c r="AM477" s="121"/>
    </row>
    <row r="478" spans="4:39" s="101" customFormat="1">
      <c r="D478" s="119"/>
      <c r="E478" s="119"/>
      <c r="F478" s="119"/>
      <c r="H478" s="119"/>
      <c r="I478" s="681"/>
      <c r="AD478" s="119"/>
      <c r="AF478" s="120"/>
      <c r="AG478" s="121"/>
      <c r="AH478" s="121"/>
      <c r="AI478" s="121"/>
      <c r="AJ478" s="121"/>
      <c r="AK478" s="121"/>
      <c r="AL478" s="121"/>
      <c r="AM478" s="121"/>
    </row>
    <row r="479" spans="4:39" s="101" customFormat="1">
      <c r="D479" s="119"/>
      <c r="E479" s="119"/>
      <c r="F479" s="119"/>
      <c r="H479" s="119"/>
      <c r="I479" s="681"/>
      <c r="AD479" s="119"/>
      <c r="AF479" s="120"/>
      <c r="AG479" s="121"/>
      <c r="AH479" s="121"/>
      <c r="AI479" s="121"/>
      <c r="AJ479" s="121"/>
      <c r="AK479" s="121"/>
      <c r="AL479" s="121"/>
      <c r="AM479" s="121"/>
    </row>
    <row r="480" spans="4:39" s="101" customFormat="1">
      <c r="D480" s="119"/>
      <c r="E480" s="119"/>
      <c r="F480" s="119"/>
      <c r="H480" s="119"/>
      <c r="I480" s="681"/>
      <c r="AD480" s="119"/>
      <c r="AF480" s="120"/>
      <c r="AG480" s="121"/>
      <c r="AH480" s="121"/>
      <c r="AI480" s="121"/>
      <c r="AJ480" s="121"/>
      <c r="AK480" s="121"/>
      <c r="AL480" s="121"/>
      <c r="AM480" s="121"/>
    </row>
    <row r="481" spans="4:39" s="101" customFormat="1">
      <c r="D481" s="119"/>
      <c r="E481" s="119"/>
      <c r="F481" s="119"/>
      <c r="H481" s="119"/>
      <c r="I481" s="681"/>
      <c r="AD481" s="119"/>
      <c r="AF481" s="120"/>
      <c r="AG481" s="121"/>
      <c r="AH481" s="121"/>
      <c r="AI481" s="121"/>
      <c r="AJ481" s="121"/>
      <c r="AK481" s="121"/>
      <c r="AL481" s="121"/>
      <c r="AM481" s="121"/>
    </row>
    <row r="482" spans="4:39" s="101" customFormat="1">
      <c r="D482" s="119"/>
      <c r="E482" s="119"/>
      <c r="F482" s="119"/>
      <c r="H482" s="119"/>
      <c r="I482" s="681"/>
      <c r="AD482" s="119"/>
      <c r="AF482" s="120"/>
      <c r="AG482" s="121"/>
      <c r="AH482" s="121"/>
      <c r="AI482" s="121"/>
      <c r="AJ482" s="121"/>
      <c r="AK482" s="121"/>
      <c r="AL482" s="121"/>
      <c r="AM482" s="121"/>
    </row>
    <row r="483" spans="4:39" s="101" customFormat="1">
      <c r="D483" s="119"/>
      <c r="E483" s="119"/>
      <c r="F483" s="119"/>
      <c r="H483" s="119"/>
      <c r="I483" s="681"/>
      <c r="AD483" s="119"/>
      <c r="AF483" s="120"/>
      <c r="AG483" s="121"/>
      <c r="AH483" s="121"/>
      <c r="AI483" s="121"/>
      <c r="AJ483" s="121"/>
      <c r="AK483" s="121"/>
      <c r="AL483" s="121"/>
      <c r="AM483" s="121"/>
    </row>
    <row r="484" spans="4:39" s="101" customFormat="1">
      <c r="D484" s="119"/>
      <c r="E484" s="119"/>
      <c r="F484" s="119"/>
      <c r="H484" s="119"/>
      <c r="I484" s="681"/>
      <c r="AD484" s="119"/>
      <c r="AF484" s="120"/>
      <c r="AG484" s="121"/>
      <c r="AH484" s="121"/>
      <c r="AI484" s="121"/>
      <c r="AJ484" s="121"/>
      <c r="AK484" s="121"/>
      <c r="AL484" s="121"/>
      <c r="AM484" s="121"/>
    </row>
    <row r="485" spans="4:39" s="101" customFormat="1">
      <c r="D485" s="119"/>
      <c r="E485" s="119"/>
      <c r="F485" s="119"/>
      <c r="H485" s="119"/>
      <c r="I485" s="681"/>
      <c r="AD485" s="119"/>
      <c r="AF485" s="120"/>
      <c r="AG485" s="121"/>
      <c r="AH485" s="121"/>
      <c r="AI485" s="121"/>
      <c r="AJ485" s="121"/>
      <c r="AK485" s="121"/>
      <c r="AL485" s="121"/>
      <c r="AM485" s="121"/>
    </row>
    <row r="486" spans="4:39" s="101" customFormat="1">
      <c r="D486" s="119"/>
      <c r="E486" s="119"/>
      <c r="F486" s="119"/>
      <c r="H486" s="119"/>
      <c r="I486" s="681"/>
      <c r="AD486" s="119"/>
      <c r="AF486" s="120"/>
      <c r="AG486" s="121"/>
      <c r="AH486" s="121"/>
      <c r="AI486" s="121"/>
      <c r="AJ486" s="121"/>
      <c r="AK486" s="121"/>
      <c r="AL486" s="121"/>
      <c r="AM486" s="121"/>
    </row>
    <row r="487" spans="4:39" s="101" customFormat="1">
      <c r="D487" s="119"/>
      <c r="E487" s="119"/>
      <c r="F487" s="119"/>
      <c r="H487" s="119"/>
      <c r="I487" s="681"/>
      <c r="AD487" s="119"/>
      <c r="AF487" s="120"/>
      <c r="AG487" s="121"/>
      <c r="AH487" s="121"/>
      <c r="AI487" s="121"/>
      <c r="AJ487" s="121"/>
      <c r="AK487" s="121"/>
      <c r="AL487" s="121"/>
      <c r="AM487" s="121"/>
    </row>
    <row r="488" spans="4:39" s="101" customFormat="1">
      <c r="D488" s="119"/>
      <c r="E488" s="119"/>
      <c r="F488" s="119"/>
      <c r="H488" s="119"/>
      <c r="I488" s="681"/>
      <c r="AD488" s="119"/>
      <c r="AF488" s="120"/>
      <c r="AG488" s="121"/>
      <c r="AH488" s="121"/>
      <c r="AI488" s="121"/>
      <c r="AJ488" s="121"/>
      <c r="AK488" s="121"/>
      <c r="AL488" s="121"/>
      <c r="AM488" s="121"/>
    </row>
    <row r="489" spans="4:39" s="101" customFormat="1">
      <c r="D489" s="119"/>
      <c r="E489" s="119"/>
      <c r="F489" s="119"/>
      <c r="H489" s="119"/>
      <c r="I489" s="681"/>
      <c r="AD489" s="119"/>
      <c r="AF489" s="120"/>
      <c r="AG489" s="121"/>
      <c r="AH489" s="121"/>
      <c r="AI489" s="121"/>
      <c r="AJ489" s="121"/>
      <c r="AK489" s="121"/>
      <c r="AL489" s="121"/>
      <c r="AM489" s="121"/>
    </row>
    <row r="490" spans="4:39" s="101" customFormat="1">
      <c r="D490" s="119"/>
      <c r="E490" s="119"/>
      <c r="F490" s="119"/>
      <c r="H490" s="119"/>
      <c r="I490" s="681"/>
      <c r="AD490" s="119"/>
      <c r="AF490" s="120"/>
      <c r="AG490" s="121"/>
      <c r="AH490" s="121"/>
      <c r="AI490" s="121"/>
      <c r="AJ490" s="121"/>
      <c r="AK490" s="121"/>
      <c r="AL490" s="121"/>
      <c r="AM490" s="121"/>
    </row>
    <row r="491" spans="4:39" s="101" customFormat="1">
      <c r="D491" s="119"/>
      <c r="E491" s="119"/>
      <c r="F491" s="119"/>
      <c r="H491" s="119"/>
      <c r="I491" s="681"/>
      <c r="AD491" s="119"/>
      <c r="AF491" s="120"/>
      <c r="AG491" s="121"/>
      <c r="AH491" s="121"/>
      <c r="AI491" s="121"/>
      <c r="AJ491" s="121"/>
      <c r="AK491" s="121"/>
      <c r="AL491" s="121"/>
      <c r="AM491" s="121"/>
    </row>
    <row r="492" spans="4:39" s="101" customFormat="1">
      <c r="D492" s="119"/>
      <c r="E492" s="119"/>
      <c r="F492" s="119"/>
      <c r="H492" s="119"/>
      <c r="I492" s="681"/>
      <c r="AD492" s="119"/>
      <c r="AF492" s="120"/>
      <c r="AG492" s="121"/>
      <c r="AH492" s="121"/>
      <c r="AI492" s="121"/>
      <c r="AJ492" s="121"/>
      <c r="AK492" s="121"/>
      <c r="AL492" s="121"/>
      <c r="AM492" s="121"/>
    </row>
    <row r="493" spans="4:39" s="101" customFormat="1">
      <c r="D493" s="119"/>
      <c r="E493" s="119"/>
      <c r="F493" s="119"/>
      <c r="H493" s="119"/>
      <c r="I493" s="681"/>
      <c r="AD493" s="119"/>
      <c r="AF493" s="120"/>
      <c r="AG493" s="121"/>
      <c r="AH493" s="121"/>
      <c r="AI493" s="121"/>
      <c r="AJ493" s="121"/>
      <c r="AK493" s="121"/>
      <c r="AL493" s="121"/>
      <c r="AM493" s="121"/>
    </row>
    <row r="494" spans="4:39" s="101" customFormat="1">
      <c r="D494" s="119"/>
      <c r="E494" s="119"/>
      <c r="F494" s="119"/>
      <c r="H494" s="119"/>
      <c r="I494" s="681"/>
      <c r="AD494" s="119"/>
      <c r="AF494" s="120"/>
      <c r="AG494" s="121"/>
      <c r="AH494" s="121"/>
      <c r="AI494" s="121"/>
      <c r="AJ494" s="121"/>
      <c r="AK494" s="121"/>
      <c r="AL494" s="121"/>
      <c r="AM494" s="121"/>
    </row>
    <row r="495" spans="4:39" s="101" customFormat="1">
      <c r="D495" s="119"/>
      <c r="E495" s="119"/>
      <c r="F495" s="119"/>
      <c r="H495" s="119"/>
      <c r="I495" s="681"/>
      <c r="AD495" s="119"/>
      <c r="AF495" s="120"/>
      <c r="AG495" s="121"/>
      <c r="AH495" s="121"/>
      <c r="AI495" s="121"/>
      <c r="AJ495" s="121"/>
      <c r="AK495" s="121"/>
      <c r="AL495" s="121"/>
      <c r="AM495" s="121"/>
    </row>
    <row r="496" spans="4:39" s="101" customFormat="1">
      <c r="D496" s="119"/>
      <c r="E496" s="119"/>
      <c r="F496" s="119"/>
      <c r="H496" s="119"/>
      <c r="I496" s="681"/>
      <c r="AD496" s="119"/>
      <c r="AF496" s="120"/>
      <c r="AG496" s="121"/>
      <c r="AH496" s="121"/>
      <c r="AI496" s="121"/>
      <c r="AJ496" s="121"/>
      <c r="AK496" s="121"/>
      <c r="AL496" s="121"/>
      <c r="AM496" s="121"/>
    </row>
    <row r="497" spans="4:39" s="101" customFormat="1">
      <c r="D497" s="119"/>
      <c r="E497" s="119"/>
      <c r="F497" s="119"/>
      <c r="H497" s="119"/>
      <c r="I497" s="681"/>
      <c r="AD497" s="119"/>
      <c r="AF497" s="120"/>
      <c r="AG497" s="121"/>
      <c r="AH497" s="121"/>
      <c r="AI497" s="121"/>
      <c r="AJ497" s="121"/>
      <c r="AK497" s="121"/>
      <c r="AL497" s="121"/>
      <c r="AM497" s="121"/>
    </row>
    <row r="498" spans="4:39" s="101" customFormat="1">
      <c r="D498" s="119"/>
      <c r="E498" s="119"/>
      <c r="F498" s="119"/>
      <c r="H498" s="119"/>
      <c r="I498" s="681"/>
      <c r="AD498" s="119"/>
      <c r="AF498" s="120"/>
      <c r="AG498" s="121"/>
      <c r="AH498" s="121"/>
      <c r="AI498" s="121"/>
      <c r="AJ498" s="121"/>
      <c r="AK498" s="121"/>
      <c r="AL498" s="121"/>
      <c r="AM498" s="121"/>
    </row>
    <row r="499" spans="4:39" s="101" customFormat="1">
      <c r="D499" s="119"/>
      <c r="E499" s="119"/>
      <c r="F499" s="119"/>
      <c r="H499" s="119"/>
      <c r="I499" s="681"/>
      <c r="AD499" s="119"/>
      <c r="AF499" s="120"/>
      <c r="AG499" s="121"/>
      <c r="AH499" s="121"/>
      <c r="AI499" s="121"/>
      <c r="AJ499" s="121"/>
      <c r="AK499" s="121"/>
      <c r="AL499" s="121"/>
      <c r="AM499" s="121"/>
    </row>
    <row r="500" spans="4:39" s="101" customFormat="1">
      <c r="D500" s="119"/>
      <c r="E500" s="119"/>
      <c r="F500" s="119"/>
      <c r="H500" s="119"/>
      <c r="I500" s="681"/>
      <c r="AD500" s="119"/>
      <c r="AF500" s="120"/>
      <c r="AG500" s="121"/>
      <c r="AH500" s="121"/>
      <c r="AI500" s="121"/>
      <c r="AJ500" s="121"/>
      <c r="AK500" s="121"/>
      <c r="AL500" s="121"/>
      <c r="AM500" s="121"/>
    </row>
    <row r="501" spans="4:39" s="101" customFormat="1">
      <c r="D501" s="119"/>
      <c r="E501" s="119"/>
      <c r="F501" s="119"/>
      <c r="H501" s="119"/>
      <c r="I501" s="681"/>
      <c r="AD501" s="119"/>
      <c r="AF501" s="120"/>
      <c r="AG501" s="121"/>
      <c r="AH501" s="121"/>
      <c r="AI501" s="121"/>
      <c r="AJ501" s="121"/>
      <c r="AK501" s="121"/>
      <c r="AL501" s="121"/>
      <c r="AM501" s="121"/>
    </row>
    <row r="502" spans="4:39" s="101" customFormat="1">
      <c r="D502" s="119"/>
      <c r="E502" s="119"/>
      <c r="F502" s="119"/>
      <c r="H502" s="119"/>
      <c r="I502" s="681"/>
      <c r="AD502" s="119"/>
      <c r="AF502" s="120"/>
      <c r="AG502" s="121"/>
      <c r="AH502" s="121"/>
      <c r="AI502" s="121"/>
      <c r="AJ502" s="121"/>
      <c r="AK502" s="121"/>
      <c r="AL502" s="121"/>
      <c r="AM502" s="121"/>
    </row>
    <row r="503" spans="4:39" s="101" customFormat="1">
      <c r="D503" s="119"/>
      <c r="E503" s="119"/>
      <c r="F503" s="119"/>
      <c r="H503" s="119"/>
      <c r="I503" s="681"/>
      <c r="AD503" s="119"/>
      <c r="AF503" s="120"/>
      <c r="AG503" s="121"/>
      <c r="AH503" s="121"/>
      <c r="AI503" s="121"/>
      <c r="AJ503" s="121"/>
      <c r="AK503" s="121"/>
      <c r="AL503" s="121"/>
      <c r="AM503" s="121"/>
    </row>
    <row r="504" spans="4:39" s="101" customFormat="1">
      <c r="D504" s="119"/>
      <c r="E504" s="119"/>
      <c r="F504" s="119"/>
      <c r="H504" s="119"/>
      <c r="I504" s="681"/>
      <c r="AD504" s="119"/>
      <c r="AF504" s="120"/>
      <c r="AG504" s="121"/>
      <c r="AH504" s="121"/>
      <c r="AI504" s="121"/>
      <c r="AJ504" s="121"/>
      <c r="AK504" s="121"/>
      <c r="AL504" s="121"/>
      <c r="AM504" s="121"/>
    </row>
    <row r="505" spans="4:39" s="101" customFormat="1">
      <c r="D505" s="119"/>
      <c r="E505" s="119"/>
      <c r="F505" s="119"/>
      <c r="H505" s="119"/>
      <c r="I505" s="681"/>
      <c r="AD505" s="119"/>
      <c r="AF505" s="120"/>
      <c r="AG505" s="121"/>
      <c r="AH505" s="121"/>
      <c r="AI505" s="121"/>
      <c r="AJ505" s="121"/>
      <c r="AK505" s="121"/>
      <c r="AL505" s="121"/>
      <c r="AM505" s="121"/>
    </row>
    <row r="506" spans="4:39" s="101" customFormat="1">
      <c r="D506" s="119"/>
      <c r="E506" s="119"/>
      <c r="F506" s="119"/>
      <c r="H506" s="119"/>
      <c r="I506" s="681"/>
      <c r="AD506" s="119"/>
      <c r="AF506" s="120"/>
      <c r="AG506" s="121"/>
      <c r="AH506" s="121"/>
      <c r="AI506" s="121"/>
      <c r="AJ506" s="121"/>
      <c r="AK506" s="121"/>
      <c r="AL506" s="121"/>
      <c r="AM506" s="121"/>
    </row>
    <row r="507" spans="4:39" s="101" customFormat="1">
      <c r="D507" s="119"/>
      <c r="E507" s="119"/>
      <c r="F507" s="119"/>
      <c r="H507" s="119"/>
      <c r="I507" s="681"/>
      <c r="AD507" s="119"/>
      <c r="AF507" s="120"/>
      <c r="AG507" s="121"/>
      <c r="AH507" s="121"/>
      <c r="AI507" s="121"/>
      <c r="AJ507" s="121"/>
      <c r="AK507" s="121"/>
      <c r="AL507" s="121"/>
      <c r="AM507" s="121"/>
    </row>
    <row r="508" spans="4:39" s="101" customFormat="1">
      <c r="D508" s="119"/>
      <c r="E508" s="119"/>
      <c r="F508" s="119"/>
      <c r="H508" s="119"/>
      <c r="I508" s="681"/>
      <c r="AD508" s="119"/>
      <c r="AF508" s="120"/>
      <c r="AG508" s="121"/>
      <c r="AH508" s="121"/>
      <c r="AI508" s="121"/>
      <c r="AJ508" s="121"/>
      <c r="AK508" s="121"/>
      <c r="AL508" s="121"/>
      <c r="AM508" s="121"/>
    </row>
    <row r="509" spans="4:39" s="101" customFormat="1">
      <c r="D509" s="119"/>
      <c r="E509" s="119"/>
      <c r="F509" s="119"/>
      <c r="H509" s="119"/>
      <c r="I509" s="681"/>
      <c r="AD509" s="119"/>
      <c r="AF509" s="120"/>
      <c r="AG509" s="121"/>
      <c r="AH509" s="121"/>
      <c r="AI509" s="121"/>
      <c r="AJ509" s="121"/>
      <c r="AK509" s="121"/>
      <c r="AL509" s="121"/>
      <c r="AM509" s="121"/>
    </row>
    <row r="510" spans="4:39" s="101" customFormat="1">
      <c r="D510" s="119"/>
      <c r="E510" s="119"/>
      <c r="F510" s="119"/>
      <c r="H510" s="119"/>
      <c r="I510" s="681"/>
      <c r="AD510" s="119"/>
      <c r="AF510" s="120"/>
      <c r="AG510" s="121"/>
      <c r="AH510" s="121"/>
      <c r="AI510" s="121"/>
      <c r="AJ510" s="121"/>
      <c r="AK510" s="121"/>
      <c r="AL510" s="121"/>
      <c r="AM510" s="121"/>
    </row>
    <row r="511" spans="4:39" s="101" customFormat="1">
      <c r="D511" s="119"/>
      <c r="E511" s="119"/>
      <c r="F511" s="119"/>
      <c r="H511" s="119"/>
      <c r="I511" s="681"/>
      <c r="AD511" s="119"/>
      <c r="AF511" s="120"/>
      <c r="AG511" s="121"/>
      <c r="AH511" s="121"/>
      <c r="AI511" s="121"/>
      <c r="AJ511" s="121"/>
      <c r="AK511" s="121"/>
      <c r="AL511" s="121"/>
      <c r="AM511" s="121"/>
    </row>
    <row r="512" spans="4:39" s="101" customFormat="1">
      <c r="D512" s="119"/>
      <c r="E512" s="119"/>
      <c r="F512" s="119"/>
      <c r="H512" s="119"/>
      <c r="I512" s="681"/>
      <c r="AD512" s="119"/>
      <c r="AF512" s="120"/>
      <c r="AG512" s="121"/>
      <c r="AH512" s="121"/>
      <c r="AI512" s="121"/>
      <c r="AJ512" s="121"/>
      <c r="AK512" s="121"/>
      <c r="AL512" s="121"/>
      <c r="AM512" s="121"/>
    </row>
    <row r="513" spans="4:39" s="101" customFormat="1">
      <c r="D513" s="119"/>
      <c r="E513" s="119"/>
      <c r="F513" s="119"/>
      <c r="H513" s="119"/>
      <c r="I513" s="681"/>
      <c r="AD513" s="119"/>
      <c r="AF513" s="120"/>
      <c r="AG513" s="121"/>
      <c r="AH513" s="121"/>
      <c r="AI513" s="121"/>
      <c r="AJ513" s="121"/>
      <c r="AK513" s="121"/>
      <c r="AL513" s="121"/>
      <c r="AM513" s="121"/>
    </row>
    <row r="514" spans="4:39" s="101" customFormat="1">
      <c r="D514" s="119"/>
      <c r="E514" s="119"/>
      <c r="F514" s="119"/>
      <c r="H514" s="119"/>
      <c r="I514" s="681"/>
      <c r="AD514" s="119"/>
      <c r="AF514" s="120"/>
      <c r="AG514" s="121"/>
      <c r="AH514" s="121"/>
      <c r="AI514" s="121"/>
      <c r="AJ514" s="121"/>
      <c r="AK514" s="121"/>
      <c r="AL514" s="121"/>
      <c r="AM514" s="121"/>
    </row>
    <row r="515" spans="4:39" s="101" customFormat="1">
      <c r="D515" s="119"/>
      <c r="E515" s="119"/>
      <c r="F515" s="119"/>
      <c r="H515" s="119"/>
      <c r="I515" s="681"/>
      <c r="AD515" s="119"/>
      <c r="AF515" s="120"/>
      <c r="AG515" s="121"/>
      <c r="AH515" s="121"/>
      <c r="AI515" s="121"/>
      <c r="AJ515" s="121"/>
      <c r="AK515" s="121"/>
      <c r="AL515" s="121"/>
      <c r="AM515" s="121"/>
    </row>
    <row r="516" spans="4:39" s="101" customFormat="1">
      <c r="D516" s="119"/>
      <c r="E516" s="119"/>
      <c r="F516" s="119"/>
      <c r="H516" s="119"/>
      <c r="I516" s="681"/>
      <c r="AD516" s="119"/>
      <c r="AF516" s="120"/>
      <c r="AG516" s="121"/>
      <c r="AH516" s="121"/>
      <c r="AI516" s="121"/>
      <c r="AJ516" s="121"/>
      <c r="AK516" s="121"/>
      <c r="AL516" s="121"/>
      <c r="AM516" s="121"/>
    </row>
    <row r="517" spans="4:39" s="101" customFormat="1">
      <c r="D517" s="119"/>
      <c r="E517" s="119"/>
      <c r="F517" s="119"/>
      <c r="H517" s="119"/>
      <c r="I517" s="681"/>
      <c r="AD517" s="119"/>
      <c r="AF517" s="120"/>
      <c r="AG517" s="121"/>
      <c r="AH517" s="121"/>
      <c r="AI517" s="121"/>
      <c r="AJ517" s="121"/>
      <c r="AK517" s="121"/>
      <c r="AL517" s="121"/>
      <c r="AM517" s="121"/>
    </row>
    <row r="518" spans="4:39" s="101" customFormat="1">
      <c r="D518" s="119"/>
      <c r="E518" s="119"/>
      <c r="F518" s="119"/>
      <c r="H518" s="119"/>
      <c r="I518" s="681"/>
      <c r="AD518" s="119"/>
      <c r="AF518" s="120"/>
      <c r="AG518" s="121"/>
      <c r="AH518" s="121"/>
      <c r="AI518" s="121"/>
      <c r="AJ518" s="121"/>
      <c r="AK518" s="121"/>
      <c r="AL518" s="121"/>
      <c r="AM518" s="121"/>
    </row>
    <row r="519" spans="4:39" s="101" customFormat="1">
      <c r="D519" s="119"/>
      <c r="E519" s="119"/>
      <c r="F519" s="119"/>
      <c r="H519" s="119"/>
      <c r="I519" s="681"/>
      <c r="AD519" s="119"/>
      <c r="AF519" s="120"/>
      <c r="AG519" s="121"/>
      <c r="AH519" s="121"/>
      <c r="AI519" s="121"/>
      <c r="AJ519" s="121"/>
      <c r="AK519" s="121"/>
      <c r="AL519" s="121"/>
      <c r="AM519" s="121"/>
    </row>
    <row r="520" spans="4:39" s="101" customFormat="1">
      <c r="D520" s="119"/>
      <c r="E520" s="119"/>
      <c r="F520" s="119"/>
      <c r="H520" s="119"/>
      <c r="I520" s="681"/>
      <c r="AD520" s="119"/>
      <c r="AF520" s="120"/>
      <c r="AG520" s="121"/>
      <c r="AH520" s="121"/>
      <c r="AI520" s="121"/>
      <c r="AJ520" s="121"/>
      <c r="AK520" s="121"/>
      <c r="AL520" s="121"/>
      <c r="AM520" s="121"/>
    </row>
    <row r="521" spans="4:39" s="101" customFormat="1">
      <c r="D521" s="119"/>
      <c r="E521" s="119"/>
      <c r="F521" s="119"/>
      <c r="H521" s="119"/>
      <c r="I521" s="681"/>
      <c r="AD521" s="119"/>
      <c r="AF521" s="120"/>
      <c r="AG521" s="121"/>
      <c r="AH521" s="121"/>
      <c r="AI521" s="121"/>
      <c r="AJ521" s="121"/>
      <c r="AK521" s="121"/>
      <c r="AL521" s="121"/>
      <c r="AM521" s="121"/>
    </row>
    <row r="522" spans="4:39" s="101" customFormat="1">
      <c r="D522" s="119"/>
      <c r="E522" s="119"/>
      <c r="F522" s="119"/>
      <c r="H522" s="119"/>
      <c r="I522" s="681"/>
      <c r="AD522" s="119"/>
      <c r="AF522" s="120"/>
      <c r="AG522" s="121"/>
      <c r="AH522" s="121"/>
      <c r="AI522" s="121"/>
      <c r="AJ522" s="121"/>
      <c r="AK522" s="121"/>
      <c r="AL522" s="121"/>
      <c r="AM522" s="121"/>
    </row>
    <row r="523" spans="4:39" s="101" customFormat="1">
      <c r="D523" s="119"/>
      <c r="E523" s="119"/>
      <c r="F523" s="119"/>
      <c r="H523" s="119"/>
      <c r="I523" s="681"/>
      <c r="AD523" s="119"/>
      <c r="AF523" s="120"/>
      <c r="AG523" s="121"/>
      <c r="AH523" s="121"/>
      <c r="AI523" s="121"/>
      <c r="AJ523" s="121"/>
      <c r="AK523" s="121"/>
      <c r="AL523" s="121"/>
      <c r="AM523" s="121"/>
    </row>
    <row r="524" spans="4:39" s="101" customFormat="1">
      <c r="D524" s="119"/>
      <c r="E524" s="119"/>
      <c r="F524" s="119"/>
      <c r="H524" s="119"/>
      <c r="I524" s="681"/>
      <c r="AD524" s="119"/>
      <c r="AF524" s="120"/>
      <c r="AG524" s="121"/>
      <c r="AH524" s="121"/>
      <c r="AI524" s="121"/>
      <c r="AJ524" s="121"/>
      <c r="AK524" s="121"/>
      <c r="AL524" s="121"/>
      <c r="AM524" s="121"/>
    </row>
    <row r="525" spans="4:39" s="101" customFormat="1">
      <c r="D525" s="119"/>
      <c r="E525" s="119"/>
      <c r="F525" s="119"/>
      <c r="H525" s="119"/>
      <c r="I525" s="681"/>
      <c r="AD525" s="119"/>
      <c r="AF525" s="120"/>
      <c r="AG525" s="121"/>
      <c r="AH525" s="121"/>
      <c r="AI525" s="121"/>
      <c r="AJ525" s="121"/>
      <c r="AK525" s="121"/>
      <c r="AL525" s="121"/>
      <c r="AM525" s="121"/>
    </row>
    <row r="526" spans="4:39" s="101" customFormat="1">
      <c r="D526" s="119"/>
      <c r="E526" s="119"/>
      <c r="F526" s="119"/>
      <c r="H526" s="119"/>
      <c r="I526" s="681"/>
      <c r="AD526" s="119"/>
      <c r="AF526" s="120"/>
      <c r="AG526" s="121"/>
      <c r="AH526" s="121"/>
      <c r="AI526" s="121"/>
      <c r="AJ526" s="121"/>
      <c r="AK526" s="121"/>
      <c r="AL526" s="121"/>
      <c r="AM526" s="121"/>
    </row>
    <row r="527" spans="4:39" s="101" customFormat="1">
      <c r="D527" s="119"/>
      <c r="E527" s="119"/>
      <c r="F527" s="119"/>
      <c r="H527" s="119"/>
      <c r="I527" s="681"/>
      <c r="AD527" s="119"/>
      <c r="AF527" s="120"/>
      <c r="AG527" s="121"/>
      <c r="AH527" s="121"/>
      <c r="AI527" s="121"/>
      <c r="AJ527" s="121"/>
      <c r="AK527" s="121"/>
      <c r="AL527" s="121"/>
      <c r="AM527" s="121"/>
    </row>
    <row r="528" spans="4:39" s="101" customFormat="1">
      <c r="D528" s="119"/>
      <c r="E528" s="119"/>
      <c r="F528" s="119"/>
      <c r="H528" s="119"/>
      <c r="I528" s="681"/>
      <c r="AD528" s="119"/>
      <c r="AF528" s="120"/>
      <c r="AG528" s="121"/>
      <c r="AH528" s="121"/>
      <c r="AI528" s="121"/>
      <c r="AJ528" s="121"/>
      <c r="AK528" s="121"/>
      <c r="AL528" s="121"/>
      <c r="AM528" s="121"/>
    </row>
    <row r="529" spans="4:39" s="101" customFormat="1">
      <c r="D529" s="119"/>
      <c r="E529" s="119"/>
      <c r="F529" s="119"/>
      <c r="H529" s="119"/>
      <c r="I529" s="681"/>
      <c r="AD529" s="119"/>
      <c r="AF529" s="120"/>
      <c r="AG529" s="121"/>
      <c r="AH529" s="121"/>
      <c r="AI529" s="121"/>
      <c r="AJ529" s="121"/>
      <c r="AK529" s="121"/>
      <c r="AL529" s="121"/>
      <c r="AM529" s="121"/>
    </row>
    <row r="530" spans="4:39" s="101" customFormat="1">
      <c r="D530" s="119"/>
      <c r="E530" s="119"/>
      <c r="F530" s="119"/>
      <c r="H530" s="119"/>
      <c r="I530" s="681"/>
      <c r="AD530" s="119"/>
      <c r="AF530" s="120"/>
      <c r="AG530" s="121"/>
      <c r="AH530" s="121"/>
      <c r="AI530" s="121"/>
      <c r="AJ530" s="121"/>
      <c r="AK530" s="121"/>
      <c r="AL530" s="121"/>
      <c r="AM530" s="121"/>
    </row>
    <row r="531" spans="4:39" s="101" customFormat="1">
      <c r="D531" s="119"/>
      <c r="E531" s="119"/>
      <c r="F531" s="119"/>
      <c r="H531" s="119"/>
      <c r="I531" s="681"/>
      <c r="AD531" s="119"/>
      <c r="AF531" s="120"/>
      <c r="AG531" s="121"/>
      <c r="AH531" s="121"/>
      <c r="AI531" s="121"/>
      <c r="AJ531" s="121"/>
      <c r="AK531" s="121"/>
      <c r="AL531" s="121"/>
      <c r="AM531" s="121"/>
    </row>
    <row r="532" spans="4:39" s="101" customFormat="1">
      <c r="D532" s="119"/>
      <c r="E532" s="119"/>
      <c r="F532" s="119"/>
      <c r="H532" s="119"/>
      <c r="I532" s="681"/>
      <c r="AD532" s="119"/>
      <c r="AF532" s="120"/>
      <c r="AG532" s="121"/>
      <c r="AH532" s="121"/>
      <c r="AI532" s="121"/>
      <c r="AJ532" s="121"/>
      <c r="AK532" s="121"/>
      <c r="AL532" s="121"/>
      <c r="AM532" s="121"/>
    </row>
    <row r="533" spans="4:39" s="101" customFormat="1">
      <c r="D533" s="119"/>
      <c r="E533" s="119"/>
      <c r="F533" s="119"/>
      <c r="H533" s="119"/>
      <c r="I533" s="681"/>
      <c r="AD533" s="119"/>
      <c r="AF533" s="120"/>
      <c r="AG533" s="121"/>
      <c r="AH533" s="121"/>
      <c r="AI533" s="121"/>
      <c r="AJ533" s="121"/>
      <c r="AK533" s="121"/>
      <c r="AL533" s="121"/>
      <c r="AM533" s="121"/>
    </row>
    <row r="534" spans="4:39" s="101" customFormat="1">
      <c r="D534" s="119"/>
      <c r="E534" s="119"/>
      <c r="F534" s="119"/>
      <c r="H534" s="119"/>
      <c r="I534" s="681"/>
      <c r="AD534" s="119"/>
      <c r="AF534" s="120"/>
      <c r="AG534" s="121"/>
      <c r="AH534" s="121"/>
      <c r="AI534" s="121"/>
      <c r="AJ534" s="121"/>
      <c r="AK534" s="121"/>
      <c r="AL534" s="121"/>
      <c r="AM534" s="121"/>
    </row>
    <row r="535" spans="4:39" s="101" customFormat="1">
      <c r="D535" s="119"/>
      <c r="E535" s="119"/>
      <c r="F535" s="119"/>
      <c r="H535" s="119"/>
      <c r="I535" s="681"/>
      <c r="AD535" s="119"/>
      <c r="AF535" s="120"/>
      <c r="AG535" s="121"/>
      <c r="AH535" s="121"/>
      <c r="AI535" s="121"/>
      <c r="AJ535" s="121"/>
      <c r="AK535" s="121"/>
      <c r="AL535" s="121"/>
      <c r="AM535" s="121"/>
    </row>
    <row r="536" spans="4:39" s="101" customFormat="1">
      <c r="D536" s="119"/>
      <c r="E536" s="119"/>
      <c r="F536" s="119"/>
      <c r="H536" s="119"/>
      <c r="I536" s="681"/>
      <c r="AD536" s="119"/>
      <c r="AF536" s="120"/>
      <c r="AG536" s="121"/>
      <c r="AH536" s="121"/>
      <c r="AI536" s="121"/>
      <c r="AJ536" s="121"/>
      <c r="AK536" s="121"/>
      <c r="AL536" s="121"/>
      <c r="AM536" s="121"/>
    </row>
    <row r="537" spans="4:39" s="101" customFormat="1">
      <c r="D537" s="119"/>
      <c r="E537" s="119"/>
      <c r="F537" s="119"/>
      <c r="H537" s="119"/>
      <c r="I537" s="681"/>
      <c r="AD537" s="119"/>
      <c r="AF537" s="120"/>
      <c r="AG537" s="121"/>
      <c r="AH537" s="121"/>
      <c r="AI537" s="121"/>
      <c r="AJ537" s="121"/>
      <c r="AK537" s="121"/>
      <c r="AL537" s="121"/>
      <c r="AM537" s="121"/>
    </row>
    <row r="538" spans="4:39" s="101" customFormat="1">
      <c r="D538" s="119"/>
      <c r="E538" s="119"/>
      <c r="F538" s="119"/>
      <c r="H538" s="119"/>
      <c r="I538" s="681"/>
      <c r="AD538" s="119"/>
      <c r="AF538" s="120"/>
      <c r="AG538" s="121"/>
      <c r="AH538" s="121"/>
      <c r="AI538" s="121"/>
      <c r="AJ538" s="121"/>
      <c r="AK538" s="121"/>
      <c r="AL538" s="121"/>
      <c r="AM538" s="121"/>
    </row>
    <row r="539" spans="4:39" s="101" customFormat="1">
      <c r="D539" s="119"/>
      <c r="E539" s="119"/>
      <c r="F539" s="119"/>
      <c r="H539" s="119"/>
      <c r="I539" s="681"/>
      <c r="AD539" s="119"/>
      <c r="AF539" s="120"/>
      <c r="AG539" s="121"/>
      <c r="AH539" s="121"/>
      <c r="AI539" s="121"/>
      <c r="AJ539" s="121"/>
      <c r="AK539" s="121"/>
      <c r="AL539" s="121"/>
      <c r="AM539" s="121"/>
    </row>
    <row r="540" spans="4:39" s="101" customFormat="1">
      <c r="D540" s="119"/>
      <c r="E540" s="119"/>
      <c r="F540" s="119"/>
      <c r="H540" s="119"/>
      <c r="I540" s="681"/>
      <c r="AD540" s="119"/>
      <c r="AF540" s="120"/>
      <c r="AG540" s="121"/>
      <c r="AH540" s="121"/>
      <c r="AI540" s="121"/>
      <c r="AJ540" s="121"/>
      <c r="AK540" s="121"/>
      <c r="AL540" s="121"/>
      <c r="AM540" s="121"/>
    </row>
    <row r="541" spans="4:39" s="101" customFormat="1">
      <c r="D541" s="119"/>
      <c r="E541" s="119"/>
      <c r="F541" s="119"/>
      <c r="H541" s="119"/>
      <c r="I541" s="681"/>
      <c r="AD541" s="119"/>
      <c r="AF541" s="120"/>
      <c r="AG541" s="121"/>
      <c r="AH541" s="121"/>
      <c r="AI541" s="121"/>
      <c r="AJ541" s="121"/>
      <c r="AK541" s="121"/>
      <c r="AL541" s="121"/>
      <c r="AM541" s="121"/>
    </row>
    <row r="542" spans="4:39" s="101" customFormat="1">
      <c r="D542" s="119"/>
      <c r="E542" s="119"/>
      <c r="F542" s="119"/>
      <c r="H542" s="119"/>
      <c r="I542" s="681"/>
      <c r="AD542" s="119"/>
      <c r="AF542" s="120"/>
      <c r="AG542" s="121"/>
      <c r="AH542" s="121"/>
      <c r="AI542" s="121"/>
      <c r="AJ542" s="121"/>
      <c r="AK542" s="121"/>
      <c r="AL542" s="121"/>
      <c r="AM542" s="121"/>
    </row>
    <row r="543" spans="4:39" s="101" customFormat="1">
      <c r="D543" s="119"/>
      <c r="E543" s="119"/>
      <c r="F543" s="119"/>
      <c r="H543" s="119"/>
      <c r="I543" s="681"/>
      <c r="AD543" s="119"/>
      <c r="AF543" s="120"/>
      <c r="AG543" s="121"/>
      <c r="AH543" s="121"/>
      <c r="AI543" s="121"/>
      <c r="AJ543" s="121"/>
      <c r="AK543" s="121"/>
      <c r="AL543" s="121"/>
      <c r="AM543" s="121"/>
    </row>
    <row r="544" spans="4:39" s="101" customFormat="1">
      <c r="D544" s="119"/>
      <c r="E544" s="119"/>
      <c r="F544" s="119"/>
      <c r="H544" s="119"/>
      <c r="I544" s="681"/>
      <c r="AD544" s="119"/>
      <c r="AF544" s="120"/>
      <c r="AG544" s="121"/>
      <c r="AH544" s="121"/>
      <c r="AI544" s="121"/>
      <c r="AJ544" s="121"/>
      <c r="AK544" s="121"/>
      <c r="AL544" s="121"/>
      <c r="AM544" s="121"/>
    </row>
    <row r="545" spans="4:39" s="101" customFormat="1">
      <c r="D545" s="119"/>
      <c r="E545" s="119"/>
      <c r="F545" s="119"/>
      <c r="H545" s="119"/>
      <c r="I545" s="681"/>
      <c r="AD545" s="119"/>
      <c r="AF545" s="120"/>
      <c r="AG545" s="121"/>
      <c r="AH545" s="121"/>
      <c r="AI545" s="121"/>
      <c r="AJ545" s="121"/>
      <c r="AK545" s="121"/>
      <c r="AL545" s="121"/>
      <c r="AM545" s="121"/>
    </row>
    <row r="546" spans="4:39" s="101" customFormat="1">
      <c r="D546" s="119"/>
      <c r="E546" s="119"/>
      <c r="F546" s="119"/>
      <c r="H546" s="119"/>
      <c r="I546" s="681"/>
      <c r="AD546" s="119"/>
      <c r="AF546" s="120"/>
      <c r="AG546" s="121"/>
      <c r="AH546" s="121"/>
      <c r="AI546" s="121"/>
      <c r="AJ546" s="121"/>
      <c r="AK546" s="121"/>
      <c r="AL546" s="121"/>
      <c r="AM546" s="121"/>
    </row>
    <row r="547" spans="4:39" s="101" customFormat="1">
      <c r="D547" s="119"/>
      <c r="E547" s="119"/>
      <c r="F547" s="119"/>
      <c r="H547" s="119"/>
      <c r="I547" s="681"/>
      <c r="AD547" s="119"/>
      <c r="AF547" s="120"/>
      <c r="AG547" s="121"/>
      <c r="AH547" s="121"/>
      <c r="AI547" s="121"/>
      <c r="AJ547" s="121"/>
      <c r="AK547" s="121"/>
      <c r="AL547" s="121"/>
      <c r="AM547" s="121"/>
    </row>
    <row r="548" spans="4:39" s="101" customFormat="1">
      <c r="D548" s="119"/>
      <c r="E548" s="119"/>
      <c r="F548" s="119"/>
      <c r="H548" s="119"/>
      <c r="I548" s="681"/>
      <c r="AD548" s="119"/>
      <c r="AF548" s="120"/>
      <c r="AG548" s="121"/>
      <c r="AH548" s="121"/>
      <c r="AI548" s="121"/>
      <c r="AJ548" s="121"/>
      <c r="AK548" s="121"/>
      <c r="AL548" s="121"/>
      <c r="AM548" s="121"/>
    </row>
    <row r="549" spans="4:39" s="101" customFormat="1">
      <c r="D549" s="119"/>
      <c r="E549" s="119"/>
      <c r="F549" s="119"/>
      <c r="H549" s="119"/>
      <c r="I549" s="681"/>
      <c r="AD549" s="119"/>
      <c r="AF549" s="120"/>
      <c r="AG549" s="121"/>
      <c r="AH549" s="121"/>
      <c r="AI549" s="121"/>
      <c r="AJ549" s="121"/>
      <c r="AK549" s="121"/>
      <c r="AL549" s="121"/>
      <c r="AM549" s="121"/>
    </row>
    <row r="550" spans="4:39" s="101" customFormat="1">
      <c r="D550" s="119"/>
      <c r="E550" s="119"/>
      <c r="F550" s="119"/>
      <c r="H550" s="119"/>
      <c r="I550" s="681"/>
      <c r="AD550" s="119"/>
      <c r="AF550" s="120"/>
      <c r="AG550" s="121"/>
      <c r="AH550" s="121"/>
      <c r="AI550" s="121"/>
      <c r="AJ550" s="121"/>
      <c r="AK550" s="121"/>
      <c r="AL550" s="121"/>
      <c r="AM550" s="121"/>
    </row>
    <row r="551" spans="4:39" s="101" customFormat="1">
      <c r="D551" s="119"/>
      <c r="E551" s="119"/>
      <c r="F551" s="119"/>
      <c r="H551" s="119"/>
      <c r="I551" s="681"/>
      <c r="AD551" s="119"/>
      <c r="AF551" s="120"/>
      <c r="AG551" s="121"/>
      <c r="AH551" s="121"/>
      <c r="AI551" s="121"/>
      <c r="AJ551" s="121"/>
      <c r="AK551" s="121"/>
      <c r="AL551" s="121"/>
      <c r="AM551" s="121"/>
    </row>
    <row r="552" spans="4:39" s="101" customFormat="1">
      <c r="D552" s="119"/>
      <c r="E552" s="119"/>
      <c r="F552" s="119"/>
      <c r="H552" s="119"/>
      <c r="I552" s="681"/>
      <c r="AD552" s="119"/>
      <c r="AF552" s="120"/>
      <c r="AG552" s="121"/>
      <c r="AH552" s="121"/>
      <c r="AI552" s="121"/>
      <c r="AJ552" s="121"/>
      <c r="AK552" s="121"/>
      <c r="AL552" s="121"/>
      <c r="AM552" s="121"/>
    </row>
    <row r="553" spans="4:39" s="101" customFormat="1">
      <c r="D553" s="119"/>
      <c r="E553" s="119"/>
      <c r="F553" s="119"/>
      <c r="H553" s="119"/>
      <c r="I553" s="681"/>
      <c r="AD553" s="119"/>
      <c r="AF553" s="120"/>
      <c r="AG553" s="121"/>
      <c r="AH553" s="121"/>
      <c r="AI553" s="121"/>
      <c r="AJ553" s="121"/>
      <c r="AK553" s="121"/>
      <c r="AL553" s="121"/>
      <c r="AM553" s="121"/>
    </row>
    <row r="554" spans="4:39" s="101" customFormat="1">
      <c r="D554" s="119"/>
      <c r="E554" s="119"/>
      <c r="F554" s="119"/>
      <c r="H554" s="119"/>
      <c r="I554" s="681"/>
      <c r="AD554" s="119"/>
      <c r="AF554" s="120"/>
      <c r="AG554" s="121"/>
      <c r="AH554" s="121"/>
      <c r="AI554" s="121"/>
      <c r="AJ554" s="121"/>
      <c r="AK554" s="121"/>
      <c r="AL554" s="121"/>
      <c r="AM554" s="121"/>
    </row>
    <row r="555" spans="4:39" s="101" customFormat="1">
      <c r="D555" s="119"/>
      <c r="E555" s="119"/>
      <c r="F555" s="119"/>
      <c r="H555" s="119"/>
      <c r="I555" s="681"/>
      <c r="AD555" s="119"/>
      <c r="AF555" s="120"/>
      <c r="AG555" s="121"/>
      <c r="AH555" s="121"/>
      <c r="AI555" s="121"/>
      <c r="AJ555" s="121"/>
      <c r="AK555" s="121"/>
      <c r="AL555" s="121"/>
      <c r="AM555" s="121"/>
    </row>
    <row r="556" spans="4:39" s="101" customFormat="1">
      <c r="D556" s="119"/>
      <c r="E556" s="119"/>
      <c r="F556" s="119"/>
      <c r="H556" s="119"/>
      <c r="I556" s="681"/>
      <c r="AD556" s="119"/>
      <c r="AF556" s="120"/>
      <c r="AG556" s="121"/>
      <c r="AH556" s="121"/>
      <c r="AI556" s="121"/>
      <c r="AJ556" s="121"/>
      <c r="AK556" s="121"/>
      <c r="AL556" s="121"/>
      <c r="AM556" s="121"/>
    </row>
    <row r="557" spans="4:39" s="101" customFormat="1">
      <c r="D557" s="119"/>
      <c r="E557" s="119"/>
      <c r="F557" s="119"/>
      <c r="H557" s="119"/>
      <c r="I557" s="681"/>
      <c r="AD557" s="119"/>
      <c r="AF557" s="120"/>
      <c r="AG557" s="121"/>
      <c r="AH557" s="121"/>
      <c r="AI557" s="121"/>
      <c r="AJ557" s="121"/>
      <c r="AK557" s="121"/>
      <c r="AL557" s="121"/>
      <c r="AM557" s="121"/>
    </row>
    <row r="558" spans="4:39" s="101" customFormat="1">
      <c r="D558" s="119"/>
      <c r="E558" s="119"/>
      <c r="F558" s="119"/>
      <c r="H558" s="119"/>
      <c r="I558" s="681"/>
      <c r="AD558" s="119"/>
      <c r="AF558" s="120"/>
      <c r="AG558" s="121"/>
      <c r="AH558" s="121"/>
      <c r="AI558" s="121"/>
      <c r="AJ558" s="121"/>
      <c r="AK558" s="121"/>
      <c r="AL558" s="121"/>
      <c r="AM558" s="121"/>
    </row>
    <row r="559" spans="4:39" s="101" customFormat="1">
      <c r="D559" s="119"/>
      <c r="E559" s="119"/>
      <c r="F559" s="119"/>
      <c r="H559" s="119"/>
      <c r="I559" s="681"/>
      <c r="AD559" s="119"/>
      <c r="AF559" s="120"/>
      <c r="AG559" s="121"/>
      <c r="AH559" s="121"/>
      <c r="AI559" s="121"/>
      <c r="AJ559" s="121"/>
      <c r="AK559" s="121"/>
      <c r="AL559" s="121"/>
      <c r="AM559" s="121"/>
    </row>
    <row r="560" spans="4:39" s="101" customFormat="1">
      <c r="D560" s="119"/>
      <c r="E560" s="119"/>
      <c r="F560" s="119"/>
      <c r="H560" s="119"/>
      <c r="I560" s="681"/>
      <c r="AD560" s="119"/>
      <c r="AF560" s="120"/>
      <c r="AG560" s="121"/>
      <c r="AH560" s="121"/>
      <c r="AI560" s="121"/>
      <c r="AJ560" s="121"/>
      <c r="AK560" s="121"/>
      <c r="AL560" s="121"/>
      <c r="AM560" s="121"/>
    </row>
    <row r="561" spans="4:39" s="101" customFormat="1">
      <c r="D561" s="119"/>
      <c r="E561" s="119"/>
      <c r="F561" s="119"/>
      <c r="H561" s="119"/>
      <c r="I561" s="681"/>
      <c r="AD561" s="119"/>
      <c r="AF561" s="120"/>
      <c r="AG561" s="121"/>
      <c r="AH561" s="121"/>
      <c r="AI561" s="121"/>
      <c r="AJ561" s="121"/>
      <c r="AK561" s="121"/>
      <c r="AL561" s="121"/>
      <c r="AM561" s="121"/>
    </row>
    <row r="562" spans="4:39" s="101" customFormat="1">
      <c r="D562" s="119"/>
      <c r="E562" s="119"/>
      <c r="F562" s="119"/>
      <c r="H562" s="119"/>
      <c r="I562" s="681"/>
      <c r="AD562" s="119"/>
      <c r="AF562" s="120"/>
      <c r="AG562" s="121"/>
      <c r="AH562" s="121"/>
      <c r="AI562" s="121"/>
      <c r="AJ562" s="121"/>
      <c r="AK562" s="121"/>
      <c r="AL562" s="121"/>
      <c r="AM562" s="121"/>
    </row>
    <row r="563" spans="4:39" s="101" customFormat="1">
      <c r="D563" s="119"/>
      <c r="E563" s="119"/>
      <c r="F563" s="119"/>
      <c r="H563" s="119"/>
      <c r="I563" s="681"/>
      <c r="AD563" s="119"/>
      <c r="AF563" s="120"/>
      <c r="AG563" s="121"/>
      <c r="AH563" s="121"/>
      <c r="AI563" s="121"/>
      <c r="AJ563" s="121"/>
      <c r="AK563" s="121"/>
      <c r="AL563" s="121"/>
      <c r="AM563" s="121"/>
    </row>
    <row r="564" spans="4:39" s="101" customFormat="1">
      <c r="D564" s="119"/>
      <c r="E564" s="119"/>
      <c r="F564" s="119"/>
      <c r="H564" s="119"/>
      <c r="I564" s="681"/>
      <c r="AD564" s="119"/>
      <c r="AF564" s="120"/>
      <c r="AG564" s="121"/>
      <c r="AH564" s="121"/>
      <c r="AI564" s="121"/>
      <c r="AJ564" s="121"/>
      <c r="AK564" s="121"/>
      <c r="AL564" s="121"/>
      <c r="AM564" s="121"/>
    </row>
    <row r="565" spans="4:39" s="101" customFormat="1">
      <c r="D565" s="119"/>
      <c r="E565" s="119"/>
      <c r="F565" s="119"/>
      <c r="H565" s="119"/>
      <c r="I565" s="681"/>
      <c r="AD565" s="119"/>
      <c r="AF565" s="120"/>
      <c r="AG565" s="121"/>
      <c r="AH565" s="121"/>
      <c r="AI565" s="121"/>
      <c r="AJ565" s="121"/>
      <c r="AK565" s="121"/>
      <c r="AL565" s="121"/>
      <c r="AM565" s="121"/>
    </row>
    <row r="566" spans="4:39" s="101" customFormat="1">
      <c r="D566" s="119"/>
      <c r="E566" s="119"/>
      <c r="F566" s="119"/>
      <c r="H566" s="119"/>
      <c r="I566" s="681"/>
      <c r="AD566" s="119"/>
      <c r="AF566" s="120"/>
      <c r="AG566" s="121"/>
      <c r="AH566" s="121"/>
      <c r="AI566" s="121"/>
      <c r="AJ566" s="121"/>
      <c r="AK566" s="121"/>
      <c r="AL566" s="121"/>
      <c r="AM566" s="121"/>
    </row>
    <row r="567" spans="4:39" s="101" customFormat="1">
      <c r="D567" s="119"/>
      <c r="E567" s="119"/>
      <c r="F567" s="119"/>
      <c r="H567" s="119"/>
      <c r="I567" s="681"/>
      <c r="AD567" s="119"/>
      <c r="AF567" s="120"/>
      <c r="AG567" s="121"/>
      <c r="AH567" s="121"/>
      <c r="AI567" s="121"/>
      <c r="AJ567" s="121"/>
      <c r="AK567" s="121"/>
      <c r="AL567" s="121"/>
      <c r="AM567" s="121"/>
    </row>
    <row r="568" spans="4:39" s="101" customFormat="1">
      <c r="D568" s="119"/>
      <c r="E568" s="119"/>
      <c r="F568" s="119"/>
      <c r="H568" s="119"/>
      <c r="I568" s="681"/>
      <c r="AD568" s="119"/>
      <c r="AF568" s="120"/>
      <c r="AG568" s="121"/>
      <c r="AH568" s="121"/>
      <c r="AI568" s="121"/>
      <c r="AJ568" s="121"/>
      <c r="AK568" s="121"/>
      <c r="AL568" s="121"/>
      <c r="AM568" s="121"/>
    </row>
    <row r="569" spans="4:39" s="101" customFormat="1">
      <c r="D569" s="119"/>
      <c r="E569" s="119"/>
      <c r="F569" s="119"/>
      <c r="H569" s="119"/>
      <c r="I569" s="681"/>
      <c r="AD569" s="119"/>
      <c r="AF569" s="120"/>
      <c r="AG569" s="121"/>
      <c r="AH569" s="121"/>
      <c r="AI569" s="121"/>
      <c r="AJ569" s="121"/>
      <c r="AK569" s="121"/>
      <c r="AL569" s="121"/>
      <c r="AM569" s="121"/>
    </row>
    <row r="570" spans="4:39" s="101" customFormat="1">
      <c r="D570" s="119"/>
      <c r="E570" s="119"/>
      <c r="F570" s="119"/>
      <c r="H570" s="119"/>
      <c r="I570" s="681"/>
      <c r="AD570" s="119"/>
      <c r="AF570" s="120"/>
      <c r="AG570" s="121"/>
      <c r="AH570" s="121"/>
      <c r="AI570" s="121"/>
      <c r="AJ570" s="121"/>
      <c r="AK570" s="121"/>
      <c r="AL570" s="121"/>
      <c r="AM570" s="121"/>
    </row>
    <row r="571" spans="4:39" s="101" customFormat="1">
      <c r="D571" s="119"/>
      <c r="E571" s="119"/>
      <c r="F571" s="119"/>
      <c r="H571" s="119"/>
      <c r="I571" s="681"/>
      <c r="AD571" s="119"/>
      <c r="AF571" s="120"/>
      <c r="AG571" s="121"/>
      <c r="AH571" s="121"/>
      <c r="AI571" s="121"/>
      <c r="AJ571" s="121"/>
      <c r="AK571" s="121"/>
      <c r="AL571" s="121"/>
      <c r="AM571" s="121"/>
    </row>
    <row r="572" spans="4:39" s="101" customFormat="1">
      <c r="D572" s="119"/>
      <c r="E572" s="119"/>
      <c r="F572" s="119"/>
      <c r="H572" s="119"/>
      <c r="I572" s="681"/>
      <c r="AD572" s="119"/>
      <c r="AF572" s="120"/>
      <c r="AG572" s="121"/>
      <c r="AH572" s="121"/>
      <c r="AI572" s="121"/>
      <c r="AJ572" s="121"/>
      <c r="AK572" s="121"/>
      <c r="AL572" s="121"/>
      <c r="AM572" s="121"/>
    </row>
    <row r="573" spans="4:39" s="101" customFormat="1">
      <c r="D573" s="119"/>
      <c r="E573" s="119"/>
      <c r="F573" s="119"/>
      <c r="H573" s="119"/>
      <c r="I573" s="681"/>
      <c r="AD573" s="119"/>
      <c r="AF573" s="120"/>
      <c r="AG573" s="121"/>
      <c r="AH573" s="121"/>
      <c r="AI573" s="121"/>
      <c r="AJ573" s="121"/>
      <c r="AK573" s="121"/>
      <c r="AL573" s="121"/>
      <c r="AM573" s="121"/>
    </row>
    <row r="574" spans="4:39" s="101" customFormat="1">
      <c r="D574" s="119"/>
      <c r="E574" s="119"/>
      <c r="F574" s="119"/>
      <c r="H574" s="119"/>
      <c r="I574" s="681"/>
      <c r="AD574" s="119"/>
      <c r="AF574" s="120"/>
      <c r="AG574" s="121"/>
      <c r="AH574" s="121"/>
      <c r="AI574" s="121"/>
      <c r="AJ574" s="121"/>
      <c r="AK574" s="121"/>
      <c r="AL574" s="121"/>
      <c r="AM574" s="121"/>
    </row>
    <row r="575" spans="4:39" s="101" customFormat="1">
      <c r="D575" s="119"/>
      <c r="E575" s="119"/>
      <c r="F575" s="119"/>
      <c r="H575" s="119"/>
      <c r="I575" s="681"/>
      <c r="AD575" s="119"/>
      <c r="AF575" s="120"/>
      <c r="AG575" s="121"/>
      <c r="AH575" s="121"/>
      <c r="AI575" s="121"/>
      <c r="AJ575" s="121"/>
      <c r="AK575" s="121"/>
      <c r="AL575" s="121"/>
      <c r="AM575" s="121"/>
    </row>
    <row r="576" spans="4:39" s="101" customFormat="1">
      <c r="D576" s="119"/>
      <c r="E576" s="119"/>
      <c r="F576" s="119"/>
      <c r="H576" s="119"/>
      <c r="I576" s="681"/>
      <c r="AD576" s="119"/>
      <c r="AF576" s="120"/>
      <c r="AG576" s="121"/>
      <c r="AH576" s="121"/>
      <c r="AI576" s="121"/>
      <c r="AJ576" s="121"/>
      <c r="AK576" s="121"/>
      <c r="AL576" s="121"/>
      <c r="AM576" s="121"/>
    </row>
    <row r="577" spans="4:39" s="101" customFormat="1">
      <c r="D577" s="119"/>
      <c r="E577" s="119"/>
      <c r="F577" s="119"/>
      <c r="H577" s="119"/>
      <c r="I577" s="681"/>
      <c r="AD577" s="119"/>
      <c r="AF577" s="120"/>
      <c r="AG577" s="121"/>
      <c r="AH577" s="121"/>
      <c r="AI577" s="121"/>
      <c r="AJ577" s="121"/>
      <c r="AK577" s="121"/>
      <c r="AL577" s="121"/>
      <c r="AM577" s="121"/>
    </row>
    <row r="578" spans="4:39" s="101" customFormat="1">
      <c r="D578" s="119"/>
      <c r="E578" s="119"/>
      <c r="F578" s="119"/>
      <c r="H578" s="119"/>
      <c r="I578" s="681"/>
      <c r="AD578" s="119"/>
      <c r="AF578" s="120"/>
      <c r="AG578" s="121"/>
      <c r="AH578" s="121"/>
      <c r="AI578" s="121"/>
      <c r="AJ578" s="121"/>
      <c r="AK578" s="121"/>
      <c r="AL578" s="121"/>
      <c r="AM578" s="121"/>
    </row>
    <row r="579" spans="4:39" s="101" customFormat="1">
      <c r="D579" s="119"/>
      <c r="E579" s="119"/>
      <c r="F579" s="119"/>
      <c r="H579" s="119"/>
      <c r="I579" s="681"/>
      <c r="AD579" s="119"/>
      <c r="AF579" s="120"/>
      <c r="AG579" s="121"/>
      <c r="AH579" s="121"/>
      <c r="AI579" s="121"/>
      <c r="AJ579" s="121"/>
      <c r="AK579" s="121"/>
      <c r="AL579" s="121"/>
      <c r="AM579" s="121"/>
    </row>
    <row r="580" spans="4:39" s="101" customFormat="1">
      <c r="D580" s="119"/>
      <c r="E580" s="119"/>
      <c r="F580" s="119"/>
      <c r="H580" s="119"/>
      <c r="I580" s="681"/>
      <c r="AD580" s="119"/>
      <c r="AF580" s="120"/>
      <c r="AG580" s="121"/>
      <c r="AH580" s="121"/>
      <c r="AI580" s="121"/>
      <c r="AJ580" s="121"/>
      <c r="AK580" s="121"/>
      <c r="AL580" s="121"/>
      <c r="AM580" s="121"/>
    </row>
    <row r="581" spans="4:39" s="101" customFormat="1">
      <c r="D581" s="119"/>
      <c r="E581" s="119"/>
      <c r="F581" s="119"/>
      <c r="H581" s="119"/>
      <c r="I581" s="681"/>
      <c r="AD581" s="119"/>
      <c r="AF581" s="120"/>
      <c r="AG581" s="121"/>
      <c r="AH581" s="121"/>
      <c r="AI581" s="121"/>
      <c r="AJ581" s="121"/>
      <c r="AK581" s="121"/>
      <c r="AL581" s="121"/>
      <c r="AM581" s="121"/>
    </row>
    <row r="582" spans="4:39" s="101" customFormat="1">
      <c r="D582" s="119"/>
      <c r="E582" s="119"/>
      <c r="F582" s="119"/>
      <c r="H582" s="119"/>
      <c r="I582" s="681"/>
      <c r="AD582" s="119"/>
      <c r="AF582" s="120"/>
      <c r="AG582" s="121"/>
      <c r="AH582" s="121"/>
      <c r="AI582" s="121"/>
      <c r="AJ582" s="121"/>
      <c r="AK582" s="121"/>
      <c r="AL582" s="121"/>
      <c r="AM582" s="121"/>
    </row>
    <row r="583" spans="4:39" s="101" customFormat="1">
      <c r="D583" s="119"/>
      <c r="E583" s="119"/>
      <c r="F583" s="119"/>
      <c r="H583" s="119"/>
      <c r="I583" s="681"/>
      <c r="AD583" s="119"/>
      <c r="AF583" s="120"/>
      <c r="AG583" s="121"/>
      <c r="AH583" s="121"/>
      <c r="AI583" s="121"/>
      <c r="AJ583" s="121"/>
      <c r="AK583" s="121"/>
      <c r="AL583" s="121"/>
      <c r="AM583" s="121"/>
    </row>
    <row r="584" spans="4:39" s="101" customFormat="1">
      <c r="D584" s="119"/>
      <c r="E584" s="119"/>
      <c r="F584" s="119"/>
      <c r="H584" s="119"/>
      <c r="I584" s="681"/>
      <c r="AD584" s="119"/>
      <c r="AF584" s="120"/>
      <c r="AG584" s="121"/>
      <c r="AH584" s="121"/>
      <c r="AI584" s="121"/>
      <c r="AJ584" s="121"/>
      <c r="AK584" s="121"/>
      <c r="AL584" s="121"/>
      <c r="AM584" s="121"/>
    </row>
    <row r="585" spans="4:39" s="101" customFormat="1">
      <c r="D585" s="119"/>
      <c r="E585" s="119"/>
      <c r="F585" s="119"/>
      <c r="H585" s="119"/>
      <c r="I585" s="681"/>
      <c r="AD585" s="119"/>
      <c r="AF585" s="120"/>
      <c r="AG585" s="121"/>
      <c r="AH585" s="121"/>
      <c r="AI585" s="121"/>
      <c r="AJ585" s="121"/>
      <c r="AK585" s="121"/>
      <c r="AL585" s="121"/>
      <c r="AM585" s="121"/>
    </row>
    <row r="586" spans="4:39" s="101" customFormat="1">
      <c r="D586" s="119"/>
      <c r="E586" s="119"/>
      <c r="F586" s="119"/>
      <c r="H586" s="119"/>
      <c r="I586" s="681"/>
      <c r="AD586" s="119"/>
      <c r="AF586" s="120"/>
      <c r="AG586" s="121"/>
      <c r="AH586" s="121"/>
      <c r="AI586" s="121"/>
      <c r="AJ586" s="121"/>
      <c r="AK586" s="121"/>
      <c r="AL586" s="121"/>
      <c r="AM586" s="121"/>
    </row>
    <row r="587" spans="4:39" s="101" customFormat="1">
      <c r="D587" s="119"/>
      <c r="E587" s="119"/>
      <c r="F587" s="119"/>
      <c r="H587" s="119"/>
      <c r="I587" s="681"/>
      <c r="AD587" s="119"/>
      <c r="AF587" s="120"/>
      <c r="AG587" s="121"/>
      <c r="AH587" s="121"/>
      <c r="AI587" s="121"/>
      <c r="AJ587" s="121"/>
      <c r="AK587" s="121"/>
      <c r="AL587" s="121"/>
      <c r="AM587" s="121"/>
    </row>
    <row r="588" spans="4:39" s="101" customFormat="1">
      <c r="D588" s="119"/>
      <c r="E588" s="119"/>
      <c r="F588" s="119"/>
      <c r="H588" s="119"/>
      <c r="I588" s="681"/>
      <c r="AD588" s="119"/>
      <c r="AF588" s="120"/>
      <c r="AG588" s="121"/>
      <c r="AH588" s="121"/>
      <c r="AI588" s="121"/>
      <c r="AJ588" s="121"/>
      <c r="AK588" s="121"/>
      <c r="AL588" s="121"/>
      <c r="AM588" s="121"/>
    </row>
    <row r="589" spans="4:39" s="101" customFormat="1">
      <c r="D589" s="119"/>
      <c r="E589" s="119"/>
      <c r="F589" s="119"/>
      <c r="H589" s="119"/>
      <c r="I589" s="681"/>
      <c r="AD589" s="119"/>
      <c r="AF589" s="120"/>
      <c r="AG589" s="121"/>
      <c r="AH589" s="121"/>
      <c r="AI589" s="121"/>
      <c r="AJ589" s="121"/>
      <c r="AK589" s="121"/>
      <c r="AL589" s="121"/>
      <c r="AM589" s="121"/>
    </row>
    <row r="590" spans="4:39" s="101" customFormat="1">
      <c r="D590" s="119"/>
      <c r="E590" s="119"/>
      <c r="F590" s="119"/>
      <c r="H590" s="119"/>
      <c r="I590" s="681"/>
      <c r="AD590" s="119"/>
      <c r="AF590" s="120"/>
      <c r="AG590" s="121"/>
      <c r="AH590" s="121"/>
      <c r="AI590" s="121"/>
      <c r="AJ590" s="121"/>
      <c r="AK590" s="121"/>
      <c r="AL590" s="121"/>
      <c r="AM590" s="121"/>
    </row>
    <row r="591" spans="4:39" s="101" customFormat="1">
      <c r="D591" s="119"/>
      <c r="E591" s="119"/>
      <c r="F591" s="119"/>
      <c r="H591" s="119"/>
      <c r="I591" s="681"/>
      <c r="AD591" s="119"/>
      <c r="AF591" s="120"/>
      <c r="AG591" s="121"/>
      <c r="AH591" s="121"/>
      <c r="AI591" s="121"/>
      <c r="AJ591" s="121"/>
      <c r="AK591" s="121"/>
      <c r="AL591" s="121"/>
      <c r="AM591" s="121"/>
    </row>
    <row r="592" spans="4:39" s="101" customFormat="1">
      <c r="D592" s="119"/>
      <c r="E592" s="119"/>
      <c r="F592" s="119"/>
      <c r="H592" s="119"/>
      <c r="I592" s="681"/>
      <c r="AD592" s="119"/>
      <c r="AF592" s="120"/>
      <c r="AG592" s="121"/>
      <c r="AH592" s="121"/>
      <c r="AI592" s="121"/>
      <c r="AJ592" s="121"/>
      <c r="AK592" s="121"/>
      <c r="AL592" s="121"/>
      <c r="AM592" s="121"/>
    </row>
    <row r="593" spans="4:39" s="101" customFormat="1">
      <c r="D593" s="119"/>
      <c r="E593" s="119"/>
      <c r="F593" s="119"/>
      <c r="H593" s="119"/>
      <c r="I593" s="681"/>
      <c r="AD593" s="119"/>
      <c r="AF593" s="120"/>
      <c r="AG593" s="121"/>
      <c r="AH593" s="121"/>
      <c r="AI593" s="121"/>
      <c r="AJ593" s="121"/>
      <c r="AK593" s="121"/>
      <c r="AL593" s="121"/>
      <c r="AM593" s="121"/>
    </row>
    <row r="594" spans="4:39" s="101" customFormat="1">
      <c r="D594" s="119"/>
      <c r="E594" s="119"/>
      <c r="F594" s="119"/>
      <c r="H594" s="119"/>
      <c r="I594" s="681"/>
      <c r="AD594" s="119"/>
      <c r="AF594" s="120"/>
      <c r="AG594" s="121"/>
      <c r="AH594" s="121"/>
      <c r="AI594" s="121"/>
      <c r="AJ594" s="121"/>
      <c r="AK594" s="121"/>
      <c r="AL594" s="121"/>
      <c r="AM594" s="121"/>
    </row>
    <row r="595" spans="4:39" s="101" customFormat="1">
      <c r="D595" s="119"/>
      <c r="E595" s="119"/>
      <c r="F595" s="119"/>
      <c r="H595" s="119"/>
      <c r="I595" s="681"/>
      <c r="AD595" s="119"/>
      <c r="AF595" s="120"/>
      <c r="AG595" s="121"/>
      <c r="AH595" s="121"/>
      <c r="AI595" s="121"/>
      <c r="AJ595" s="121"/>
      <c r="AK595" s="121"/>
      <c r="AL595" s="121"/>
      <c r="AM595" s="121"/>
    </row>
    <row r="596" spans="4:39" s="101" customFormat="1">
      <c r="D596" s="119"/>
      <c r="E596" s="119"/>
      <c r="F596" s="119"/>
      <c r="H596" s="119"/>
      <c r="I596" s="681"/>
      <c r="AD596" s="119"/>
      <c r="AF596" s="120"/>
      <c r="AG596" s="121"/>
      <c r="AH596" s="121"/>
      <c r="AI596" s="121"/>
      <c r="AJ596" s="121"/>
      <c r="AK596" s="121"/>
      <c r="AL596" s="121"/>
      <c r="AM596" s="121"/>
    </row>
    <row r="597" spans="4:39" s="101" customFormat="1">
      <c r="D597" s="119"/>
      <c r="E597" s="119"/>
      <c r="F597" s="119"/>
      <c r="H597" s="119"/>
      <c r="I597" s="681"/>
      <c r="AD597" s="119"/>
      <c r="AF597" s="120"/>
      <c r="AG597" s="121"/>
      <c r="AH597" s="121"/>
      <c r="AI597" s="121"/>
      <c r="AJ597" s="121"/>
      <c r="AK597" s="121"/>
      <c r="AL597" s="121"/>
      <c r="AM597" s="121"/>
    </row>
    <row r="598" spans="4:39" s="101" customFormat="1">
      <c r="D598" s="119"/>
      <c r="E598" s="119"/>
      <c r="F598" s="119"/>
      <c r="H598" s="119"/>
      <c r="I598" s="681"/>
      <c r="AD598" s="119"/>
      <c r="AF598" s="120"/>
      <c r="AG598" s="121"/>
      <c r="AH598" s="121"/>
      <c r="AI598" s="121"/>
      <c r="AJ598" s="121"/>
      <c r="AK598" s="121"/>
      <c r="AL598" s="121"/>
      <c r="AM598" s="121"/>
    </row>
    <row r="599" spans="4:39" s="101" customFormat="1">
      <c r="D599" s="119"/>
      <c r="E599" s="119"/>
      <c r="F599" s="119"/>
      <c r="H599" s="119"/>
      <c r="I599" s="681"/>
      <c r="AD599" s="119"/>
      <c r="AF599" s="120"/>
      <c r="AG599" s="121"/>
      <c r="AH599" s="121"/>
      <c r="AI599" s="121"/>
      <c r="AJ599" s="121"/>
      <c r="AK599" s="121"/>
      <c r="AL599" s="121"/>
      <c r="AM599" s="121"/>
    </row>
    <row r="600" spans="4:39" s="101" customFormat="1">
      <c r="D600" s="119"/>
      <c r="E600" s="119"/>
      <c r="F600" s="119"/>
      <c r="H600" s="119"/>
      <c r="I600" s="681"/>
      <c r="AD600" s="119"/>
      <c r="AF600" s="120"/>
      <c r="AG600" s="121"/>
      <c r="AH600" s="121"/>
      <c r="AI600" s="121"/>
      <c r="AJ600" s="121"/>
      <c r="AK600" s="121"/>
      <c r="AL600" s="121"/>
      <c r="AM600" s="121"/>
    </row>
    <row r="601" spans="4:39" s="101" customFormat="1">
      <c r="D601" s="119"/>
      <c r="E601" s="119"/>
      <c r="F601" s="119"/>
      <c r="H601" s="119"/>
      <c r="I601" s="681"/>
      <c r="AD601" s="119"/>
      <c r="AF601" s="120"/>
      <c r="AG601" s="121"/>
      <c r="AH601" s="121"/>
      <c r="AI601" s="121"/>
      <c r="AJ601" s="121"/>
      <c r="AK601" s="121"/>
      <c r="AL601" s="121"/>
      <c r="AM601" s="121"/>
    </row>
    <row r="602" spans="4:39" s="101" customFormat="1">
      <c r="D602" s="119"/>
      <c r="E602" s="119"/>
      <c r="F602" s="119"/>
      <c r="H602" s="119"/>
      <c r="I602" s="681"/>
      <c r="AD602" s="119"/>
      <c r="AF602" s="120"/>
      <c r="AG602" s="121"/>
      <c r="AH602" s="121"/>
      <c r="AI602" s="121"/>
      <c r="AJ602" s="121"/>
      <c r="AK602" s="121"/>
      <c r="AL602" s="121"/>
      <c r="AM602" s="121"/>
    </row>
    <row r="603" spans="4:39" s="101" customFormat="1">
      <c r="D603" s="119"/>
      <c r="E603" s="119"/>
      <c r="F603" s="119"/>
      <c r="H603" s="119"/>
      <c r="I603" s="681"/>
      <c r="AD603" s="119"/>
      <c r="AF603" s="120"/>
      <c r="AG603" s="121"/>
      <c r="AH603" s="121"/>
      <c r="AI603" s="121"/>
      <c r="AJ603" s="121"/>
      <c r="AK603" s="121"/>
      <c r="AL603" s="121"/>
      <c r="AM603" s="121"/>
    </row>
    <row r="604" spans="4:39" s="101" customFormat="1">
      <c r="D604" s="119"/>
      <c r="E604" s="119"/>
      <c r="F604" s="119"/>
      <c r="H604" s="119"/>
      <c r="I604" s="681"/>
      <c r="AD604" s="119"/>
      <c r="AF604" s="120"/>
      <c r="AG604" s="121"/>
      <c r="AH604" s="121"/>
      <c r="AI604" s="121"/>
      <c r="AJ604" s="121"/>
      <c r="AK604" s="121"/>
      <c r="AL604" s="121"/>
      <c r="AM604" s="121"/>
    </row>
    <row r="605" spans="4:39" s="101" customFormat="1">
      <c r="D605" s="119"/>
      <c r="E605" s="119"/>
      <c r="F605" s="119"/>
      <c r="H605" s="119"/>
      <c r="I605" s="681"/>
      <c r="AD605" s="119"/>
      <c r="AF605" s="120"/>
      <c r="AG605" s="121"/>
      <c r="AH605" s="121"/>
      <c r="AI605" s="121"/>
      <c r="AJ605" s="121"/>
      <c r="AK605" s="121"/>
      <c r="AL605" s="121"/>
      <c r="AM605" s="121"/>
    </row>
    <row r="606" spans="4:39" s="101" customFormat="1">
      <c r="D606" s="119"/>
      <c r="E606" s="119"/>
      <c r="F606" s="119"/>
      <c r="H606" s="119"/>
      <c r="I606" s="681"/>
      <c r="AD606" s="119"/>
      <c r="AF606" s="120"/>
      <c r="AG606" s="121"/>
      <c r="AH606" s="121"/>
      <c r="AI606" s="121"/>
      <c r="AJ606" s="121"/>
      <c r="AK606" s="121"/>
      <c r="AL606" s="121"/>
      <c r="AM606" s="121"/>
    </row>
    <row r="607" spans="4:39" s="101" customFormat="1">
      <c r="D607" s="119"/>
      <c r="E607" s="119"/>
      <c r="F607" s="119"/>
      <c r="H607" s="119"/>
      <c r="I607" s="681"/>
      <c r="AD607" s="119"/>
      <c r="AF607" s="120"/>
      <c r="AG607" s="121"/>
      <c r="AH607" s="121"/>
      <c r="AI607" s="121"/>
      <c r="AJ607" s="121"/>
      <c r="AK607" s="121"/>
      <c r="AL607" s="121"/>
      <c r="AM607" s="121"/>
    </row>
    <row r="608" spans="4:39" s="101" customFormat="1">
      <c r="D608" s="119"/>
      <c r="E608" s="119"/>
      <c r="F608" s="119"/>
      <c r="H608" s="119"/>
      <c r="I608" s="681"/>
      <c r="AD608" s="119"/>
      <c r="AF608" s="120"/>
      <c r="AG608" s="121"/>
      <c r="AH608" s="121"/>
      <c r="AI608" s="121"/>
      <c r="AJ608" s="121"/>
      <c r="AK608" s="121"/>
      <c r="AL608" s="121"/>
      <c r="AM608" s="121"/>
    </row>
    <row r="609" spans="4:39" s="101" customFormat="1">
      <c r="D609" s="119"/>
      <c r="E609" s="119"/>
      <c r="F609" s="119"/>
      <c r="H609" s="119"/>
      <c r="I609" s="681"/>
      <c r="AD609" s="119"/>
      <c r="AF609" s="120"/>
      <c r="AG609" s="121"/>
      <c r="AH609" s="121"/>
      <c r="AI609" s="121"/>
      <c r="AJ609" s="121"/>
      <c r="AK609" s="121"/>
      <c r="AL609" s="121"/>
      <c r="AM609" s="121"/>
    </row>
    <row r="610" spans="4:39" s="101" customFormat="1">
      <c r="D610" s="119"/>
      <c r="E610" s="119"/>
      <c r="F610" s="119"/>
      <c r="H610" s="119"/>
      <c r="I610" s="681"/>
      <c r="AD610" s="119"/>
      <c r="AF610" s="120"/>
      <c r="AG610" s="121"/>
      <c r="AH610" s="121"/>
      <c r="AI610" s="121"/>
      <c r="AJ610" s="121"/>
      <c r="AK610" s="121"/>
      <c r="AL610" s="121"/>
      <c r="AM610" s="121"/>
    </row>
    <row r="611" spans="4:39" s="101" customFormat="1">
      <c r="D611" s="119"/>
      <c r="E611" s="119"/>
      <c r="F611" s="119"/>
      <c r="H611" s="119"/>
      <c r="I611" s="681"/>
      <c r="AD611" s="119"/>
      <c r="AF611" s="120"/>
      <c r="AG611" s="121"/>
      <c r="AH611" s="121"/>
      <c r="AI611" s="121"/>
      <c r="AJ611" s="121"/>
      <c r="AK611" s="121"/>
      <c r="AL611" s="121"/>
      <c r="AM611" s="121"/>
    </row>
    <row r="612" spans="4:39" s="101" customFormat="1">
      <c r="D612" s="119"/>
      <c r="E612" s="119"/>
      <c r="F612" s="119"/>
      <c r="H612" s="119"/>
      <c r="I612" s="681"/>
      <c r="AD612" s="119"/>
      <c r="AF612" s="120"/>
      <c r="AG612" s="121"/>
      <c r="AH612" s="121"/>
      <c r="AI612" s="121"/>
      <c r="AJ612" s="121"/>
      <c r="AK612" s="121"/>
      <c r="AL612" s="121"/>
      <c r="AM612" s="121"/>
    </row>
    <row r="613" spans="4:39" s="101" customFormat="1">
      <c r="D613" s="119"/>
      <c r="E613" s="119"/>
      <c r="F613" s="119"/>
      <c r="H613" s="119"/>
      <c r="I613" s="681"/>
      <c r="AD613" s="119"/>
      <c r="AF613" s="120"/>
      <c r="AG613" s="121"/>
      <c r="AH613" s="121"/>
      <c r="AI613" s="121"/>
      <c r="AJ613" s="121"/>
      <c r="AK613" s="121"/>
      <c r="AL613" s="121"/>
      <c r="AM613" s="121"/>
    </row>
    <row r="614" spans="4:39" s="101" customFormat="1">
      <c r="D614" s="119"/>
      <c r="E614" s="119"/>
      <c r="F614" s="119"/>
      <c r="H614" s="119"/>
      <c r="I614" s="681"/>
      <c r="AD614" s="119"/>
      <c r="AF614" s="120"/>
      <c r="AG614" s="121"/>
      <c r="AH614" s="121"/>
      <c r="AI614" s="121"/>
      <c r="AJ614" s="121"/>
      <c r="AK614" s="121"/>
      <c r="AL614" s="121"/>
      <c r="AM614" s="121"/>
    </row>
    <row r="615" spans="4:39" s="101" customFormat="1">
      <c r="D615" s="119"/>
      <c r="E615" s="119"/>
      <c r="F615" s="119"/>
      <c r="H615" s="119"/>
      <c r="I615" s="681"/>
      <c r="AD615" s="119"/>
      <c r="AF615" s="120"/>
      <c r="AG615" s="121"/>
      <c r="AH615" s="121"/>
      <c r="AI615" s="121"/>
      <c r="AJ615" s="121"/>
      <c r="AK615" s="121"/>
      <c r="AL615" s="121"/>
      <c r="AM615" s="121"/>
    </row>
    <row r="616" spans="4:39" s="101" customFormat="1">
      <c r="D616" s="119"/>
      <c r="E616" s="119"/>
      <c r="F616" s="119"/>
      <c r="H616" s="119"/>
      <c r="I616" s="681"/>
      <c r="AD616" s="119"/>
      <c r="AF616" s="120"/>
      <c r="AG616" s="121"/>
      <c r="AH616" s="121"/>
      <c r="AI616" s="121"/>
      <c r="AJ616" s="121"/>
      <c r="AK616" s="121"/>
      <c r="AL616" s="121"/>
      <c r="AM616" s="121"/>
    </row>
    <row r="617" spans="4:39" s="101" customFormat="1">
      <c r="D617" s="119"/>
      <c r="E617" s="119"/>
      <c r="F617" s="119"/>
      <c r="H617" s="119"/>
      <c r="I617" s="681"/>
      <c r="AD617" s="119"/>
      <c r="AF617" s="120"/>
      <c r="AG617" s="121"/>
      <c r="AH617" s="121"/>
      <c r="AI617" s="121"/>
      <c r="AJ617" s="121"/>
      <c r="AK617" s="121"/>
      <c r="AL617" s="121"/>
      <c r="AM617" s="121"/>
    </row>
    <row r="618" spans="4:39" s="101" customFormat="1">
      <c r="D618" s="119"/>
      <c r="E618" s="119"/>
      <c r="F618" s="119"/>
      <c r="H618" s="119"/>
      <c r="I618" s="681"/>
      <c r="AD618" s="119"/>
      <c r="AF618" s="120"/>
      <c r="AG618" s="121"/>
      <c r="AH618" s="121"/>
      <c r="AI618" s="121"/>
      <c r="AJ618" s="121"/>
      <c r="AK618" s="121"/>
      <c r="AL618" s="121"/>
      <c r="AM618" s="121"/>
    </row>
    <row r="619" spans="4:39" s="101" customFormat="1">
      <c r="D619" s="119"/>
      <c r="E619" s="119"/>
      <c r="F619" s="119"/>
      <c r="H619" s="119"/>
      <c r="I619" s="681"/>
      <c r="AD619" s="119"/>
      <c r="AF619" s="120"/>
      <c r="AG619" s="121"/>
      <c r="AH619" s="121"/>
      <c r="AI619" s="121"/>
      <c r="AJ619" s="121"/>
      <c r="AK619" s="121"/>
      <c r="AL619" s="121"/>
      <c r="AM619" s="121"/>
    </row>
    <row r="620" spans="4:39" s="101" customFormat="1">
      <c r="D620" s="119"/>
      <c r="E620" s="119"/>
      <c r="F620" s="119"/>
      <c r="H620" s="119"/>
      <c r="I620" s="681"/>
      <c r="AD620" s="119"/>
      <c r="AF620" s="120"/>
      <c r="AG620" s="121"/>
      <c r="AH620" s="121"/>
      <c r="AI620" s="121"/>
      <c r="AJ620" s="121"/>
      <c r="AK620" s="121"/>
      <c r="AL620" s="121"/>
      <c r="AM620" s="121"/>
    </row>
    <row r="621" spans="4:39" s="101" customFormat="1">
      <c r="D621" s="119"/>
      <c r="E621" s="119"/>
      <c r="F621" s="119"/>
      <c r="H621" s="119"/>
      <c r="I621" s="681"/>
      <c r="AD621" s="119"/>
      <c r="AF621" s="120"/>
      <c r="AG621" s="121"/>
      <c r="AH621" s="121"/>
      <c r="AI621" s="121"/>
      <c r="AJ621" s="121"/>
      <c r="AK621" s="121"/>
      <c r="AL621" s="121"/>
      <c r="AM621" s="121"/>
    </row>
    <row r="622" spans="4:39" s="101" customFormat="1">
      <c r="D622" s="119"/>
      <c r="E622" s="119"/>
      <c r="F622" s="119"/>
      <c r="H622" s="119"/>
      <c r="I622" s="681"/>
      <c r="AD622" s="119"/>
      <c r="AF622" s="120"/>
      <c r="AG622" s="121"/>
      <c r="AH622" s="121"/>
      <c r="AI622" s="121"/>
      <c r="AJ622" s="121"/>
      <c r="AK622" s="121"/>
      <c r="AL622" s="121"/>
      <c r="AM622" s="121"/>
    </row>
    <row r="623" spans="4:39" s="101" customFormat="1">
      <c r="D623" s="119"/>
      <c r="E623" s="119"/>
      <c r="F623" s="119"/>
      <c r="H623" s="119"/>
      <c r="I623" s="681"/>
      <c r="AD623" s="119"/>
      <c r="AF623" s="120"/>
      <c r="AG623" s="121"/>
      <c r="AH623" s="121"/>
      <c r="AI623" s="121"/>
      <c r="AJ623" s="121"/>
      <c r="AK623" s="121"/>
      <c r="AL623" s="121"/>
      <c r="AM623" s="121"/>
    </row>
    <row r="624" spans="4:39" s="101" customFormat="1">
      <c r="D624" s="119"/>
      <c r="E624" s="119"/>
      <c r="F624" s="119"/>
      <c r="H624" s="119"/>
      <c r="I624" s="681"/>
      <c r="AD624" s="119"/>
      <c r="AF624" s="120"/>
      <c r="AG624" s="121"/>
      <c r="AH624" s="121"/>
      <c r="AI624" s="121"/>
      <c r="AJ624" s="121"/>
      <c r="AK624" s="121"/>
      <c r="AL624" s="121"/>
      <c r="AM624" s="121"/>
    </row>
    <row r="625" spans="4:39" s="101" customFormat="1">
      <c r="D625" s="119"/>
      <c r="E625" s="119"/>
      <c r="F625" s="119"/>
      <c r="H625" s="119"/>
      <c r="I625" s="681"/>
      <c r="AD625" s="119"/>
      <c r="AF625" s="120"/>
      <c r="AG625" s="121"/>
      <c r="AH625" s="121"/>
      <c r="AI625" s="121"/>
      <c r="AJ625" s="121"/>
      <c r="AK625" s="121"/>
      <c r="AL625" s="121"/>
      <c r="AM625" s="121"/>
    </row>
    <row r="626" spans="4:39" s="101" customFormat="1">
      <c r="D626" s="119"/>
      <c r="E626" s="119"/>
      <c r="F626" s="119"/>
      <c r="H626" s="119"/>
      <c r="I626" s="681"/>
      <c r="AD626" s="119"/>
      <c r="AF626" s="120"/>
      <c r="AG626" s="121"/>
      <c r="AH626" s="121"/>
      <c r="AI626" s="121"/>
      <c r="AJ626" s="121"/>
      <c r="AK626" s="121"/>
      <c r="AL626" s="121"/>
      <c r="AM626" s="121"/>
    </row>
    <row r="627" spans="4:39" s="101" customFormat="1">
      <c r="D627" s="119"/>
      <c r="E627" s="119"/>
      <c r="F627" s="119"/>
      <c r="H627" s="119"/>
      <c r="I627" s="681"/>
      <c r="AD627" s="119"/>
      <c r="AF627" s="120"/>
      <c r="AG627" s="121"/>
      <c r="AH627" s="121"/>
      <c r="AI627" s="121"/>
      <c r="AJ627" s="121"/>
      <c r="AK627" s="121"/>
      <c r="AL627" s="121"/>
      <c r="AM627" s="121"/>
    </row>
    <row r="628" spans="4:39" s="101" customFormat="1">
      <c r="D628" s="119"/>
      <c r="E628" s="119"/>
      <c r="F628" s="119"/>
      <c r="H628" s="119"/>
      <c r="I628" s="681"/>
      <c r="AD628" s="119"/>
      <c r="AF628" s="120"/>
      <c r="AG628" s="121"/>
      <c r="AH628" s="121"/>
      <c r="AI628" s="121"/>
      <c r="AJ628" s="121"/>
      <c r="AK628" s="121"/>
      <c r="AL628" s="121"/>
      <c r="AM628" s="121"/>
    </row>
    <row r="629" spans="4:39" s="101" customFormat="1">
      <c r="D629" s="119"/>
      <c r="E629" s="119"/>
      <c r="F629" s="119"/>
      <c r="H629" s="119"/>
      <c r="I629" s="681"/>
      <c r="AD629" s="119"/>
      <c r="AF629" s="120"/>
      <c r="AG629" s="121"/>
      <c r="AH629" s="121"/>
      <c r="AI629" s="121"/>
      <c r="AJ629" s="121"/>
      <c r="AK629" s="121"/>
      <c r="AL629" s="121"/>
      <c r="AM629" s="121"/>
    </row>
    <row r="630" spans="4:39" s="101" customFormat="1">
      <c r="D630" s="119"/>
      <c r="E630" s="119"/>
      <c r="F630" s="119"/>
      <c r="H630" s="119"/>
      <c r="I630" s="681"/>
      <c r="AD630" s="119"/>
      <c r="AF630" s="120"/>
      <c r="AG630" s="121"/>
      <c r="AH630" s="121"/>
      <c r="AI630" s="121"/>
      <c r="AJ630" s="121"/>
      <c r="AK630" s="121"/>
      <c r="AL630" s="121"/>
      <c r="AM630" s="121"/>
    </row>
    <row r="631" spans="4:39" s="101" customFormat="1">
      <c r="D631" s="119"/>
      <c r="E631" s="119"/>
      <c r="F631" s="119"/>
      <c r="H631" s="119"/>
      <c r="I631" s="681"/>
      <c r="AD631" s="119"/>
      <c r="AF631" s="120"/>
      <c r="AG631" s="121"/>
      <c r="AH631" s="121"/>
      <c r="AI631" s="121"/>
      <c r="AJ631" s="121"/>
      <c r="AK631" s="121"/>
      <c r="AL631" s="121"/>
      <c r="AM631" s="121"/>
    </row>
    <row r="632" spans="4:39" s="101" customFormat="1">
      <c r="D632" s="119"/>
      <c r="E632" s="119"/>
      <c r="F632" s="119"/>
      <c r="H632" s="119"/>
      <c r="I632" s="681"/>
      <c r="AD632" s="119"/>
      <c r="AF632" s="120"/>
      <c r="AG632" s="121"/>
      <c r="AH632" s="121"/>
      <c r="AI632" s="121"/>
      <c r="AJ632" s="121"/>
      <c r="AK632" s="121"/>
      <c r="AL632" s="121"/>
      <c r="AM632" s="121"/>
    </row>
    <row r="633" spans="4:39" s="101" customFormat="1">
      <c r="D633" s="119"/>
      <c r="E633" s="119"/>
      <c r="F633" s="119"/>
      <c r="H633" s="119"/>
      <c r="I633" s="681"/>
      <c r="AD633" s="119"/>
      <c r="AF633" s="120"/>
      <c r="AG633" s="121"/>
      <c r="AH633" s="121"/>
      <c r="AI633" s="121"/>
      <c r="AJ633" s="121"/>
      <c r="AK633" s="121"/>
      <c r="AL633" s="121"/>
      <c r="AM633" s="121"/>
    </row>
    <row r="634" spans="4:39" s="101" customFormat="1">
      <c r="D634" s="119"/>
      <c r="E634" s="119"/>
      <c r="F634" s="119"/>
      <c r="H634" s="119"/>
      <c r="I634" s="681"/>
      <c r="AD634" s="119"/>
      <c r="AF634" s="120"/>
      <c r="AG634" s="121"/>
      <c r="AH634" s="121"/>
      <c r="AI634" s="121"/>
      <c r="AJ634" s="121"/>
      <c r="AK634" s="121"/>
      <c r="AL634" s="121"/>
      <c r="AM634" s="121"/>
    </row>
    <row r="635" spans="4:39" s="101" customFormat="1">
      <c r="D635" s="119"/>
      <c r="E635" s="119"/>
      <c r="F635" s="119"/>
      <c r="H635" s="119"/>
      <c r="I635" s="681"/>
      <c r="AD635" s="119"/>
      <c r="AF635" s="120"/>
      <c r="AG635" s="121"/>
      <c r="AH635" s="121"/>
      <c r="AI635" s="121"/>
      <c r="AJ635" s="121"/>
      <c r="AK635" s="121"/>
      <c r="AL635" s="121"/>
      <c r="AM635" s="121"/>
    </row>
    <row r="636" spans="4:39" s="101" customFormat="1">
      <c r="D636" s="119"/>
      <c r="E636" s="119"/>
      <c r="F636" s="119"/>
      <c r="H636" s="119"/>
      <c r="I636" s="681"/>
      <c r="AD636" s="119"/>
      <c r="AF636" s="120"/>
      <c r="AG636" s="121"/>
      <c r="AH636" s="121"/>
      <c r="AI636" s="121"/>
      <c r="AJ636" s="121"/>
      <c r="AK636" s="121"/>
      <c r="AL636" s="121"/>
      <c r="AM636" s="121"/>
    </row>
    <row r="637" spans="4:39" s="101" customFormat="1">
      <c r="D637" s="119"/>
      <c r="E637" s="119"/>
      <c r="F637" s="119"/>
      <c r="H637" s="119"/>
      <c r="I637" s="681"/>
      <c r="AD637" s="119"/>
      <c r="AF637" s="120"/>
      <c r="AG637" s="121"/>
      <c r="AH637" s="121"/>
      <c r="AI637" s="121"/>
      <c r="AJ637" s="121"/>
      <c r="AK637" s="121"/>
      <c r="AL637" s="121"/>
      <c r="AM637" s="121"/>
    </row>
    <row r="638" spans="4:39" s="101" customFormat="1">
      <c r="D638" s="119"/>
      <c r="E638" s="119"/>
      <c r="F638" s="119"/>
      <c r="H638" s="119"/>
      <c r="I638" s="681"/>
      <c r="AD638" s="119"/>
      <c r="AF638" s="120"/>
      <c r="AG638" s="121"/>
      <c r="AH638" s="121"/>
      <c r="AI638" s="121"/>
      <c r="AJ638" s="121"/>
      <c r="AK638" s="121"/>
      <c r="AL638" s="121"/>
      <c r="AM638" s="121"/>
    </row>
    <row r="639" spans="4:39" s="101" customFormat="1">
      <c r="D639" s="119"/>
      <c r="E639" s="119"/>
      <c r="F639" s="119"/>
      <c r="H639" s="119"/>
      <c r="I639" s="681"/>
      <c r="AD639" s="119"/>
      <c r="AF639" s="120"/>
      <c r="AG639" s="121"/>
      <c r="AH639" s="121"/>
      <c r="AI639" s="121"/>
      <c r="AJ639" s="121"/>
      <c r="AK639" s="121"/>
      <c r="AL639" s="121"/>
      <c r="AM639" s="121"/>
    </row>
    <row r="640" spans="4:39" s="101" customFormat="1">
      <c r="D640" s="119"/>
      <c r="E640" s="119"/>
      <c r="F640" s="119"/>
      <c r="H640" s="119"/>
      <c r="I640" s="681"/>
      <c r="AD640" s="119"/>
      <c r="AF640" s="120"/>
      <c r="AG640" s="121"/>
      <c r="AH640" s="121"/>
      <c r="AI640" s="121"/>
      <c r="AJ640" s="121"/>
      <c r="AK640" s="121"/>
      <c r="AL640" s="121"/>
      <c r="AM640" s="121"/>
    </row>
    <row r="641" spans="4:39" s="101" customFormat="1">
      <c r="D641" s="119"/>
      <c r="E641" s="119"/>
      <c r="F641" s="119"/>
      <c r="H641" s="119"/>
      <c r="I641" s="681"/>
      <c r="AD641" s="119"/>
      <c r="AF641" s="120"/>
      <c r="AG641" s="121"/>
      <c r="AH641" s="121"/>
      <c r="AI641" s="121"/>
      <c r="AJ641" s="121"/>
      <c r="AK641" s="121"/>
      <c r="AL641" s="121"/>
      <c r="AM641" s="121"/>
    </row>
    <row r="642" spans="4:39" s="101" customFormat="1">
      <c r="D642" s="119"/>
      <c r="E642" s="119"/>
      <c r="F642" s="119"/>
      <c r="H642" s="119"/>
      <c r="I642" s="681"/>
      <c r="AD642" s="119"/>
      <c r="AF642" s="120"/>
      <c r="AG642" s="121"/>
      <c r="AH642" s="121"/>
      <c r="AI642" s="121"/>
      <c r="AJ642" s="121"/>
      <c r="AK642" s="121"/>
      <c r="AL642" s="121"/>
      <c r="AM642" s="121"/>
    </row>
    <row r="643" spans="4:39" s="101" customFormat="1">
      <c r="D643" s="119"/>
      <c r="E643" s="119"/>
      <c r="F643" s="119"/>
      <c r="H643" s="119"/>
      <c r="I643" s="681"/>
      <c r="AD643" s="119"/>
      <c r="AF643" s="120"/>
      <c r="AG643" s="121"/>
      <c r="AH643" s="121"/>
      <c r="AI643" s="121"/>
      <c r="AJ643" s="121"/>
      <c r="AK643" s="121"/>
      <c r="AL643" s="121"/>
      <c r="AM643" s="121"/>
    </row>
    <row r="644" spans="4:39" s="101" customFormat="1">
      <c r="D644" s="119"/>
      <c r="E644" s="119"/>
      <c r="F644" s="119"/>
      <c r="H644" s="119"/>
      <c r="I644" s="681"/>
      <c r="AD644" s="119"/>
      <c r="AF644" s="120"/>
      <c r="AG644" s="121"/>
      <c r="AH644" s="121"/>
      <c r="AI644" s="121"/>
      <c r="AJ644" s="121"/>
      <c r="AK644" s="121"/>
      <c r="AL644" s="121"/>
      <c r="AM644" s="121"/>
    </row>
    <row r="645" spans="4:39" s="101" customFormat="1">
      <c r="D645" s="119"/>
      <c r="E645" s="119"/>
      <c r="F645" s="119"/>
      <c r="H645" s="119"/>
      <c r="I645" s="681"/>
      <c r="AD645" s="119"/>
      <c r="AF645" s="120"/>
      <c r="AG645" s="121"/>
      <c r="AH645" s="121"/>
      <c r="AI645" s="121"/>
      <c r="AJ645" s="121"/>
      <c r="AK645" s="121"/>
      <c r="AL645" s="121"/>
      <c r="AM645" s="121"/>
    </row>
    <row r="646" spans="4:39" s="101" customFormat="1">
      <c r="D646" s="119"/>
      <c r="E646" s="119"/>
      <c r="F646" s="119"/>
      <c r="H646" s="119"/>
      <c r="I646" s="681"/>
      <c r="AD646" s="119"/>
      <c r="AF646" s="120"/>
      <c r="AG646" s="121"/>
      <c r="AH646" s="121"/>
      <c r="AI646" s="121"/>
      <c r="AJ646" s="121"/>
      <c r="AK646" s="121"/>
      <c r="AL646" s="121"/>
      <c r="AM646" s="121"/>
    </row>
    <row r="647" spans="4:39" s="101" customFormat="1">
      <c r="D647" s="119"/>
      <c r="E647" s="119"/>
      <c r="F647" s="119"/>
      <c r="H647" s="119"/>
      <c r="I647" s="681"/>
      <c r="AD647" s="119"/>
      <c r="AF647" s="120"/>
      <c r="AG647" s="121"/>
      <c r="AH647" s="121"/>
      <c r="AI647" s="121"/>
      <c r="AJ647" s="121"/>
      <c r="AK647" s="121"/>
      <c r="AL647" s="121"/>
      <c r="AM647" s="121"/>
    </row>
    <row r="648" spans="4:39" s="101" customFormat="1">
      <c r="D648" s="119"/>
      <c r="E648" s="119"/>
      <c r="F648" s="119"/>
      <c r="H648" s="119"/>
      <c r="I648" s="681"/>
      <c r="AD648" s="119"/>
      <c r="AF648" s="120"/>
      <c r="AG648" s="121"/>
      <c r="AH648" s="121"/>
      <c r="AI648" s="121"/>
      <c r="AJ648" s="121"/>
      <c r="AK648" s="121"/>
      <c r="AL648" s="121"/>
      <c r="AM648" s="121"/>
    </row>
    <row r="649" spans="4:39" s="101" customFormat="1">
      <c r="D649" s="119"/>
      <c r="E649" s="119"/>
      <c r="F649" s="119"/>
      <c r="H649" s="119"/>
      <c r="I649" s="681"/>
      <c r="AD649" s="119"/>
      <c r="AF649" s="120"/>
      <c r="AG649" s="121"/>
      <c r="AH649" s="121"/>
      <c r="AI649" s="121"/>
      <c r="AJ649" s="121"/>
      <c r="AK649" s="121"/>
      <c r="AL649" s="121"/>
      <c r="AM649" s="121"/>
    </row>
    <row r="650" spans="4:39" s="101" customFormat="1">
      <c r="D650" s="119"/>
      <c r="E650" s="119"/>
      <c r="F650" s="119"/>
      <c r="H650" s="119"/>
      <c r="I650" s="681"/>
      <c r="AD650" s="119"/>
      <c r="AF650" s="120"/>
      <c r="AG650" s="121"/>
      <c r="AH650" s="121"/>
      <c r="AI650" s="121"/>
      <c r="AJ650" s="121"/>
      <c r="AK650" s="121"/>
      <c r="AL650" s="121"/>
      <c r="AM650" s="121"/>
    </row>
    <row r="651" spans="4:39" s="101" customFormat="1">
      <c r="D651" s="119"/>
      <c r="E651" s="119"/>
      <c r="F651" s="119"/>
      <c r="H651" s="119"/>
      <c r="I651" s="681"/>
      <c r="AD651" s="119"/>
      <c r="AF651" s="120"/>
      <c r="AG651" s="121"/>
      <c r="AH651" s="121"/>
      <c r="AI651" s="121"/>
      <c r="AJ651" s="121"/>
      <c r="AK651" s="121"/>
      <c r="AL651" s="121"/>
      <c r="AM651" s="121"/>
    </row>
    <row r="652" spans="4:39" s="101" customFormat="1">
      <c r="D652" s="119"/>
      <c r="E652" s="119"/>
      <c r="F652" s="119"/>
      <c r="H652" s="119"/>
      <c r="I652" s="681"/>
      <c r="AD652" s="119"/>
      <c r="AF652" s="120"/>
      <c r="AG652" s="121"/>
      <c r="AH652" s="121"/>
      <c r="AI652" s="121"/>
      <c r="AJ652" s="121"/>
      <c r="AK652" s="121"/>
      <c r="AL652" s="121"/>
      <c r="AM652" s="121"/>
    </row>
    <row r="653" spans="4:39" s="101" customFormat="1">
      <c r="D653" s="119"/>
      <c r="E653" s="119"/>
      <c r="F653" s="119"/>
      <c r="H653" s="119"/>
      <c r="I653" s="681"/>
      <c r="AD653" s="119"/>
      <c r="AF653" s="120"/>
      <c r="AG653" s="121"/>
      <c r="AH653" s="121"/>
      <c r="AI653" s="121"/>
      <c r="AJ653" s="121"/>
      <c r="AK653" s="121"/>
      <c r="AL653" s="121"/>
      <c r="AM653" s="121"/>
    </row>
    <row r="654" spans="4:39" s="101" customFormat="1">
      <c r="D654" s="119"/>
      <c r="E654" s="119"/>
      <c r="F654" s="119"/>
      <c r="H654" s="119"/>
      <c r="I654" s="681"/>
      <c r="AD654" s="119"/>
      <c r="AF654" s="120"/>
      <c r="AG654" s="121"/>
      <c r="AH654" s="121"/>
      <c r="AI654" s="121"/>
      <c r="AJ654" s="121"/>
      <c r="AK654" s="121"/>
      <c r="AL654" s="121"/>
      <c r="AM654" s="121"/>
    </row>
    <row r="655" spans="4:39" s="101" customFormat="1">
      <c r="D655" s="119"/>
      <c r="E655" s="119"/>
      <c r="F655" s="119"/>
      <c r="H655" s="119"/>
      <c r="I655" s="681"/>
      <c r="AD655" s="119"/>
      <c r="AF655" s="120"/>
      <c r="AG655" s="121"/>
      <c r="AH655" s="121"/>
      <c r="AI655" s="121"/>
      <c r="AJ655" s="121"/>
      <c r="AK655" s="121"/>
      <c r="AL655" s="121"/>
      <c r="AM655" s="121"/>
    </row>
    <row r="656" spans="4:39" s="101" customFormat="1">
      <c r="D656" s="119"/>
      <c r="E656" s="119"/>
      <c r="F656" s="119"/>
      <c r="H656" s="119"/>
      <c r="I656" s="681"/>
      <c r="AD656" s="119"/>
      <c r="AF656" s="120"/>
      <c r="AG656" s="121"/>
      <c r="AH656" s="121"/>
      <c r="AI656" s="121"/>
      <c r="AJ656" s="121"/>
      <c r="AK656" s="121"/>
      <c r="AL656" s="121"/>
      <c r="AM656" s="121"/>
    </row>
    <row r="657" spans="4:39" s="101" customFormat="1">
      <c r="D657" s="119"/>
      <c r="E657" s="119"/>
      <c r="F657" s="119"/>
      <c r="H657" s="119"/>
      <c r="I657" s="681"/>
      <c r="AD657" s="119"/>
      <c r="AF657" s="120"/>
      <c r="AG657" s="121"/>
      <c r="AH657" s="121"/>
      <c r="AI657" s="121"/>
      <c r="AJ657" s="121"/>
      <c r="AK657" s="121"/>
      <c r="AL657" s="121"/>
      <c r="AM657" s="121"/>
    </row>
    <row r="658" spans="4:39" s="101" customFormat="1">
      <c r="D658" s="119"/>
      <c r="E658" s="119"/>
      <c r="F658" s="119"/>
      <c r="H658" s="119"/>
      <c r="I658" s="681"/>
      <c r="AD658" s="119"/>
      <c r="AF658" s="120"/>
      <c r="AG658" s="121"/>
      <c r="AH658" s="121"/>
      <c r="AI658" s="121"/>
      <c r="AJ658" s="121"/>
      <c r="AK658" s="121"/>
      <c r="AL658" s="121"/>
      <c r="AM658" s="121"/>
    </row>
    <row r="659" spans="4:39" s="101" customFormat="1">
      <c r="D659" s="119"/>
      <c r="E659" s="119"/>
      <c r="F659" s="119"/>
      <c r="H659" s="119"/>
      <c r="I659" s="681"/>
      <c r="AD659" s="119"/>
      <c r="AF659" s="120"/>
      <c r="AG659" s="121"/>
      <c r="AH659" s="121"/>
      <c r="AI659" s="121"/>
      <c r="AJ659" s="121"/>
      <c r="AK659" s="121"/>
      <c r="AL659" s="121"/>
      <c r="AM659" s="121"/>
    </row>
    <row r="660" spans="4:39" s="101" customFormat="1">
      <c r="D660" s="119"/>
      <c r="E660" s="119"/>
      <c r="F660" s="119"/>
      <c r="H660" s="119"/>
      <c r="I660" s="681"/>
      <c r="AD660" s="119"/>
      <c r="AF660" s="120"/>
      <c r="AG660" s="121"/>
      <c r="AH660" s="121"/>
      <c r="AI660" s="121"/>
      <c r="AJ660" s="121"/>
      <c r="AK660" s="121"/>
      <c r="AL660" s="121"/>
      <c r="AM660" s="121"/>
    </row>
    <row r="661" spans="4:39" s="101" customFormat="1">
      <c r="D661" s="119"/>
      <c r="E661" s="119"/>
      <c r="F661" s="119"/>
      <c r="H661" s="119"/>
      <c r="I661" s="681"/>
      <c r="AD661" s="119"/>
      <c r="AF661" s="120"/>
      <c r="AG661" s="121"/>
      <c r="AH661" s="121"/>
      <c r="AI661" s="121"/>
      <c r="AJ661" s="121"/>
      <c r="AK661" s="121"/>
      <c r="AL661" s="121"/>
      <c r="AM661" s="121"/>
    </row>
    <row r="662" spans="4:39" s="101" customFormat="1">
      <c r="D662" s="119"/>
      <c r="E662" s="119"/>
      <c r="F662" s="119"/>
      <c r="H662" s="119"/>
      <c r="I662" s="681"/>
      <c r="AD662" s="119"/>
      <c r="AF662" s="120"/>
      <c r="AG662" s="121"/>
      <c r="AH662" s="121"/>
      <c r="AI662" s="121"/>
      <c r="AJ662" s="121"/>
      <c r="AK662" s="121"/>
      <c r="AL662" s="121"/>
      <c r="AM662" s="121"/>
    </row>
    <row r="663" spans="4:39" s="101" customFormat="1">
      <c r="D663" s="119"/>
      <c r="E663" s="119"/>
      <c r="F663" s="119"/>
      <c r="H663" s="119"/>
      <c r="I663" s="681"/>
      <c r="AD663" s="119"/>
      <c r="AF663" s="120"/>
      <c r="AG663" s="121"/>
      <c r="AH663" s="121"/>
      <c r="AI663" s="121"/>
      <c r="AJ663" s="121"/>
      <c r="AK663" s="121"/>
      <c r="AL663" s="121"/>
      <c r="AM663" s="121"/>
    </row>
    <row r="664" spans="4:39" s="101" customFormat="1">
      <c r="D664" s="119"/>
      <c r="E664" s="119"/>
      <c r="F664" s="119"/>
      <c r="H664" s="119"/>
      <c r="I664" s="681"/>
      <c r="AD664" s="119"/>
      <c r="AF664" s="120"/>
      <c r="AG664" s="121"/>
      <c r="AH664" s="121"/>
      <c r="AI664" s="121"/>
      <c r="AJ664" s="121"/>
      <c r="AK664" s="121"/>
      <c r="AL664" s="121"/>
      <c r="AM664" s="121"/>
    </row>
    <row r="665" spans="4:39" s="101" customFormat="1">
      <c r="D665" s="119"/>
      <c r="E665" s="119"/>
      <c r="F665" s="119"/>
      <c r="H665" s="119"/>
      <c r="I665" s="681"/>
      <c r="AD665" s="119"/>
      <c r="AF665" s="120"/>
      <c r="AG665" s="121"/>
      <c r="AH665" s="121"/>
      <c r="AI665" s="121"/>
      <c r="AJ665" s="121"/>
      <c r="AK665" s="121"/>
      <c r="AL665" s="121"/>
      <c r="AM665" s="121"/>
    </row>
    <row r="666" spans="4:39" s="101" customFormat="1">
      <c r="D666" s="119"/>
      <c r="E666" s="119"/>
      <c r="F666" s="119"/>
      <c r="H666" s="119"/>
      <c r="I666" s="681"/>
      <c r="AD666" s="119"/>
      <c r="AF666" s="120"/>
      <c r="AG666" s="121"/>
      <c r="AH666" s="121"/>
      <c r="AI666" s="121"/>
      <c r="AJ666" s="121"/>
      <c r="AK666" s="121"/>
      <c r="AL666" s="121"/>
      <c r="AM666" s="121"/>
    </row>
    <row r="667" spans="4:39" s="101" customFormat="1">
      <c r="D667" s="119"/>
      <c r="E667" s="119"/>
      <c r="F667" s="119"/>
      <c r="H667" s="119"/>
      <c r="I667" s="681"/>
      <c r="AD667" s="119"/>
      <c r="AF667" s="120"/>
      <c r="AG667" s="121"/>
      <c r="AH667" s="121"/>
      <c r="AI667" s="121"/>
      <c r="AJ667" s="121"/>
      <c r="AK667" s="121"/>
      <c r="AL667" s="121"/>
      <c r="AM667" s="121"/>
    </row>
    <row r="668" spans="4:39" s="101" customFormat="1">
      <c r="D668" s="119"/>
      <c r="E668" s="119"/>
      <c r="F668" s="119"/>
      <c r="H668" s="119"/>
      <c r="I668" s="681"/>
      <c r="AD668" s="119"/>
      <c r="AF668" s="120"/>
      <c r="AG668" s="121"/>
      <c r="AH668" s="121"/>
      <c r="AI668" s="121"/>
      <c r="AJ668" s="121"/>
      <c r="AK668" s="121"/>
      <c r="AL668" s="121"/>
      <c r="AM668" s="121"/>
    </row>
    <row r="669" spans="4:39" s="101" customFormat="1">
      <c r="D669" s="119"/>
      <c r="E669" s="119"/>
      <c r="F669" s="119"/>
      <c r="H669" s="119"/>
      <c r="I669" s="681"/>
      <c r="AD669" s="119"/>
      <c r="AF669" s="120"/>
      <c r="AG669" s="121"/>
      <c r="AH669" s="121"/>
      <c r="AI669" s="121"/>
      <c r="AJ669" s="121"/>
      <c r="AK669" s="121"/>
      <c r="AL669" s="121"/>
      <c r="AM669" s="121"/>
    </row>
    <row r="670" spans="4:39" s="101" customFormat="1">
      <c r="D670" s="119"/>
      <c r="E670" s="119"/>
      <c r="F670" s="119"/>
      <c r="H670" s="119"/>
      <c r="I670" s="681"/>
      <c r="AD670" s="119"/>
      <c r="AF670" s="120"/>
      <c r="AG670" s="121"/>
      <c r="AH670" s="121"/>
      <c r="AI670" s="121"/>
      <c r="AJ670" s="121"/>
      <c r="AK670" s="121"/>
      <c r="AL670" s="121"/>
      <c r="AM670" s="121"/>
    </row>
    <row r="671" spans="4:39" s="101" customFormat="1">
      <c r="D671" s="119"/>
      <c r="E671" s="119"/>
      <c r="F671" s="119"/>
      <c r="H671" s="119"/>
      <c r="I671" s="681"/>
      <c r="AD671" s="119"/>
      <c r="AF671" s="120"/>
      <c r="AG671" s="121"/>
      <c r="AH671" s="121"/>
      <c r="AI671" s="121"/>
      <c r="AJ671" s="121"/>
      <c r="AK671" s="121"/>
      <c r="AL671" s="121"/>
      <c r="AM671" s="121"/>
    </row>
    <row r="672" spans="4:39" s="101" customFormat="1">
      <c r="D672" s="119"/>
      <c r="E672" s="119"/>
      <c r="F672" s="119"/>
      <c r="H672" s="119"/>
      <c r="I672" s="681"/>
      <c r="AD672" s="119"/>
      <c r="AF672" s="120"/>
      <c r="AG672" s="121"/>
      <c r="AH672" s="121"/>
      <c r="AI672" s="121"/>
      <c r="AJ672" s="121"/>
      <c r="AK672" s="121"/>
      <c r="AL672" s="121"/>
      <c r="AM672" s="121"/>
    </row>
    <row r="673" spans="4:39" s="101" customFormat="1">
      <c r="D673" s="119"/>
      <c r="E673" s="119"/>
      <c r="F673" s="119"/>
      <c r="H673" s="119"/>
      <c r="I673" s="681"/>
      <c r="AD673" s="119"/>
      <c r="AF673" s="120"/>
      <c r="AG673" s="121"/>
      <c r="AH673" s="121"/>
      <c r="AI673" s="121"/>
      <c r="AJ673" s="121"/>
      <c r="AK673" s="121"/>
      <c r="AL673" s="121"/>
      <c r="AM673" s="121"/>
    </row>
    <row r="674" spans="4:39" s="101" customFormat="1">
      <c r="D674" s="119"/>
      <c r="E674" s="119"/>
      <c r="F674" s="119"/>
      <c r="H674" s="119"/>
      <c r="I674" s="681"/>
      <c r="AD674" s="119"/>
      <c r="AF674" s="120"/>
      <c r="AG674" s="121"/>
      <c r="AH674" s="121"/>
      <c r="AI674" s="121"/>
      <c r="AJ674" s="121"/>
      <c r="AK674" s="121"/>
      <c r="AL674" s="121"/>
      <c r="AM674" s="121"/>
    </row>
    <row r="675" spans="4:39" s="101" customFormat="1">
      <c r="D675" s="119"/>
      <c r="E675" s="119"/>
      <c r="F675" s="119"/>
      <c r="H675" s="119"/>
      <c r="I675" s="681"/>
      <c r="AD675" s="119"/>
      <c r="AF675" s="120"/>
      <c r="AG675" s="121"/>
      <c r="AH675" s="121"/>
      <c r="AI675" s="121"/>
      <c r="AJ675" s="121"/>
      <c r="AK675" s="121"/>
      <c r="AL675" s="121"/>
      <c r="AM675" s="121"/>
    </row>
    <row r="676" spans="4:39" s="101" customFormat="1">
      <c r="D676" s="119"/>
      <c r="E676" s="119"/>
      <c r="F676" s="119"/>
      <c r="H676" s="119"/>
      <c r="I676" s="681"/>
      <c r="AD676" s="119"/>
      <c r="AF676" s="120"/>
      <c r="AG676" s="121"/>
      <c r="AH676" s="121"/>
      <c r="AI676" s="121"/>
      <c r="AJ676" s="121"/>
      <c r="AK676" s="121"/>
      <c r="AL676" s="121"/>
      <c r="AM676" s="121"/>
    </row>
    <row r="677" spans="4:39" s="101" customFormat="1">
      <c r="D677" s="119"/>
      <c r="E677" s="119"/>
      <c r="F677" s="119"/>
      <c r="H677" s="119"/>
      <c r="I677" s="681"/>
      <c r="AD677" s="119"/>
      <c r="AF677" s="120"/>
      <c r="AG677" s="121"/>
      <c r="AH677" s="121"/>
      <c r="AI677" s="121"/>
      <c r="AJ677" s="121"/>
      <c r="AK677" s="121"/>
      <c r="AL677" s="121"/>
      <c r="AM677" s="121"/>
    </row>
    <row r="678" spans="4:39" s="101" customFormat="1">
      <c r="D678" s="119"/>
      <c r="E678" s="119"/>
      <c r="F678" s="119"/>
      <c r="H678" s="119"/>
      <c r="I678" s="681"/>
      <c r="AD678" s="119"/>
      <c r="AF678" s="120"/>
      <c r="AG678" s="121"/>
      <c r="AH678" s="121"/>
      <c r="AI678" s="121"/>
      <c r="AJ678" s="121"/>
      <c r="AK678" s="121"/>
      <c r="AL678" s="121"/>
      <c r="AM678" s="121"/>
    </row>
    <row r="679" spans="4:39" s="101" customFormat="1">
      <c r="D679" s="119"/>
      <c r="E679" s="119"/>
      <c r="F679" s="119"/>
      <c r="H679" s="119"/>
      <c r="I679" s="681"/>
      <c r="AD679" s="119"/>
      <c r="AF679" s="120"/>
      <c r="AG679" s="121"/>
      <c r="AH679" s="121"/>
      <c r="AI679" s="121"/>
      <c r="AJ679" s="121"/>
      <c r="AK679" s="121"/>
      <c r="AL679" s="121"/>
      <c r="AM679" s="121"/>
    </row>
    <row r="680" spans="4:39" s="101" customFormat="1">
      <c r="D680" s="119"/>
      <c r="E680" s="119"/>
      <c r="F680" s="119"/>
      <c r="H680" s="119"/>
      <c r="I680" s="681"/>
      <c r="AD680" s="119"/>
      <c r="AF680" s="120"/>
      <c r="AG680" s="121"/>
      <c r="AH680" s="121"/>
      <c r="AI680" s="121"/>
      <c r="AJ680" s="121"/>
      <c r="AK680" s="121"/>
      <c r="AL680" s="121"/>
      <c r="AM680" s="121"/>
    </row>
    <row r="681" spans="4:39" s="101" customFormat="1">
      <c r="D681" s="119"/>
      <c r="E681" s="119"/>
      <c r="F681" s="119"/>
      <c r="H681" s="119"/>
      <c r="I681" s="681"/>
      <c r="AD681" s="119"/>
      <c r="AF681" s="120"/>
      <c r="AG681" s="121"/>
      <c r="AH681" s="121"/>
      <c r="AI681" s="121"/>
      <c r="AJ681" s="121"/>
      <c r="AK681" s="121"/>
      <c r="AL681" s="121"/>
      <c r="AM681" s="121"/>
    </row>
    <row r="682" spans="4:39" s="101" customFormat="1">
      <c r="D682" s="119"/>
      <c r="E682" s="119"/>
      <c r="F682" s="119"/>
      <c r="H682" s="119"/>
      <c r="I682" s="681"/>
      <c r="AD682" s="119"/>
      <c r="AF682" s="120"/>
      <c r="AG682" s="121"/>
      <c r="AH682" s="121"/>
      <c r="AI682" s="121"/>
      <c r="AJ682" s="121"/>
      <c r="AK682" s="121"/>
      <c r="AL682" s="121"/>
      <c r="AM682" s="121"/>
    </row>
    <row r="683" spans="4:39" s="101" customFormat="1">
      <c r="D683" s="119"/>
      <c r="E683" s="119"/>
      <c r="F683" s="119"/>
      <c r="H683" s="119"/>
      <c r="I683" s="681"/>
      <c r="AD683" s="119"/>
      <c r="AF683" s="120"/>
      <c r="AG683" s="121"/>
      <c r="AH683" s="121"/>
      <c r="AI683" s="121"/>
      <c r="AJ683" s="121"/>
      <c r="AK683" s="121"/>
      <c r="AL683" s="121"/>
      <c r="AM683" s="121"/>
    </row>
    <row r="684" spans="4:39" s="101" customFormat="1">
      <c r="D684" s="119"/>
      <c r="E684" s="119"/>
      <c r="F684" s="119"/>
      <c r="H684" s="119"/>
      <c r="I684" s="681"/>
      <c r="AD684" s="119"/>
      <c r="AF684" s="120"/>
      <c r="AG684" s="121"/>
      <c r="AH684" s="121"/>
      <c r="AI684" s="121"/>
      <c r="AJ684" s="121"/>
      <c r="AK684" s="121"/>
      <c r="AL684" s="121"/>
      <c r="AM684" s="121"/>
    </row>
    <row r="685" spans="4:39" s="101" customFormat="1">
      <c r="D685" s="119"/>
      <c r="E685" s="119"/>
      <c r="F685" s="119"/>
      <c r="H685" s="119"/>
      <c r="I685" s="681"/>
      <c r="AD685" s="119"/>
      <c r="AF685" s="120"/>
      <c r="AG685" s="121"/>
      <c r="AH685" s="121"/>
      <c r="AI685" s="121"/>
      <c r="AJ685" s="121"/>
      <c r="AK685" s="121"/>
      <c r="AL685" s="121"/>
      <c r="AM685" s="121"/>
    </row>
    <row r="686" spans="4:39" s="101" customFormat="1">
      <c r="D686" s="119"/>
      <c r="E686" s="119"/>
      <c r="F686" s="119"/>
      <c r="H686" s="119"/>
      <c r="I686" s="681"/>
      <c r="AD686" s="119"/>
      <c r="AF686" s="120"/>
      <c r="AG686" s="121"/>
      <c r="AH686" s="121"/>
      <c r="AI686" s="121"/>
      <c r="AJ686" s="121"/>
      <c r="AK686" s="121"/>
      <c r="AL686" s="121"/>
      <c r="AM686" s="121"/>
    </row>
    <row r="687" spans="4:39" s="101" customFormat="1">
      <c r="D687" s="119"/>
      <c r="E687" s="119"/>
      <c r="F687" s="119"/>
      <c r="H687" s="119"/>
      <c r="I687" s="681"/>
      <c r="AD687" s="119"/>
      <c r="AF687" s="120"/>
      <c r="AG687" s="121"/>
      <c r="AH687" s="121"/>
      <c r="AI687" s="121"/>
      <c r="AJ687" s="121"/>
      <c r="AK687" s="121"/>
      <c r="AL687" s="121"/>
      <c r="AM687" s="121"/>
    </row>
    <row r="688" spans="4:39" s="101" customFormat="1">
      <c r="D688" s="119"/>
      <c r="E688" s="119"/>
      <c r="F688" s="119"/>
      <c r="H688" s="119"/>
      <c r="I688" s="681"/>
      <c r="AD688" s="119"/>
      <c r="AF688" s="120"/>
      <c r="AG688" s="121"/>
      <c r="AH688" s="121"/>
      <c r="AI688" s="121"/>
      <c r="AJ688" s="121"/>
      <c r="AK688" s="121"/>
      <c r="AL688" s="121"/>
      <c r="AM688" s="121"/>
    </row>
    <row r="689" spans="4:39" s="101" customFormat="1">
      <c r="D689" s="119"/>
      <c r="E689" s="119"/>
      <c r="F689" s="119"/>
      <c r="H689" s="119"/>
      <c r="I689" s="681"/>
      <c r="AD689" s="119"/>
      <c r="AF689" s="120"/>
      <c r="AG689" s="121"/>
      <c r="AH689" s="121"/>
      <c r="AI689" s="121"/>
      <c r="AJ689" s="121"/>
      <c r="AK689" s="121"/>
      <c r="AL689" s="121"/>
      <c r="AM689" s="121"/>
    </row>
    <row r="690" spans="4:39" s="101" customFormat="1">
      <c r="D690" s="119"/>
      <c r="E690" s="119"/>
      <c r="F690" s="119"/>
      <c r="H690" s="119"/>
      <c r="I690" s="681"/>
      <c r="AD690" s="119"/>
      <c r="AF690" s="120"/>
      <c r="AG690" s="121"/>
      <c r="AH690" s="121"/>
      <c r="AI690" s="121"/>
      <c r="AJ690" s="121"/>
      <c r="AK690" s="121"/>
      <c r="AL690" s="121"/>
      <c r="AM690" s="121"/>
    </row>
    <row r="691" spans="4:39" s="101" customFormat="1">
      <c r="D691" s="119"/>
      <c r="E691" s="119"/>
      <c r="F691" s="119"/>
      <c r="H691" s="119"/>
      <c r="I691" s="681"/>
      <c r="AD691" s="119"/>
      <c r="AF691" s="120"/>
      <c r="AG691" s="121"/>
      <c r="AH691" s="121"/>
      <c r="AI691" s="121"/>
      <c r="AJ691" s="121"/>
      <c r="AK691" s="121"/>
      <c r="AL691" s="121"/>
      <c r="AM691" s="121"/>
    </row>
    <row r="692" spans="4:39" s="101" customFormat="1">
      <c r="D692" s="119"/>
      <c r="E692" s="119"/>
      <c r="F692" s="119"/>
      <c r="H692" s="119"/>
      <c r="I692" s="681"/>
      <c r="AD692" s="119"/>
      <c r="AF692" s="120"/>
      <c r="AG692" s="121"/>
      <c r="AH692" s="121"/>
      <c r="AI692" s="121"/>
      <c r="AJ692" s="121"/>
      <c r="AK692" s="121"/>
      <c r="AL692" s="121"/>
      <c r="AM692" s="121"/>
    </row>
    <row r="693" spans="4:39" s="101" customFormat="1">
      <c r="D693" s="119"/>
      <c r="E693" s="119"/>
      <c r="F693" s="119"/>
      <c r="H693" s="119"/>
      <c r="I693" s="681"/>
      <c r="AD693" s="119"/>
      <c r="AF693" s="120"/>
      <c r="AG693" s="121"/>
      <c r="AH693" s="121"/>
      <c r="AI693" s="121"/>
      <c r="AJ693" s="121"/>
      <c r="AK693" s="121"/>
      <c r="AL693" s="121"/>
      <c r="AM693" s="121"/>
    </row>
    <row r="694" spans="4:39" s="101" customFormat="1">
      <c r="D694" s="119"/>
      <c r="E694" s="119"/>
      <c r="F694" s="119"/>
      <c r="H694" s="119"/>
      <c r="I694" s="681"/>
      <c r="AD694" s="119"/>
      <c r="AF694" s="120"/>
      <c r="AG694" s="121"/>
      <c r="AH694" s="121"/>
      <c r="AI694" s="121"/>
      <c r="AJ694" s="121"/>
      <c r="AK694" s="121"/>
      <c r="AL694" s="121"/>
      <c r="AM694" s="121"/>
    </row>
    <row r="695" spans="4:39" s="101" customFormat="1">
      <c r="D695" s="119"/>
      <c r="E695" s="119"/>
      <c r="F695" s="119"/>
      <c r="H695" s="119"/>
      <c r="I695" s="681"/>
      <c r="AD695" s="119"/>
      <c r="AF695" s="120"/>
      <c r="AG695" s="121"/>
      <c r="AH695" s="121"/>
      <c r="AI695" s="121"/>
      <c r="AJ695" s="121"/>
      <c r="AK695" s="121"/>
      <c r="AL695" s="121"/>
      <c r="AM695" s="121"/>
    </row>
    <row r="696" spans="4:39" s="101" customFormat="1">
      <c r="D696" s="119"/>
      <c r="E696" s="119"/>
      <c r="F696" s="119"/>
      <c r="H696" s="119"/>
      <c r="I696" s="681"/>
      <c r="AD696" s="119"/>
      <c r="AF696" s="120"/>
      <c r="AG696" s="121"/>
      <c r="AH696" s="121"/>
      <c r="AI696" s="121"/>
      <c r="AJ696" s="121"/>
      <c r="AK696" s="121"/>
      <c r="AL696" s="121"/>
      <c r="AM696" s="121"/>
    </row>
    <row r="697" spans="4:39" s="101" customFormat="1">
      <c r="D697" s="119"/>
      <c r="E697" s="119"/>
      <c r="F697" s="119"/>
      <c r="H697" s="119"/>
      <c r="I697" s="681"/>
      <c r="AD697" s="119"/>
      <c r="AF697" s="120"/>
      <c r="AG697" s="121"/>
      <c r="AH697" s="121"/>
      <c r="AI697" s="121"/>
      <c r="AJ697" s="121"/>
      <c r="AK697" s="121"/>
      <c r="AL697" s="121"/>
      <c r="AM697" s="121"/>
    </row>
    <row r="698" spans="4:39" s="101" customFormat="1">
      <c r="D698" s="119"/>
      <c r="E698" s="119"/>
      <c r="F698" s="119"/>
      <c r="H698" s="119"/>
      <c r="I698" s="681"/>
      <c r="AD698" s="119"/>
      <c r="AF698" s="120"/>
      <c r="AG698" s="121"/>
      <c r="AH698" s="121"/>
      <c r="AI698" s="121"/>
      <c r="AJ698" s="121"/>
      <c r="AK698" s="121"/>
      <c r="AL698" s="121"/>
      <c r="AM698" s="121"/>
    </row>
    <row r="699" spans="4:39" s="101" customFormat="1">
      <c r="D699" s="119"/>
      <c r="E699" s="119"/>
      <c r="F699" s="119"/>
      <c r="H699" s="119"/>
      <c r="I699" s="681"/>
      <c r="AD699" s="119"/>
      <c r="AF699" s="120"/>
      <c r="AG699" s="121"/>
      <c r="AH699" s="121"/>
      <c r="AI699" s="121"/>
      <c r="AJ699" s="121"/>
      <c r="AK699" s="121"/>
      <c r="AL699" s="121"/>
      <c r="AM699" s="121"/>
    </row>
    <row r="700" spans="4:39" s="101" customFormat="1">
      <c r="D700" s="119"/>
      <c r="E700" s="119"/>
      <c r="F700" s="119"/>
      <c r="H700" s="119"/>
      <c r="I700" s="681"/>
      <c r="AD700" s="119"/>
      <c r="AF700" s="120"/>
      <c r="AG700" s="121"/>
      <c r="AH700" s="121"/>
      <c r="AI700" s="121"/>
      <c r="AJ700" s="121"/>
      <c r="AK700" s="121"/>
      <c r="AL700" s="121"/>
      <c r="AM700" s="121"/>
    </row>
    <row r="701" spans="4:39" s="101" customFormat="1">
      <c r="D701" s="119"/>
      <c r="E701" s="119"/>
      <c r="F701" s="119"/>
      <c r="H701" s="119"/>
      <c r="I701" s="681"/>
      <c r="AD701" s="119"/>
      <c r="AF701" s="120"/>
      <c r="AG701" s="121"/>
      <c r="AH701" s="121"/>
      <c r="AI701" s="121"/>
      <c r="AJ701" s="121"/>
      <c r="AK701" s="121"/>
      <c r="AL701" s="121"/>
      <c r="AM701" s="121"/>
    </row>
    <row r="702" spans="4:39" s="101" customFormat="1">
      <c r="D702" s="119"/>
      <c r="E702" s="119"/>
      <c r="F702" s="119"/>
      <c r="H702" s="119"/>
      <c r="I702" s="681"/>
      <c r="AD702" s="119"/>
      <c r="AF702" s="120"/>
      <c r="AG702" s="121"/>
      <c r="AH702" s="121"/>
      <c r="AI702" s="121"/>
      <c r="AJ702" s="121"/>
      <c r="AK702" s="121"/>
      <c r="AL702" s="121"/>
      <c r="AM702" s="121"/>
    </row>
    <row r="703" spans="4:39" s="101" customFormat="1">
      <c r="D703" s="119"/>
      <c r="E703" s="119"/>
      <c r="F703" s="119"/>
      <c r="H703" s="119"/>
      <c r="I703" s="681"/>
      <c r="AD703" s="119"/>
      <c r="AF703" s="120"/>
      <c r="AG703" s="121"/>
      <c r="AH703" s="121"/>
      <c r="AI703" s="121"/>
      <c r="AJ703" s="121"/>
      <c r="AK703" s="121"/>
      <c r="AL703" s="121"/>
      <c r="AM703" s="121"/>
    </row>
    <row r="704" spans="4:39" s="101" customFormat="1">
      <c r="D704" s="119"/>
      <c r="E704" s="119"/>
      <c r="F704" s="119"/>
      <c r="H704" s="119"/>
      <c r="I704" s="681"/>
      <c r="AD704" s="119"/>
      <c r="AF704" s="120"/>
      <c r="AG704" s="121"/>
      <c r="AH704" s="121"/>
      <c r="AI704" s="121"/>
      <c r="AJ704" s="121"/>
      <c r="AK704" s="121"/>
      <c r="AL704" s="121"/>
      <c r="AM704" s="121"/>
    </row>
    <row r="705" spans="4:39" s="101" customFormat="1">
      <c r="D705" s="119"/>
      <c r="E705" s="119"/>
      <c r="F705" s="119"/>
      <c r="H705" s="119"/>
      <c r="I705" s="681"/>
      <c r="AD705" s="119"/>
      <c r="AF705" s="120"/>
      <c r="AG705" s="121"/>
      <c r="AH705" s="121"/>
      <c r="AI705" s="121"/>
      <c r="AJ705" s="121"/>
      <c r="AK705" s="121"/>
      <c r="AL705" s="121"/>
      <c r="AM705" s="121"/>
    </row>
    <row r="706" spans="4:39" s="101" customFormat="1">
      <c r="D706" s="119"/>
      <c r="E706" s="119"/>
      <c r="F706" s="119"/>
      <c r="H706" s="119"/>
      <c r="I706" s="681"/>
      <c r="AD706" s="119"/>
      <c r="AF706" s="120"/>
      <c r="AG706" s="121"/>
      <c r="AH706" s="121"/>
      <c r="AI706" s="121"/>
      <c r="AJ706" s="121"/>
      <c r="AK706" s="121"/>
      <c r="AL706" s="121"/>
      <c r="AM706" s="121"/>
    </row>
    <row r="707" spans="4:39" s="101" customFormat="1">
      <c r="D707" s="119"/>
      <c r="E707" s="119"/>
      <c r="F707" s="119"/>
      <c r="H707" s="119"/>
      <c r="I707" s="681"/>
      <c r="AD707" s="119"/>
      <c r="AF707" s="120"/>
      <c r="AG707" s="121"/>
      <c r="AH707" s="121"/>
      <c r="AI707" s="121"/>
      <c r="AJ707" s="121"/>
      <c r="AK707" s="121"/>
      <c r="AL707" s="121"/>
      <c r="AM707" s="121"/>
    </row>
    <row r="708" spans="4:39" s="101" customFormat="1">
      <c r="D708" s="119"/>
      <c r="E708" s="119"/>
      <c r="F708" s="119"/>
      <c r="H708" s="119"/>
      <c r="I708" s="681"/>
      <c r="AD708" s="119"/>
      <c r="AF708" s="120"/>
      <c r="AG708" s="121"/>
      <c r="AH708" s="121"/>
      <c r="AI708" s="121"/>
      <c r="AJ708" s="121"/>
      <c r="AK708" s="121"/>
      <c r="AL708" s="121"/>
      <c r="AM708" s="121"/>
    </row>
    <row r="709" spans="4:39" s="101" customFormat="1">
      <c r="D709" s="119"/>
      <c r="E709" s="119"/>
      <c r="F709" s="119"/>
      <c r="H709" s="119"/>
      <c r="I709" s="681"/>
      <c r="AD709" s="119"/>
      <c r="AF709" s="120"/>
      <c r="AG709" s="121"/>
      <c r="AH709" s="121"/>
      <c r="AI709" s="121"/>
      <c r="AJ709" s="121"/>
      <c r="AK709" s="121"/>
      <c r="AL709" s="121"/>
      <c r="AM709" s="121"/>
    </row>
    <row r="710" spans="4:39" s="101" customFormat="1">
      <c r="D710" s="119"/>
      <c r="E710" s="119"/>
      <c r="F710" s="119"/>
      <c r="H710" s="119"/>
      <c r="I710" s="681"/>
      <c r="AD710" s="119"/>
      <c r="AF710" s="120"/>
      <c r="AG710" s="121"/>
      <c r="AH710" s="121"/>
      <c r="AI710" s="121"/>
      <c r="AJ710" s="121"/>
      <c r="AK710" s="121"/>
      <c r="AL710" s="121"/>
      <c r="AM710" s="121"/>
    </row>
    <row r="711" spans="4:39" s="101" customFormat="1">
      <c r="D711" s="119"/>
      <c r="E711" s="119"/>
      <c r="F711" s="119"/>
      <c r="H711" s="119"/>
      <c r="I711" s="681"/>
      <c r="AD711" s="119"/>
      <c r="AF711" s="120"/>
      <c r="AG711" s="121"/>
      <c r="AH711" s="121"/>
      <c r="AI711" s="121"/>
      <c r="AJ711" s="121"/>
      <c r="AK711" s="121"/>
      <c r="AL711" s="121"/>
      <c r="AM711" s="121"/>
    </row>
    <row r="712" spans="4:39" s="101" customFormat="1">
      <c r="D712" s="119"/>
      <c r="E712" s="119"/>
      <c r="F712" s="119"/>
      <c r="H712" s="119"/>
      <c r="I712" s="681"/>
      <c r="AD712" s="119"/>
      <c r="AF712" s="120"/>
      <c r="AG712" s="121"/>
      <c r="AH712" s="121"/>
      <c r="AI712" s="121"/>
      <c r="AJ712" s="121"/>
      <c r="AK712" s="121"/>
      <c r="AL712" s="121"/>
      <c r="AM712" s="121"/>
    </row>
    <row r="713" spans="4:39" s="101" customFormat="1">
      <c r="D713" s="119"/>
      <c r="E713" s="119"/>
      <c r="F713" s="119"/>
      <c r="H713" s="119"/>
      <c r="I713" s="681"/>
      <c r="AD713" s="119"/>
      <c r="AF713" s="120"/>
      <c r="AG713" s="121"/>
      <c r="AH713" s="121"/>
      <c r="AI713" s="121"/>
      <c r="AJ713" s="121"/>
      <c r="AK713" s="121"/>
      <c r="AL713" s="121"/>
      <c r="AM713" s="121"/>
    </row>
    <row r="714" spans="4:39" s="101" customFormat="1">
      <c r="D714" s="119"/>
      <c r="E714" s="119"/>
      <c r="F714" s="119"/>
      <c r="H714" s="119"/>
      <c r="I714" s="681"/>
      <c r="AD714" s="119"/>
      <c r="AF714" s="120"/>
      <c r="AG714" s="121"/>
      <c r="AH714" s="121"/>
      <c r="AI714" s="121"/>
      <c r="AJ714" s="121"/>
      <c r="AK714" s="121"/>
      <c r="AL714" s="121"/>
      <c r="AM714" s="121"/>
    </row>
    <row r="715" spans="4:39" s="101" customFormat="1">
      <c r="D715" s="119"/>
      <c r="E715" s="119"/>
      <c r="F715" s="119"/>
      <c r="H715" s="119"/>
      <c r="I715" s="681"/>
      <c r="AD715" s="119"/>
      <c r="AF715" s="120"/>
      <c r="AG715" s="121"/>
      <c r="AH715" s="121"/>
      <c r="AI715" s="121"/>
      <c r="AJ715" s="121"/>
      <c r="AK715" s="121"/>
      <c r="AL715" s="121"/>
      <c r="AM715" s="121"/>
    </row>
    <row r="716" spans="4:39" s="101" customFormat="1">
      <c r="D716" s="119"/>
      <c r="E716" s="119"/>
      <c r="F716" s="119"/>
      <c r="H716" s="119"/>
      <c r="I716" s="681"/>
      <c r="AD716" s="119"/>
      <c r="AF716" s="120"/>
      <c r="AG716" s="121"/>
      <c r="AH716" s="121"/>
      <c r="AI716" s="121"/>
      <c r="AJ716" s="121"/>
      <c r="AK716" s="121"/>
      <c r="AL716" s="121"/>
      <c r="AM716" s="121"/>
    </row>
    <row r="717" spans="4:39" s="101" customFormat="1">
      <c r="D717" s="119"/>
      <c r="E717" s="119"/>
      <c r="F717" s="119"/>
      <c r="H717" s="119"/>
      <c r="I717" s="681"/>
      <c r="AD717" s="119"/>
      <c r="AF717" s="120"/>
      <c r="AG717" s="121"/>
      <c r="AH717" s="121"/>
      <c r="AI717" s="121"/>
      <c r="AJ717" s="121"/>
      <c r="AK717" s="121"/>
      <c r="AL717" s="121"/>
      <c r="AM717" s="121"/>
    </row>
    <row r="718" spans="4:39" s="101" customFormat="1">
      <c r="D718" s="119"/>
      <c r="E718" s="119"/>
      <c r="F718" s="119"/>
      <c r="H718" s="119"/>
      <c r="I718" s="681"/>
      <c r="AD718" s="119"/>
      <c r="AF718" s="120"/>
      <c r="AG718" s="121"/>
      <c r="AH718" s="121"/>
      <c r="AI718" s="121"/>
      <c r="AJ718" s="121"/>
      <c r="AK718" s="121"/>
      <c r="AL718" s="121"/>
      <c r="AM718" s="121"/>
    </row>
    <row r="719" spans="4:39" s="101" customFormat="1">
      <c r="D719" s="119"/>
      <c r="E719" s="119"/>
      <c r="F719" s="119"/>
      <c r="H719" s="119"/>
      <c r="I719" s="681"/>
      <c r="AD719" s="119"/>
      <c r="AF719" s="120"/>
      <c r="AG719" s="121"/>
      <c r="AH719" s="121"/>
      <c r="AI719" s="121"/>
      <c r="AJ719" s="121"/>
      <c r="AK719" s="121"/>
      <c r="AL719" s="121"/>
      <c r="AM719" s="121"/>
    </row>
    <row r="720" spans="4:39" s="101" customFormat="1">
      <c r="D720" s="119"/>
      <c r="E720" s="119"/>
      <c r="F720" s="119"/>
      <c r="H720" s="119"/>
      <c r="I720" s="681"/>
      <c r="AD720" s="119"/>
      <c r="AF720" s="120"/>
      <c r="AG720" s="121"/>
      <c r="AH720" s="121"/>
      <c r="AI720" s="121"/>
      <c r="AJ720" s="121"/>
      <c r="AK720" s="121"/>
      <c r="AL720" s="121"/>
      <c r="AM720" s="121"/>
    </row>
    <row r="721" spans="4:39" s="101" customFormat="1">
      <c r="D721" s="119"/>
      <c r="E721" s="119"/>
      <c r="F721" s="119"/>
      <c r="H721" s="119"/>
      <c r="I721" s="681"/>
      <c r="AD721" s="119"/>
      <c r="AF721" s="120"/>
      <c r="AG721" s="121"/>
      <c r="AH721" s="121"/>
      <c r="AI721" s="121"/>
      <c r="AJ721" s="121"/>
      <c r="AK721" s="121"/>
      <c r="AL721" s="121"/>
      <c r="AM721" s="121"/>
    </row>
    <row r="722" spans="4:39" s="101" customFormat="1">
      <c r="D722" s="119"/>
      <c r="E722" s="119"/>
      <c r="F722" s="119"/>
      <c r="H722" s="119"/>
      <c r="I722" s="681"/>
      <c r="AD722" s="119"/>
      <c r="AF722" s="120"/>
      <c r="AG722" s="121"/>
      <c r="AH722" s="121"/>
      <c r="AI722" s="121"/>
      <c r="AJ722" s="121"/>
      <c r="AK722" s="121"/>
      <c r="AL722" s="121"/>
      <c r="AM722" s="121"/>
    </row>
    <row r="723" spans="4:39" s="101" customFormat="1">
      <c r="D723" s="119"/>
      <c r="E723" s="119"/>
      <c r="F723" s="119"/>
      <c r="H723" s="119"/>
      <c r="I723" s="681"/>
      <c r="AD723" s="119"/>
      <c r="AF723" s="120"/>
      <c r="AG723" s="121"/>
      <c r="AH723" s="121"/>
      <c r="AI723" s="121"/>
      <c r="AJ723" s="121"/>
      <c r="AK723" s="121"/>
      <c r="AL723" s="121"/>
      <c r="AM723" s="121"/>
    </row>
    <row r="724" spans="4:39" s="101" customFormat="1">
      <c r="D724" s="119"/>
      <c r="E724" s="119"/>
      <c r="F724" s="119"/>
      <c r="H724" s="119"/>
      <c r="I724" s="681"/>
      <c r="AD724" s="119"/>
      <c r="AF724" s="120"/>
      <c r="AG724" s="121"/>
      <c r="AH724" s="121"/>
      <c r="AI724" s="121"/>
      <c r="AJ724" s="121"/>
      <c r="AK724" s="121"/>
      <c r="AL724" s="121"/>
      <c r="AM724" s="121"/>
    </row>
    <row r="725" spans="4:39" s="101" customFormat="1">
      <c r="D725" s="119"/>
      <c r="E725" s="119"/>
      <c r="F725" s="119"/>
      <c r="H725" s="119"/>
      <c r="I725" s="681"/>
      <c r="AD725" s="119"/>
      <c r="AF725" s="120"/>
      <c r="AG725" s="121"/>
      <c r="AH725" s="121"/>
      <c r="AI725" s="121"/>
      <c r="AJ725" s="121"/>
      <c r="AK725" s="121"/>
      <c r="AL725" s="121"/>
      <c r="AM725" s="121"/>
    </row>
    <row r="726" spans="4:39" s="101" customFormat="1">
      <c r="D726" s="119"/>
      <c r="E726" s="119"/>
      <c r="F726" s="119"/>
      <c r="H726" s="119"/>
      <c r="I726" s="681"/>
      <c r="AD726" s="119"/>
      <c r="AF726" s="120"/>
      <c r="AG726" s="121"/>
      <c r="AH726" s="121"/>
      <c r="AI726" s="121"/>
      <c r="AJ726" s="121"/>
      <c r="AK726" s="121"/>
      <c r="AL726" s="121"/>
      <c r="AM726" s="121"/>
    </row>
    <row r="727" spans="4:39" s="101" customFormat="1">
      <c r="D727" s="119"/>
      <c r="E727" s="119"/>
      <c r="F727" s="119"/>
      <c r="H727" s="119"/>
      <c r="I727" s="681"/>
      <c r="AD727" s="119"/>
      <c r="AF727" s="120"/>
      <c r="AG727" s="121"/>
      <c r="AH727" s="121"/>
      <c r="AI727" s="121"/>
      <c r="AJ727" s="121"/>
      <c r="AK727" s="121"/>
      <c r="AL727" s="121"/>
      <c r="AM727" s="121"/>
    </row>
    <row r="728" spans="4:39" s="101" customFormat="1">
      <c r="D728" s="119"/>
      <c r="E728" s="119"/>
      <c r="F728" s="119"/>
      <c r="H728" s="119"/>
      <c r="I728" s="681"/>
      <c r="AD728" s="119"/>
      <c r="AF728" s="120"/>
      <c r="AG728" s="121"/>
      <c r="AH728" s="121"/>
      <c r="AI728" s="121"/>
      <c r="AJ728" s="121"/>
      <c r="AK728" s="121"/>
      <c r="AL728" s="121"/>
      <c r="AM728" s="121"/>
    </row>
    <row r="729" spans="4:39" s="101" customFormat="1">
      <c r="D729" s="119"/>
      <c r="E729" s="119"/>
      <c r="F729" s="119"/>
      <c r="H729" s="119"/>
      <c r="I729" s="681"/>
      <c r="AD729" s="119"/>
      <c r="AF729" s="120"/>
      <c r="AG729" s="121"/>
      <c r="AH729" s="121"/>
      <c r="AI729" s="121"/>
      <c r="AJ729" s="121"/>
      <c r="AK729" s="121"/>
      <c r="AL729" s="121"/>
      <c r="AM729" s="121"/>
    </row>
    <row r="730" spans="4:39" s="101" customFormat="1">
      <c r="D730" s="119"/>
      <c r="E730" s="119"/>
      <c r="F730" s="119"/>
      <c r="H730" s="119"/>
      <c r="I730" s="681"/>
      <c r="AD730" s="119"/>
      <c r="AF730" s="120"/>
      <c r="AG730" s="121"/>
      <c r="AH730" s="121"/>
      <c r="AI730" s="121"/>
      <c r="AJ730" s="121"/>
      <c r="AK730" s="121"/>
      <c r="AL730" s="121"/>
      <c r="AM730" s="121"/>
    </row>
    <row r="731" spans="4:39" s="101" customFormat="1">
      <c r="D731" s="119"/>
      <c r="E731" s="119"/>
      <c r="F731" s="119"/>
      <c r="H731" s="119"/>
      <c r="I731" s="681"/>
      <c r="AD731" s="119"/>
      <c r="AF731" s="120"/>
      <c r="AG731" s="121"/>
      <c r="AH731" s="121"/>
      <c r="AI731" s="121"/>
      <c r="AJ731" s="121"/>
      <c r="AK731" s="121"/>
      <c r="AL731" s="121"/>
      <c r="AM731" s="121"/>
    </row>
    <row r="732" spans="4:39" s="101" customFormat="1">
      <c r="D732" s="119"/>
      <c r="E732" s="119"/>
      <c r="F732" s="119"/>
      <c r="H732" s="119"/>
      <c r="I732" s="681"/>
      <c r="AD732" s="119"/>
      <c r="AF732" s="120"/>
      <c r="AG732" s="121"/>
      <c r="AH732" s="121"/>
      <c r="AI732" s="121"/>
      <c r="AJ732" s="121"/>
      <c r="AK732" s="121"/>
      <c r="AL732" s="121"/>
      <c r="AM732" s="121"/>
    </row>
    <row r="733" spans="4:39" s="101" customFormat="1">
      <c r="D733" s="119"/>
      <c r="E733" s="119"/>
      <c r="F733" s="119"/>
      <c r="H733" s="119"/>
      <c r="I733" s="681"/>
      <c r="AD733" s="119"/>
      <c r="AF733" s="120"/>
      <c r="AG733" s="121"/>
      <c r="AH733" s="121"/>
      <c r="AI733" s="121"/>
      <c r="AJ733" s="121"/>
      <c r="AK733" s="121"/>
      <c r="AL733" s="121"/>
      <c r="AM733" s="121"/>
    </row>
    <row r="734" spans="4:39" s="101" customFormat="1">
      <c r="D734" s="119"/>
      <c r="E734" s="119"/>
      <c r="F734" s="119"/>
      <c r="H734" s="119"/>
      <c r="I734" s="681"/>
      <c r="AD734" s="119"/>
      <c r="AF734" s="120"/>
      <c r="AG734" s="121"/>
      <c r="AH734" s="121"/>
      <c r="AI734" s="121"/>
      <c r="AJ734" s="121"/>
      <c r="AK734" s="121"/>
      <c r="AL734" s="121"/>
      <c r="AM734" s="121"/>
    </row>
    <row r="735" spans="4:39" s="101" customFormat="1">
      <c r="D735" s="119"/>
      <c r="E735" s="119"/>
      <c r="F735" s="119"/>
      <c r="H735" s="119"/>
      <c r="I735" s="681"/>
      <c r="AD735" s="119"/>
      <c r="AF735" s="120"/>
      <c r="AG735" s="121"/>
      <c r="AH735" s="121"/>
      <c r="AI735" s="121"/>
      <c r="AJ735" s="121"/>
      <c r="AK735" s="121"/>
      <c r="AL735" s="121"/>
      <c r="AM735" s="121"/>
    </row>
    <row r="736" spans="4:39">
      <c r="AF736" s="122"/>
    </row>
    <row r="737" spans="32:32">
      <c r="AF737" s="122"/>
    </row>
    <row r="738" spans="32:32">
      <c r="AF738" s="122"/>
    </row>
    <row r="739" spans="32:32">
      <c r="AF739" s="122"/>
    </row>
    <row r="740" spans="32:32">
      <c r="AF740" s="122"/>
    </row>
    <row r="741" spans="32:32">
      <c r="AF741" s="122"/>
    </row>
    <row r="742" spans="32:32">
      <c r="AF742" s="122"/>
    </row>
    <row r="743" spans="32:32">
      <c r="AF743" s="122"/>
    </row>
    <row r="744" spans="32:32">
      <c r="AF744" s="122"/>
    </row>
    <row r="745" spans="32:32">
      <c r="AF745" s="122"/>
    </row>
    <row r="746" spans="32:32">
      <c r="AF746" s="122"/>
    </row>
    <row r="747" spans="32:32">
      <c r="AF747" s="122"/>
    </row>
    <row r="748" spans="32:32">
      <c r="AF748" s="122"/>
    </row>
    <row r="749" spans="32:32">
      <c r="AF749" s="122"/>
    </row>
    <row r="750" spans="32:32">
      <c r="AF750" s="122"/>
    </row>
    <row r="751" spans="32:32">
      <c r="AF751" s="122"/>
    </row>
    <row r="752" spans="32:32">
      <c r="AF752" s="122"/>
    </row>
    <row r="753" spans="32:32">
      <c r="AF753" s="122"/>
    </row>
    <row r="754" spans="32:32">
      <c r="AF754" s="122"/>
    </row>
    <row r="755" spans="32:32">
      <c r="AF755" s="122"/>
    </row>
    <row r="756" spans="32:32">
      <c r="AF756" s="122"/>
    </row>
    <row r="757" spans="32:32">
      <c r="AF757" s="122"/>
    </row>
    <row r="758" spans="32:32">
      <c r="AF758" s="122"/>
    </row>
    <row r="759" spans="32:32">
      <c r="AF759" s="122"/>
    </row>
    <row r="760" spans="32:32">
      <c r="AF760" s="122"/>
    </row>
    <row r="761" spans="32:32">
      <c r="AF761" s="122"/>
    </row>
    <row r="762" spans="32:32">
      <c r="AF762" s="122"/>
    </row>
    <row r="763" spans="32:32">
      <c r="AF763" s="122"/>
    </row>
    <row r="764" spans="32:32">
      <c r="AF764" s="122"/>
    </row>
    <row r="765" spans="32:32">
      <c r="AF765" s="122"/>
    </row>
    <row r="766" spans="32:32">
      <c r="AF766" s="122"/>
    </row>
    <row r="767" spans="32:32">
      <c r="AF767" s="122"/>
    </row>
    <row r="768" spans="32:32">
      <c r="AF768" s="122"/>
    </row>
    <row r="769" spans="32:32">
      <c r="AF769" s="122"/>
    </row>
    <row r="770" spans="32:32">
      <c r="AF770" s="122"/>
    </row>
    <row r="771" spans="32:32">
      <c r="AF771" s="122"/>
    </row>
    <row r="772" spans="32:32">
      <c r="AF772" s="122"/>
    </row>
    <row r="773" spans="32:32">
      <c r="AF773" s="122"/>
    </row>
    <row r="774" spans="32:32">
      <c r="AF774" s="122"/>
    </row>
    <row r="775" spans="32:32">
      <c r="AF775" s="122"/>
    </row>
    <row r="776" spans="32:32">
      <c r="AF776" s="122"/>
    </row>
    <row r="777" spans="32:32">
      <c r="AF777" s="122"/>
    </row>
    <row r="778" spans="32:32">
      <c r="AF778" s="122"/>
    </row>
    <row r="779" spans="32:32">
      <c r="AF779" s="122"/>
    </row>
    <row r="780" spans="32:32">
      <c r="AF780" s="122"/>
    </row>
    <row r="781" spans="32:32">
      <c r="AF781" s="122"/>
    </row>
    <row r="782" spans="32:32">
      <c r="AF782" s="122"/>
    </row>
    <row r="783" spans="32:32">
      <c r="AF783" s="122"/>
    </row>
    <row r="784" spans="32:32">
      <c r="AF784" s="122"/>
    </row>
    <row r="785" spans="32:32">
      <c r="AF785" s="122"/>
    </row>
    <row r="786" spans="32:32">
      <c r="AF786" s="122"/>
    </row>
    <row r="787" spans="32:32">
      <c r="AF787" s="122"/>
    </row>
    <row r="788" spans="32:32">
      <c r="AF788" s="122"/>
    </row>
    <row r="789" spans="32:32">
      <c r="AF789" s="122"/>
    </row>
    <row r="790" spans="32:32">
      <c r="AF790" s="122"/>
    </row>
    <row r="791" spans="32:32">
      <c r="AF791" s="122"/>
    </row>
    <row r="792" spans="32:32">
      <c r="AF792" s="122"/>
    </row>
    <row r="793" spans="32:32">
      <c r="AF793" s="122"/>
    </row>
    <row r="794" spans="32:32">
      <c r="AF794" s="122"/>
    </row>
    <row r="795" spans="32:32">
      <c r="AF795" s="122"/>
    </row>
    <row r="796" spans="32:32">
      <c r="AF796" s="122"/>
    </row>
    <row r="797" spans="32:32">
      <c r="AF797" s="122"/>
    </row>
    <row r="798" spans="32:32">
      <c r="AF798" s="122"/>
    </row>
    <row r="799" spans="32:32">
      <c r="AF799" s="122"/>
    </row>
    <row r="800" spans="32:32">
      <c r="AF800" s="122"/>
    </row>
    <row r="801" spans="32:32">
      <c r="AF801" s="122"/>
    </row>
    <row r="802" spans="32:32">
      <c r="AF802" s="122"/>
    </row>
    <row r="803" spans="32:32">
      <c r="AF803" s="122"/>
    </row>
    <row r="804" spans="32:32">
      <c r="AF804" s="122"/>
    </row>
    <row r="805" spans="32:32">
      <c r="AF805" s="122"/>
    </row>
    <row r="806" spans="32:32">
      <c r="AF806" s="122"/>
    </row>
    <row r="807" spans="32:32">
      <c r="AF807" s="122"/>
    </row>
    <row r="808" spans="32:32">
      <c r="AF808" s="122"/>
    </row>
    <row r="809" spans="32:32">
      <c r="AF809" s="122"/>
    </row>
    <row r="810" spans="32:32">
      <c r="AF810" s="122"/>
    </row>
    <row r="811" spans="32:32">
      <c r="AF811" s="122"/>
    </row>
    <row r="812" spans="32:32">
      <c r="AF812" s="122"/>
    </row>
    <row r="813" spans="32:32">
      <c r="AF813" s="122"/>
    </row>
    <row r="814" spans="32:32">
      <c r="AF814" s="122"/>
    </row>
    <row r="815" spans="32:32">
      <c r="AF815" s="122"/>
    </row>
    <row r="816" spans="32:32">
      <c r="AF816" s="122"/>
    </row>
    <row r="817" spans="32:32">
      <c r="AF817" s="122"/>
    </row>
    <row r="818" spans="32:32">
      <c r="AF818" s="122"/>
    </row>
    <row r="819" spans="32:32">
      <c r="AF819" s="122"/>
    </row>
    <row r="820" spans="32:32">
      <c r="AF820" s="122"/>
    </row>
    <row r="821" spans="32:32">
      <c r="AF821" s="122"/>
    </row>
    <row r="822" spans="32:32">
      <c r="AF822" s="122"/>
    </row>
    <row r="823" spans="32:32">
      <c r="AF823" s="122"/>
    </row>
    <row r="824" spans="32:32">
      <c r="AF824" s="122"/>
    </row>
    <row r="825" spans="32:32">
      <c r="AF825" s="122"/>
    </row>
    <row r="826" spans="32:32">
      <c r="AF826" s="122"/>
    </row>
    <row r="827" spans="32:32">
      <c r="AF827" s="122"/>
    </row>
    <row r="828" spans="32:32">
      <c r="AF828" s="122"/>
    </row>
    <row r="829" spans="32:32">
      <c r="AF829" s="122"/>
    </row>
    <row r="830" spans="32:32">
      <c r="AF830" s="122"/>
    </row>
    <row r="831" spans="32:32">
      <c r="AF831" s="122"/>
    </row>
    <row r="832" spans="32:32">
      <c r="AF832" s="122"/>
    </row>
    <row r="833" spans="32:32">
      <c r="AF833" s="122"/>
    </row>
    <row r="834" spans="32:32">
      <c r="AF834" s="122"/>
    </row>
    <row r="835" spans="32:32">
      <c r="AF835" s="122"/>
    </row>
    <row r="836" spans="32:32">
      <c r="AF836" s="122"/>
    </row>
    <row r="837" spans="32:32">
      <c r="AF837" s="122"/>
    </row>
    <row r="838" spans="32:32">
      <c r="AF838" s="122"/>
    </row>
    <row r="839" spans="32:32">
      <c r="AF839" s="122"/>
    </row>
    <row r="840" spans="32:32">
      <c r="AF840" s="122"/>
    </row>
    <row r="841" spans="32:32">
      <c r="AF841" s="122"/>
    </row>
    <row r="842" spans="32:32">
      <c r="AF842" s="122"/>
    </row>
    <row r="843" spans="32:32">
      <c r="AF843" s="122"/>
    </row>
    <row r="844" spans="32:32">
      <c r="AF844" s="122"/>
    </row>
    <row r="845" spans="32:32">
      <c r="AF845" s="122"/>
    </row>
    <row r="846" spans="32:32">
      <c r="AF846" s="122"/>
    </row>
    <row r="847" spans="32:32">
      <c r="AF847" s="122"/>
    </row>
    <row r="848" spans="32:32">
      <c r="AF848" s="122"/>
    </row>
    <row r="849" spans="32:32">
      <c r="AF849" s="122"/>
    </row>
    <row r="850" spans="32:32">
      <c r="AF850" s="122"/>
    </row>
    <row r="851" spans="32:32">
      <c r="AF851" s="122"/>
    </row>
    <row r="852" spans="32:32">
      <c r="AF852" s="122"/>
    </row>
    <row r="853" spans="32:32">
      <c r="AF853" s="122"/>
    </row>
    <row r="854" spans="32:32">
      <c r="AF854" s="122"/>
    </row>
    <row r="855" spans="32:32">
      <c r="AF855" s="122"/>
    </row>
    <row r="856" spans="32:32">
      <c r="AF856" s="122"/>
    </row>
    <row r="857" spans="32:32">
      <c r="AF857" s="122"/>
    </row>
    <row r="858" spans="32:32">
      <c r="AF858" s="122"/>
    </row>
    <row r="859" spans="32:32">
      <c r="AF859" s="122"/>
    </row>
    <row r="860" spans="32:32">
      <c r="AF860" s="122"/>
    </row>
    <row r="861" spans="32:32">
      <c r="AF861" s="122"/>
    </row>
    <row r="862" spans="32:32">
      <c r="AF862" s="122"/>
    </row>
    <row r="863" spans="32:32">
      <c r="AF863" s="122"/>
    </row>
    <row r="864" spans="32:32">
      <c r="AF864" s="122"/>
    </row>
    <row r="865" spans="32:32">
      <c r="AF865" s="122"/>
    </row>
    <row r="866" spans="32:32">
      <c r="AF866" s="122"/>
    </row>
    <row r="867" spans="32:32">
      <c r="AF867" s="122"/>
    </row>
    <row r="868" spans="32:32">
      <c r="AF868" s="122"/>
    </row>
    <row r="869" spans="32:32">
      <c r="AF869" s="122"/>
    </row>
    <row r="870" spans="32:32">
      <c r="AF870" s="122"/>
    </row>
    <row r="871" spans="32:32">
      <c r="AF871" s="122"/>
    </row>
    <row r="872" spans="32:32">
      <c r="AF872" s="122"/>
    </row>
    <row r="873" spans="32:32">
      <c r="AF873" s="122"/>
    </row>
    <row r="874" spans="32:32">
      <c r="AF874" s="122"/>
    </row>
    <row r="875" spans="32:32">
      <c r="AF875" s="122"/>
    </row>
    <row r="876" spans="32:32">
      <c r="AF876" s="122"/>
    </row>
    <row r="877" spans="32:32">
      <c r="AF877" s="122"/>
    </row>
    <row r="878" spans="32:32">
      <c r="AF878" s="122"/>
    </row>
    <row r="879" spans="32:32">
      <c r="AF879" s="122"/>
    </row>
    <row r="880" spans="32:32">
      <c r="AF880" s="122"/>
    </row>
    <row r="881" spans="32:32">
      <c r="AF881" s="122"/>
    </row>
    <row r="882" spans="32:32">
      <c r="AF882" s="122"/>
    </row>
    <row r="883" spans="32:32">
      <c r="AF883" s="122"/>
    </row>
    <row r="884" spans="32:32">
      <c r="AF884" s="122"/>
    </row>
    <row r="885" spans="32:32">
      <c r="AF885" s="122"/>
    </row>
    <row r="886" spans="32:32">
      <c r="AF886" s="122"/>
    </row>
    <row r="887" spans="32:32">
      <c r="AF887" s="122"/>
    </row>
    <row r="888" spans="32:32">
      <c r="AF888" s="122"/>
    </row>
    <row r="889" spans="32:32">
      <c r="AF889" s="122"/>
    </row>
    <row r="890" spans="32:32">
      <c r="AF890" s="122"/>
    </row>
    <row r="891" spans="32:32">
      <c r="AF891" s="122"/>
    </row>
    <row r="892" spans="32:32">
      <c r="AF892" s="122"/>
    </row>
    <row r="893" spans="32:32">
      <c r="AF893" s="122"/>
    </row>
    <row r="894" spans="32:32">
      <c r="AF894" s="122"/>
    </row>
    <row r="895" spans="32:32">
      <c r="AF895" s="122"/>
    </row>
    <row r="896" spans="32:32">
      <c r="AF896" s="122"/>
    </row>
    <row r="897" spans="32:32">
      <c r="AF897" s="122"/>
    </row>
    <row r="898" spans="32:32">
      <c r="AF898" s="122"/>
    </row>
    <row r="899" spans="32:32">
      <c r="AF899" s="122"/>
    </row>
    <row r="900" spans="32:32">
      <c r="AF900" s="122"/>
    </row>
    <row r="901" spans="32:32">
      <c r="AF901" s="122"/>
    </row>
    <row r="902" spans="32:32">
      <c r="AF902" s="122"/>
    </row>
    <row r="903" spans="32:32">
      <c r="AF903" s="122"/>
    </row>
    <row r="904" spans="32:32">
      <c r="AF904" s="122"/>
    </row>
    <row r="905" spans="32:32">
      <c r="AF905" s="122"/>
    </row>
    <row r="906" spans="32:32">
      <c r="AF906" s="122"/>
    </row>
    <row r="907" spans="32:32">
      <c r="AF907" s="122"/>
    </row>
    <row r="908" spans="32:32">
      <c r="AF908" s="122"/>
    </row>
    <row r="909" spans="32:32">
      <c r="AF909" s="122"/>
    </row>
    <row r="910" spans="32:32">
      <c r="AF910" s="122"/>
    </row>
    <row r="911" spans="32:32">
      <c r="AF911" s="122"/>
    </row>
    <row r="912" spans="32:32">
      <c r="AF912" s="122"/>
    </row>
    <row r="913" spans="32:32">
      <c r="AF913" s="122"/>
    </row>
    <row r="914" spans="32:32">
      <c r="AF914" s="122"/>
    </row>
    <row r="915" spans="32:32">
      <c r="AF915" s="122"/>
    </row>
    <row r="916" spans="32:32">
      <c r="AF916" s="122"/>
    </row>
    <row r="917" spans="32:32">
      <c r="AF917" s="122"/>
    </row>
    <row r="918" spans="32:32">
      <c r="AF918" s="122"/>
    </row>
    <row r="919" spans="32:32">
      <c r="AF919" s="122"/>
    </row>
    <row r="920" spans="32:32">
      <c r="AF920" s="122"/>
    </row>
    <row r="921" spans="32:32">
      <c r="AF921" s="122"/>
    </row>
    <row r="922" spans="32:32">
      <c r="AF922" s="122"/>
    </row>
    <row r="923" spans="32:32">
      <c r="AF923" s="122"/>
    </row>
    <row r="924" spans="32:32">
      <c r="AF924" s="122"/>
    </row>
    <row r="925" spans="32:32">
      <c r="AF925" s="122"/>
    </row>
    <row r="926" spans="32:32">
      <c r="AF926" s="122"/>
    </row>
    <row r="927" spans="32:32">
      <c r="AF927" s="122"/>
    </row>
    <row r="928" spans="32:32">
      <c r="AF928" s="122"/>
    </row>
    <row r="929" spans="32:32">
      <c r="AF929" s="122"/>
    </row>
    <row r="930" spans="32:32">
      <c r="AF930" s="122"/>
    </row>
    <row r="931" spans="32:32">
      <c r="AF931" s="122"/>
    </row>
    <row r="932" spans="32:32">
      <c r="AF932" s="122"/>
    </row>
    <row r="933" spans="32:32">
      <c r="AF933" s="122"/>
    </row>
    <row r="934" spans="32:32">
      <c r="AF934" s="122"/>
    </row>
    <row r="935" spans="32:32">
      <c r="AF935" s="122"/>
    </row>
    <row r="936" spans="32:32">
      <c r="AF936" s="122"/>
    </row>
    <row r="937" spans="32:32">
      <c r="AF937" s="122"/>
    </row>
    <row r="938" spans="32:32">
      <c r="AF938" s="122"/>
    </row>
    <row r="939" spans="32:32">
      <c r="AF939" s="122"/>
    </row>
    <row r="940" spans="32:32">
      <c r="AF940" s="122"/>
    </row>
    <row r="941" spans="32:32">
      <c r="AF941" s="122"/>
    </row>
    <row r="942" spans="32:32">
      <c r="AF942" s="122"/>
    </row>
    <row r="943" spans="32:32">
      <c r="AF943" s="122"/>
    </row>
    <row r="944" spans="32:32">
      <c r="AF944" s="122"/>
    </row>
    <row r="945" spans="32:32">
      <c r="AF945" s="122"/>
    </row>
    <row r="946" spans="32:32">
      <c r="AF946" s="122"/>
    </row>
    <row r="947" spans="32:32">
      <c r="AF947" s="122"/>
    </row>
    <row r="948" spans="32:32">
      <c r="AF948" s="122"/>
    </row>
    <row r="949" spans="32:32">
      <c r="AF949" s="122"/>
    </row>
    <row r="950" spans="32:32">
      <c r="AF950" s="122"/>
    </row>
    <row r="951" spans="32:32">
      <c r="AF951" s="122"/>
    </row>
    <row r="952" spans="32:32">
      <c r="AF952" s="122"/>
    </row>
    <row r="953" spans="32:32">
      <c r="AF953" s="122"/>
    </row>
    <row r="954" spans="32:32">
      <c r="AF954" s="122"/>
    </row>
    <row r="955" spans="32:32">
      <c r="AF955" s="122"/>
    </row>
    <row r="956" spans="32:32">
      <c r="AF956" s="122"/>
    </row>
    <row r="957" spans="32:32">
      <c r="AF957" s="122"/>
    </row>
    <row r="958" spans="32:32">
      <c r="AF958" s="122"/>
    </row>
    <row r="959" spans="32:32">
      <c r="AF959" s="122"/>
    </row>
    <row r="960" spans="32:32">
      <c r="AF960" s="122"/>
    </row>
    <row r="961" spans="32:32">
      <c r="AF961" s="122"/>
    </row>
    <row r="962" spans="32:32">
      <c r="AF962" s="122"/>
    </row>
    <row r="963" spans="32:32">
      <c r="AF963" s="122"/>
    </row>
    <row r="964" spans="32:32">
      <c r="AF964" s="122"/>
    </row>
    <row r="965" spans="32:32">
      <c r="AF965" s="122"/>
    </row>
    <row r="966" spans="32:32">
      <c r="AF966" s="122"/>
    </row>
    <row r="967" spans="32:32">
      <c r="AF967" s="122"/>
    </row>
    <row r="968" spans="32:32">
      <c r="AF968" s="122"/>
    </row>
    <row r="969" spans="32:32">
      <c r="AF969" s="122"/>
    </row>
    <row r="970" spans="32:32">
      <c r="AF970" s="122"/>
    </row>
    <row r="971" spans="32:32">
      <c r="AF971" s="122"/>
    </row>
    <row r="972" spans="32:32">
      <c r="AF972" s="122"/>
    </row>
    <row r="973" spans="32:32">
      <c r="AF973" s="122"/>
    </row>
    <row r="974" spans="32:32">
      <c r="AF974" s="122"/>
    </row>
    <row r="975" spans="32:32">
      <c r="AF975" s="122"/>
    </row>
    <row r="976" spans="32:32">
      <c r="AF976" s="122"/>
    </row>
    <row r="977" spans="32:32">
      <c r="AF977" s="122"/>
    </row>
    <row r="978" spans="32:32">
      <c r="AF978" s="122"/>
    </row>
    <row r="979" spans="32:32">
      <c r="AF979" s="122"/>
    </row>
    <row r="980" spans="32:32">
      <c r="AF980" s="122"/>
    </row>
    <row r="981" spans="32:32">
      <c r="AF981" s="122"/>
    </row>
    <row r="982" spans="32:32">
      <c r="AF982" s="122"/>
    </row>
    <row r="983" spans="32:32">
      <c r="AF983" s="122"/>
    </row>
    <row r="984" spans="32:32">
      <c r="AF984" s="122"/>
    </row>
    <row r="985" spans="32:32">
      <c r="AF985" s="122"/>
    </row>
    <row r="986" spans="32:32">
      <c r="AF986" s="122"/>
    </row>
    <row r="987" spans="32:32">
      <c r="AF987" s="122"/>
    </row>
    <row r="988" spans="32:32">
      <c r="AF988" s="122"/>
    </row>
    <row r="989" spans="32:32">
      <c r="AF989" s="122"/>
    </row>
    <row r="990" spans="32:32">
      <c r="AF990" s="122"/>
    </row>
    <row r="991" spans="32:32">
      <c r="AF991" s="122"/>
    </row>
    <row r="992" spans="32:32">
      <c r="AF992" s="122"/>
    </row>
    <row r="993" spans="32:32">
      <c r="AF993" s="122"/>
    </row>
    <row r="994" spans="32:32">
      <c r="AF994" s="122"/>
    </row>
    <row r="995" spans="32:32">
      <c r="AF995" s="122"/>
    </row>
    <row r="996" spans="32:32">
      <c r="AF996" s="122"/>
    </row>
    <row r="997" spans="32:32">
      <c r="AF997" s="122"/>
    </row>
    <row r="998" spans="32:32">
      <c r="AF998" s="122"/>
    </row>
    <row r="999" spans="32:32">
      <c r="AF999" s="122"/>
    </row>
    <row r="1000" spans="32:32">
      <c r="AF1000" s="122"/>
    </row>
    <row r="1001" spans="32:32">
      <c r="AF1001" s="122"/>
    </row>
    <row r="1002" spans="32:32">
      <c r="AF1002" s="122"/>
    </row>
    <row r="1003" spans="32:32">
      <c r="AF1003" s="122"/>
    </row>
    <row r="1004" spans="32:32">
      <c r="AF1004" s="122"/>
    </row>
    <row r="1005" spans="32:32">
      <c r="AF1005" s="122"/>
    </row>
    <row r="1006" spans="32:32">
      <c r="AF1006" s="122"/>
    </row>
    <row r="1007" spans="32:32">
      <c r="AF1007" s="122"/>
    </row>
    <row r="1008" spans="32:32">
      <c r="AF1008" s="122"/>
    </row>
    <row r="1009" spans="32:32">
      <c r="AF1009" s="122"/>
    </row>
    <row r="1010" spans="32:32">
      <c r="AF1010" s="122"/>
    </row>
    <row r="1011" spans="32:32">
      <c r="AF1011" s="122"/>
    </row>
    <row r="1012" spans="32:32">
      <c r="AF1012" s="122"/>
    </row>
    <row r="1013" spans="32:32">
      <c r="AF1013" s="122"/>
    </row>
    <row r="1014" spans="32:32">
      <c r="AF1014" s="122"/>
    </row>
    <row r="1015" spans="32:32">
      <c r="AF1015" s="122"/>
    </row>
    <row r="1016" spans="32:32">
      <c r="AF1016" s="122"/>
    </row>
    <row r="1017" spans="32:32">
      <c r="AF1017" s="122"/>
    </row>
    <row r="1018" spans="32:32">
      <c r="AF1018" s="122"/>
    </row>
    <row r="1019" spans="32:32">
      <c r="AF1019" s="122"/>
    </row>
    <row r="1020" spans="32:32">
      <c r="AF1020" s="122"/>
    </row>
    <row r="1021" spans="32:32">
      <c r="AF1021" s="122"/>
    </row>
    <row r="1022" spans="32:32">
      <c r="AF1022" s="122"/>
    </row>
    <row r="1023" spans="32:32">
      <c r="AF1023" s="122"/>
    </row>
    <row r="1024" spans="32:32">
      <c r="AF1024" s="122"/>
    </row>
    <row r="1025" spans="32:32">
      <c r="AF1025" s="122"/>
    </row>
    <row r="1026" spans="32:32">
      <c r="AF1026" s="122"/>
    </row>
    <row r="1027" spans="32:32">
      <c r="AF1027" s="122"/>
    </row>
    <row r="1028" spans="32:32">
      <c r="AF1028" s="122"/>
    </row>
    <row r="1029" spans="32:32">
      <c r="AF1029" s="122"/>
    </row>
    <row r="1030" spans="32:32">
      <c r="AF1030" s="122"/>
    </row>
    <row r="1031" spans="32:32">
      <c r="AF1031" s="122"/>
    </row>
    <row r="1032" spans="32:32">
      <c r="AF1032" s="122"/>
    </row>
    <row r="1033" spans="32:32">
      <c r="AF1033" s="122"/>
    </row>
    <row r="1034" spans="32:32">
      <c r="AF1034" s="122"/>
    </row>
    <row r="1035" spans="32:32">
      <c r="AF1035" s="122"/>
    </row>
    <row r="1036" spans="32:32">
      <c r="AF1036" s="122"/>
    </row>
    <row r="1037" spans="32:32">
      <c r="AF1037" s="122"/>
    </row>
    <row r="1038" spans="32:32">
      <c r="AF1038" s="122"/>
    </row>
    <row r="1039" spans="32:32">
      <c r="AF1039" s="122"/>
    </row>
    <row r="1040" spans="32:32">
      <c r="AF1040" s="122"/>
    </row>
    <row r="1041" spans="32:32">
      <c r="AF1041" s="122"/>
    </row>
    <row r="1042" spans="32:32">
      <c r="AF1042" s="122"/>
    </row>
    <row r="1043" spans="32:32">
      <c r="AF1043" s="122"/>
    </row>
    <row r="1044" spans="32:32">
      <c r="AF1044" s="122"/>
    </row>
    <row r="1045" spans="32:32">
      <c r="AF1045" s="122"/>
    </row>
    <row r="1046" spans="32:32">
      <c r="AF1046" s="122"/>
    </row>
    <row r="1047" spans="32:32">
      <c r="AF1047" s="122"/>
    </row>
    <row r="1048" spans="32:32">
      <c r="AF1048" s="122"/>
    </row>
    <row r="1049" spans="32:32">
      <c r="AF1049" s="122"/>
    </row>
    <row r="1050" spans="32:32">
      <c r="AF1050" s="122"/>
    </row>
    <row r="1051" spans="32:32">
      <c r="AF1051" s="122"/>
    </row>
    <row r="1052" spans="32:32">
      <c r="AF1052" s="122"/>
    </row>
    <row r="1053" spans="32:32">
      <c r="AF1053" s="122"/>
    </row>
    <row r="1054" spans="32:32">
      <c r="AF1054" s="122"/>
    </row>
    <row r="1055" spans="32:32">
      <c r="AF1055" s="122"/>
    </row>
    <row r="1056" spans="32:32">
      <c r="AF1056" s="122"/>
    </row>
    <row r="1057" spans="32:32">
      <c r="AF1057" s="122"/>
    </row>
    <row r="1058" spans="32:32">
      <c r="AF1058" s="122"/>
    </row>
    <row r="1059" spans="32:32">
      <c r="AF1059" s="122"/>
    </row>
    <row r="1060" spans="32:32">
      <c r="AF1060" s="122"/>
    </row>
    <row r="1061" spans="32:32">
      <c r="AF1061" s="122"/>
    </row>
    <row r="1062" spans="32:32">
      <c r="AF1062" s="122"/>
    </row>
    <row r="1063" spans="32:32">
      <c r="AF1063" s="122"/>
    </row>
    <row r="1064" spans="32:32">
      <c r="AF1064" s="122"/>
    </row>
    <row r="1065" spans="32:32">
      <c r="AF1065" s="122"/>
    </row>
    <row r="1066" spans="32:32">
      <c r="AF1066" s="122"/>
    </row>
    <row r="1067" spans="32:32">
      <c r="AF1067" s="122"/>
    </row>
    <row r="1068" spans="32:32">
      <c r="AF1068" s="122"/>
    </row>
    <row r="1069" spans="32:32">
      <c r="AF1069" s="122"/>
    </row>
    <row r="1070" spans="32:32">
      <c r="AF1070" s="122"/>
    </row>
    <row r="1071" spans="32:32">
      <c r="AF1071" s="122"/>
    </row>
    <row r="1072" spans="32:32">
      <c r="AF1072" s="122"/>
    </row>
    <row r="1073" spans="32:32">
      <c r="AF1073" s="122"/>
    </row>
    <row r="1074" spans="32:32">
      <c r="AF1074" s="122"/>
    </row>
    <row r="1075" spans="32:32">
      <c r="AF1075" s="122"/>
    </row>
    <row r="1076" spans="32:32">
      <c r="AF1076" s="122"/>
    </row>
    <row r="1077" spans="32:32">
      <c r="AF1077" s="122"/>
    </row>
    <row r="1078" spans="32:32">
      <c r="AF1078" s="122"/>
    </row>
    <row r="1079" spans="32:32">
      <c r="AF1079" s="122"/>
    </row>
    <row r="1080" spans="32:32">
      <c r="AF1080" s="122"/>
    </row>
    <row r="1081" spans="32:32">
      <c r="AF1081" s="122"/>
    </row>
    <row r="1082" spans="32:32">
      <c r="AF1082" s="122"/>
    </row>
    <row r="1083" spans="32:32">
      <c r="AF1083" s="122"/>
    </row>
    <row r="1084" spans="32:32">
      <c r="AF1084" s="122"/>
    </row>
    <row r="1085" spans="32:32">
      <c r="AF1085" s="122"/>
    </row>
    <row r="1086" spans="32:32">
      <c r="AF1086" s="122"/>
    </row>
    <row r="1087" spans="32:32">
      <c r="AF1087" s="122"/>
    </row>
    <row r="1088" spans="32:32">
      <c r="AF1088" s="122"/>
    </row>
    <row r="1089" spans="32:32">
      <c r="AF1089" s="122"/>
    </row>
    <row r="1090" spans="32:32">
      <c r="AF1090" s="122"/>
    </row>
    <row r="1091" spans="32:32">
      <c r="AF1091" s="122"/>
    </row>
    <row r="1092" spans="32:32">
      <c r="AF1092" s="122"/>
    </row>
    <row r="1093" spans="32:32">
      <c r="AF1093" s="122"/>
    </row>
    <row r="1094" spans="32:32">
      <c r="AF1094" s="122"/>
    </row>
    <row r="1095" spans="32:32">
      <c r="AF1095" s="122"/>
    </row>
    <row r="1096" spans="32:32">
      <c r="AF1096" s="122"/>
    </row>
    <row r="1097" spans="32:32">
      <c r="AF1097" s="122"/>
    </row>
    <row r="1098" spans="32:32">
      <c r="AF1098" s="122"/>
    </row>
    <row r="1099" spans="32:32">
      <c r="AF1099" s="122"/>
    </row>
    <row r="1100" spans="32:32">
      <c r="AF1100" s="122"/>
    </row>
    <row r="1101" spans="32:32">
      <c r="AF1101" s="122"/>
    </row>
    <row r="1102" spans="32:32">
      <c r="AF1102" s="122"/>
    </row>
    <row r="1103" spans="32:32">
      <c r="AF1103" s="122"/>
    </row>
    <row r="1104" spans="32:32">
      <c r="AF1104" s="122"/>
    </row>
    <row r="1105" spans="32:32">
      <c r="AF1105" s="122"/>
    </row>
    <row r="1106" spans="32:32">
      <c r="AF1106" s="122"/>
    </row>
    <row r="1107" spans="32:32">
      <c r="AF1107" s="122"/>
    </row>
    <row r="1108" spans="32:32">
      <c r="AF1108" s="122"/>
    </row>
    <row r="1109" spans="32:32">
      <c r="AF1109" s="122"/>
    </row>
    <row r="1110" spans="32:32">
      <c r="AF1110" s="122"/>
    </row>
    <row r="1111" spans="32:32">
      <c r="AF1111" s="122"/>
    </row>
    <row r="1112" spans="32:32">
      <c r="AF1112" s="122"/>
    </row>
    <row r="1113" spans="32:32">
      <c r="AF1113" s="122"/>
    </row>
    <row r="1114" spans="32:32">
      <c r="AF1114" s="122"/>
    </row>
    <row r="1115" spans="32:32">
      <c r="AF1115" s="122"/>
    </row>
    <row r="1116" spans="32:32">
      <c r="AF1116" s="122"/>
    </row>
    <row r="1117" spans="32:32">
      <c r="AF1117" s="122"/>
    </row>
    <row r="1118" spans="32:32">
      <c r="AF1118" s="122"/>
    </row>
    <row r="1119" spans="32:32">
      <c r="AF1119" s="122"/>
    </row>
    <row r="1120" spans="32:32">
      <c r="AF1120" s="122"/>
    </row>
    <row r="1121" spans="32:32">
      <c r="AF1121" s="122"/>
    </row>
    <row r="1122" spans="32:32">
      <c r="AF1122" s="122"/>
    </row>
    <row r="1123" spans="32:32">
      <c r="AF1123" s="122"/>
    </row>
    <row r="1124" spans="32:32">
      <c r="AF1124" s="122"/>
    </row>
    <row r="1125" spans="32:32">
      <c r="AF1125" s="122"/>
    </row>
    <row r="1126" spans="32:32">
      <c r="AF1126" s="122"/>
    </row>
    <row r="1127" spans="32:32">
      <c r="AF1127" s="122"/>
    </row>
    <row r="1128" spans="32:32">
      <c r="AF1128" s="122"/>
    </row>
    <row r="1129" spans="32:32">
      <c r="AF1129" s="122"/>
    </row>
    <row r="1130" spans="32:32">
      <c r="AF1130" s="122"/>
    </row>
    <row r="1131" spans="32:32">
      <c r="AF1131" s="122"/>
    </row>
    <row r="1132" spans="32:32">
      <c r="AF1132" s="122"/>
    </row>
    <row r="1133" spans="32:32">
      <c r="AF1133" s="122"/>
    </row>
    <row r="1134" spans="32:32">
      <c r="AF1134" s="122"/>
    </row>
    <row r="1135" spans="32:32">
      <c r="AF1135" s="122"/>
    </row>
    <row r="1136" spans="32:32">
      <c r="AF1136" s="122"/>
    </row>
    <row r="1137" spans="32:32">
      <c r="AF1137" s="122"/>
    </row>
    <row r="1138" spans="32:32">
      <c r="AF1138" s="122"/>
    </row>
    <row r="1139" spans="32:32">
      <c r="AF1139" s="122"/>
    </row>
    <row r="1140" spans="32:32">
      <c r="AF1140" s="122"/>
    </row>
    <row r="1141" spans="32:32">
      <c r="AF1141" s="122"/>
    </row>
    <row r="1142" spans="32:32">
      <c r="AF1142" s="122"/>
    </row>
    <row r="1143" spans="32:32">
      <c r="AF1143" s="122"/>
    </row>
    <row r="1144" spans="32:32">
      <c r="AF1144" s="122"/>
    </row>
    <row r="1145" spans="32:32">
      <c r="AF1145" s="122"/>
    </row>
    <row r="1146" spans="32:32">
      <c r="AF1146" s="122"/>
    </row>
    <row r="1147" spans="32:32">
      <c r="AF1147" s="122"/>
    </row>
    <row r="1148" spans="32:32">
      <c r="AF1148" s="122"/>
    </row>
    <row r="1149" spans="32:32">
      <c r="AF1149" s="122"/>
    </row>
    <row r="1150" spans="32:32">
      <c r="AF1150" s="122"/>
    </row>
    <row r="1151" spans="32:32">
      <c r="AF1151" s="122"/>
    </row>
    <row r="1152" spans="32:32">
      <c r="AF1152" s="122"/>
    </row>
    <row r="1153" spans="32:32">
      <c r="AF1153" s="122"/>
    </row>
    <row r="1154" spans="32:32">
      <c r="AF1154" s="122"/>
    </row>
    <row r="1155" spans="32:32">
      <c r="AF1155" s="122"/>
    </row>
    <row r="1156" spans="32:32">
      <c r="AF1156" s="122"/>
    </row>
    <row r="1157" spans="32:32">
      <c r="AF1157" s="122"/>
    </row>
    <row r="1158" spans="32:32">
      <c r="AF1158" s="122"/>
    </row>
    <row r="1159" spans="32:32">
      <c r="AF1159" s="122"/>
    </row>
    <row r="1160" spans="32:32">
      <c r="AF1160" s="122"/>
    </row>
    <row r="1161" spans="32:32">
      <c r="AF1161" s="122"/>
    </row>
    <row r="1162" spans="32:32">
      <c r="AF1162" s="122"/>
    </row>
    <row r="1163" spans="32:32">
      <c r="AF1163" s="122"/>
    </row>
    <row r="1164" spans="32:32">
      <c r="AF1164" s="122"/>
    </row>
    <row r="1165" spans="32:32">
      <c r="AF1165" s="122"/>
    </row>
    <row r="1166" spans="32:32">
      <c r="AF1166" s="122"/>
    </row>
    <row r="1167" spans="32:32">
      <c r="AF1167" s="122"/>
    </row>
    <row r="1168" spans="32:32">
      <c r="AF1168" s="122"/>
    </row>
    <row r="1169" spans="32:32">
      <c r="AF1169" s="122"/>
    </row>
    <row r="1170" spans="32:32">
      <c r="AF1170" s="122"/>
    </row>
    <row r="1171" spans="32:32">
      <c r="AF1171" s="122"/>
    </row>
    <row r="1172" spans="32:32">
      <c r="AF1172" s="122"/>
    </row>
    <row r="1173" spans="32:32">
      <c r="AF1173" s="122"/>
    </row>
    <row r="1174" spans="32:32">
      <c r="AF1174" s="122"/>
    </row>
    <row r="1175" spans="32:32">
      <c r="AF1175" s="122"/>
    </row>
    <row r="1176" spans="32:32">
      <c r="AF1176" s="122"/>
    </row>
    <row r="1177" spans="32:32">
      <c r="AF1177" s="122"/>
    </row>
    <row r="1178" spans="32:32">
      <c r="AF1178" s="122"/>
    </row>
    <row r="1179" spans="32:32">
      <c r="AF1179" s="122"/>
    </row>
    <row r="1180" spans="32:32">
      <c r="AF1180" s="122"/>
    </row>
    <row r="1181" spans="32:32">
      <c r="AF1181" s="122"/>
    </row>
    <row r="1182" spans="32:32">
      <c r="AF1182" s="122"/>
    </row>
    <row r="1183" spans="32:32">
      <c r="AF1183" s="122"/>
    </row>
    <row r="1184" spans="32:32">
      <c r="AF1184" s="122"/>
    </row>
    <row r="1185" spans="32:32">
      <c r="AF1185" s="122"/>
    </row>
    <row r="1186" spans="32:32">
      <c r="AF1186" s="122"/>
    </row>
    <row r="1187" spans="32:32">
      <c r="AF1187" s="122"/>
    </row>
    <row r="1188" spans="32:32">
      <c r="AF1188" s="122"/>
    </row>
    <row r="1189" spans="32:32">
      <c r="AF1189" s="122"/>
    </row>
    <row r="1190" spans="32:32">
      <c r="AF1190" s="122"/>
    </row>
    <row r="1191" spans="32:32">
      <c r="AF1191" s="122"/>
    </row>
    <row r="1192" spans="32:32">
      <c r="AF1192" s="122"/>
    </row>
    <row r="1193" spans="32:32">
      <c r="AF1193" s="122"/>
    </row>
    <row r="1194" spans="32:32">
      <c r="AF1194" s="122"/>
    </row>
    <row r="1195" spans="32:32">
      <c r="AF1195" s="122"/>
    </row>
    <row r="1196" spans="32:32">
      <c r="AF1196" s="122"/>
    </row>
    <row r="1197" spans="32:32">
      <c r="AF1197" s="122"/>
    </row>
    <row r="1198" spans="32:32">
      <c r="AF1198" s="122"/>
    </row>
    <row r="1199" spans="32:32">
      <c r="AF1199" s="122"/>
    </row>
    <row r="1200" spans="32:32">
      <c r="AF1200" s="122"/>
    </row>
    <row r="1201" spans="32:32">
      <c r="AF1201" s="122"/>
    </row>
    <row r="1202" spans="32:32">
      <c r="AF1202" s="122"/>
    </row>
    <row r="1203" spans="32:32">
      <c r="AF1203" s="122"/>
    </row>
    <row r="1204" spans="32:32">
      <c r="AF1204" s="122"/>
    </row>
    <row r="1205" spans="32:32">
      <c r="AF1205" s="122"/>
    </row>
    <row r="1206" spans="32:32">
      <c r="AF1206" s="122"/>
    </row>
    <row r="1207" spans="32:32">
      <c r="AF1207" s="122"/>
    </row>
    <row r="1208" spans="32:32">
      <c r="AF1208" s="122"/>
    </row>
    <row r="1209" spans="32:32">
      <c r="AF1209" s="122"/>
    </row>
    <row r="1210" spans="32:32">
      <c r="AF1210" s="122"/>
    </row>
    <row r="1211" spans="32:32">
      <c r="AF1211" s="122"/>
    </row>
    <row r="1212" spans="32:32">
      <c r="AF1212" s="122"/>
    </row>
    <row r="1213" spans="32:32">
      <c r="AF1213" s="122"/>
    </row>
    <row r="1214" spans="32:32">
      <c r="AF1214" s="122"/>
    </row>
    <row r="1215" spans="32:32">
      <c r="AF1215" s="122"/>
    </row>
    <row r="1216" spans="32:32">
      <c r="AF1216" s="122"/>
    </row>
    <row r="1217" spans="32:32">
      <c r="AF1217" s="122"/>
    </row>
    <row r="1218" spans="32:32">
      <c r="AF1218" s="122"/>
    </row>
    <row r="1219" spans="32:32">
      <c r="AF1219" s="122"/>
    </row>
    <row r="1220" spans="32:32">
      <c r="AF1220" s="122"/>
    </row>
    <row r="1221" spans="32:32">
      <c r="AF1221" s="122"/>
    </row>
    <row r="1222" spans="32:32">
      <c r="AF1222" s="122"/>
    </row>
    <row r="1223" spans="32:32">
      <c r="AF1223" s="122"/>
    </row>
    <row r="1224" spans="32:32">
      <c r="AF1224" s="122"/>
    </row>
    <row r="1225" spans="32:32">
      <c r="AF1225" s="122"/>
    </row>
    <row r="1226" spans="32:32">
      <c r="AF1226" s="122"/>
    </row>
    <row r="1227" spans="32:32">
      <c r="AF1227" s="122"/>
    </row>
    <row r="1228" spans="32:32">
      <c r="AF1228" s="122"/>
    </row>
    <row r="1229" spans="32:32">
      <c r="AF1229" s="122"/>
    </row>
    <row r="1230" spans="32:32">
      <c r="AF1230" s="122"/>
    </row>
    <row r="1231" spans="32:32">
      <c r="AF1231" s="122"/>
    </row>
    <row r="1232" spans="32:32">
      <c r="AF1232" s="122"/>
    </row>
    <row r="1233" spans="32:32">
      <c r="AF1233" s="122"/>
    </row>
    <row r="1234" spans="32:32">
      <c r="AF1234" s="122"/>
    </row>
    <row r="1235" spans="32:32">
      <c r="AF1235" s="122"/>
    </row>
    <row r="1236" spans="32:32">
      <c r="AF1236" s="122"/>
    </row>
    <row r="1237" spans="32:32">
      <c r="AF1237" s="122"/>
    </row>
    <row r="1238" spans="32:32">
      <c r="AF1238" s="122"/>
    </row>
    <row r="1239" spans="32:32">
      <c r="AF1239" s="122"/>
    </row>
    <row r="1240" spans="32:32">
      <c r="AF1240" s="122"/>
    </row>
    <row r="1241" spans="32:32">
      <c r="AF1241" s="122"/>
    </row>
    <row r="1242" spans="32:32">
      <c r="AF1242" s="122"/>
    </row>
    <row r="1243" spans="32:32">
      <c r="AF1243" s="122"/>
    </row>
    <row r="1244" spans="32:32">
      <c r="AF1244" s="122"/>
    </row>
    <row r="1245" spans="32:32">
      <c r="AF1245" s="122"/>
    </row>
    <row r="1246" spans="32:32">
      <c r="AF1246" s="122"/>
    </row>
    <row r="1247" spans="32:32">
      <c r="AF1247" s="122"/>
    </row>
    <row r="1248" spans="32:32">
      <c r="AF1248" s="122"/>
    </row>
  </sheetData>
  <sheetProtection algorithmName="SHA-512" hashValue="F2Px3gpPlm+Qi1JxvXQM928GVMvzvus/bH7R95wIP3UsAJ05BszXPpcxs7joLXoHzsOD8MvFl3xscMRKA7Vx8A==" saltValue="t4I2jgabZfErrH1RrZPwag==" spinCount="100000" sheet="1" sort="0" autoFilter="0"/>
  <autoFilter ref="A4:AF38" xr:uid="{EC4DD1E8-3EEB-4315-A9DF-FB144C7FE38C}">
    <filterColumn colId="0"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27">
    <mergeCell ref="AA3:AF3"/>
    <mergeCell ref="A4:B4"/>
    <mergeCell ref="C4:C6"/>
    <mergeCell ref="D4:D6"/>
    <mergeCell ref="E4:E6"/>
    <mergeCell ref="F4:F6"/>
    <mergeCell ref="G4:G6"/>
    <mergeCell ref="H4:H6"/>
    <mergeCell ref="I4:I6"/>
    <mergeCell ref="J4:J6"/>
    <mergeCell ref="K4:K6"/>
    <mergeCell ref="L4:L6"/>
    <mergeCell ref="AD4:AD6"/>
    <mergeCell ref="AE4:AE6"/>
    <mergeCell ref="AF4:AF6"/>
    <mergeCell ref="A5:A6"/>
    <mergeCell ref="B5:B6"/>
    <mergeCell ref="O5:Q5"/>
    <mergeCell ref="R5:T5"/>
    <mergeCell ref="U5:W5"/>
    <mergeCell ref="X5:Z5"/>
    <mergeCell ref="AA4:AA6"/>
    <mergeCell ref="AB4:AB6"/>
    <mergeCell ref="M4:M6"/>
    <mergeCell ref="N4:N6"/>
    <mergeCell ref="O4:Z4"/>
    <mergeCell ref="AC4:AC6"/>
  </mergeCells>
  <pageMargins left="0.19685039370078741" right="0.19685039370078741" top="0.19685039370078741" bottom="0.19685039370078741" header="0.31496062992125984" footer="0.31496062992125984"/>
  <pageSetup scale="1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60F223E-0212-4F3F-BCC5-8E1B4598FAC4}">
          <x14:formula1>
            <xm:f>'[9. Plan Operativo Anual 2022 - Dirección Grandes Clientes y Ayuntamientos..xlsx]Hoja1'!#REF!</xm:f>
          </x14:formula1>
          <xm:sqref>A7:A1248</xm:sqref>
        </x14:dataValidation>
        <x14:dataValidation type="list" allowBlank="1" showInputMessage="1" showErrorMessage="1" xr:uid="{9CD0D4FF-D087-4EC5-8110-7F5D519B2B6E}">
          <x14:formula1>
            <xm:f>'[9. Plan Operativo Anual 2022 - Dirección Grandes Clientes y Ayuntamientos..xlsx]Hoja1'!#REF!</xm:f>
          </x14:formula1>
          <xm:sqref>B7:B327 G7:H38 J7:L38 M7:M1246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37</vt:i4>
      </vt:variant>
    </vt:vector>
  </HeadingPairs>
  <TitlesOfParts>
    <vt:vector size="56" baseType="lpstr">
      <vt:lpstr>Direción Comercial</vt:lpstr>
      <vt:lpstr>Dirección Comercial Sectores</vt:lpstr>
      <vt:lpstr>D. Compra de Energía y Re.</vt:lpstr>
      <vt:lpstr>D.Comunicación Estratégica</vt:lpstr>
      <vt:lpstr>Dirección De Distribución</vt:lpstr>
      <vt:lpstr>Dirección de Finanzas</vt:lpstr>
      <vt:lpstr>Dirección Gestión Humana</vt:lpstr>
      <vt:lpstr>Dirección Gestión Social</vt:lpstr>
      <vt:lpstr>D. De Grandes Clientes y A.</vt:lpstr>
      <vt:lpstr>Dirección de Logística</vt:lpstr>
      <vt:lpstr>Oficina Libre Acceso a la Inf.</vt:lpstr>
      <vt:lpstr>D. Planificación y Control D. G</vt:lpstr>
      <vt:lpstr>D.de Proyectos Financiados</vt:lpstr>
      <vt:lpstr>D. de Redución de Pérdidas</vt:lpstr>
      <vt:lpstr>Dirección De Seguridad Física</vt:lpstr>
      <vt:lpstr>Dirección Servicios Generales</vt:lpstr>
      <vt:lpstr>D. Servicios Jurídicos</vt:lpstr>
      <vt:lpstr>Dirección De Tec. De la Inf.</vt:lpstr>
      <vt:lpstr>Hoja1</vt:lpstr>
      <vt:lpstr>'D. Compra de Energía y Re.'!Área_de_impresión</vt:lpstr>
      <vt:lpstr>'D. De Grandes Clientes y A.'!Área_de_impresión</vt:lpstr>
      <vt:lpstr>'D. de Redución de Pérdidas'!Área_de_impresión</vt:lpstr>
      <vt:lpstr>'D. Planificación y Control D. G'!Área_de_impresión</vt:lpstr>
      <vt:lpstr>'D. Servicios Jurídicos'!Área_de_impresión</vt:lpstr>
      <vt:lpstr>'D.Comunicación Estratégica'!Área_de_impresión</vt:lpstr>
      <vt:lpstr>'D.de Proyectos Financiados'!Área_de_impresión</vt:lpstr>
      <vt:lpstr>'Dirección De Distribución'!Área_de_impresión</vt:lpstr>
      <vt:lpstr>'Dirección de Finanzas'!Área_de_impresión</vt:lpstr>
      <vt:lpstr>'Dirección de Logística'!Área_de_impresión</vt:lpstr>
      <vt:lpstr>'Dirección De Seguridad Física'!Área_de_impresión</vt:lpstr>
      <vt:lpstr>'Dirección De Tec. De la Inf.'!Área_de_impresión</vt:lpstr>
      <vt:lpstr>'Dirección Gestión Humana'!Área_de_impresión</vt:lpstr>
      <vt:lpstr>'Dirección Gestión Social'!Área_de_impresión</vt:lpstr>
      <vt:lpstr>'Dirección Servicios Generales'!Área_de_impresión</vt:lpstr>
      <vt:lpstr>'Oficina Libre Acceso a la Inf.'!Área_de_impresión</vt:lpstr>
      <vt:lpstr>'D. Compra de Energía y Re.'!fechas_objetivos</vt:lpstr>
      <vt:lpstr>'D. De Grandes Clientes y A.'!fechas_objetivos</vt:lpstr>
      <vt:lpstr>'D. de Redución de Pérdidas'!fechas_objetivos</vt:lpstr>
      <vt:lpstr>'D. Planificación y Control D. G'!fechas_objetivos</vt:lpstr>
      <vt:lpstr>'D. Servicios Jurídicos'!fechas_objetivos</vt:lpstr>
      <vt:lpstr>'D.Comunicación Estratégica'!fechas_objetivos</vt:lpstr>
      <vt:lpstr>'D.de Proyectos Financiados'!fechas_objetivos</vt:lpstr>
      <vt:lpstr>'Dirección De Distribución'!fechas_objetivos</vt:lpstr>
      <vt:lpstr>'Dirección de Finanzas'!fechas_objetivos</vt:lpstr>
      <vt:lpstr>'Dirección de Logística'!fechas_objetivos</vt:lpstr>
      <vt:lpstr>'Dirección De Seguridad Física'!fechas_objetivos</vt:lpstr>
      <vt:lpstr>'Dirección De Tec. De la Inf.'!fechas_objetivos</vt:lpstr>
      <vt:lpstr>'Dirección Gestión Humana'!fechas_objetivos</vt:lpstr>
      <vt:lpstr>'Dirección Gestión Social'!fechas_objetivos</vt:lpstr>
      <vt:lpstr>'Dirección Servicios Generales'!fechas_objetivos</vt:lpstr>
      <vt:lpstr>'Oficina Libre Acceso a la Inf.'!fechas_objetivos</vt:lpstr>
      <vt:lpstr>fechas_objetivos</vt:lpstr>
      <vt:lpstr>'D.Comunicación Estratégica'!mes_actual</vt:lpstr>
      <vt:lpstr>'Dirección De Distribución'!mes_actual</vt:lpstr>
      <vt:lpstr>'Oficina Libre Acceso a la Inf.'!mes_actual</vt:lpstr>
      <vt:lpstr>mes_actual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Marielis Joselina Cabrera Siri</cp:lastModifiedBy>
  <cp:revision/>
  <dcterms:created xsi:type="dcterms:W3CDTF">2006-09-16T00:00:00Z</dcterms:created>
  <dcterms:modified xsi:type="dcterms:W3CDTF">2022-03-02T15:32:50Z</dcterms:modified>
  <cp:category/>
  <cp:contentStatus/>
</cp:coreProperties>
</file>