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1\DIGEPRES Y OAI\"/>
    </mc:Choice>
  </mc:AlternateContent>
  <xr:revisionPtr revIDLastSave="0" documentId="13_ncr:1_{FCBBE712-DBC9-423A-A0CC-8924C4FBB83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Enero" sheetId="6" state="hidden" r:id="rId1"/>
    <sheet name="Noviembre " sheetId="17" r:id="rId2"/>
    <sheet name="Presupuesto 2021" sheetId="4" state="hidden" r:id="rId3"/>
    <sheet name="Cuenta" sheetId="5" state="hidden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17" l="1"/>
  <c r="K86" i="17"/>
  <c r="Q15" i="17"/>
  <c r="Q27" i="17"/>
  <c r="Q29" i="17"/>
  <c r="Q32" i="17"/>
  <c r="Q33" i="17"/>
  <c r="Q34" i="17"/>
  <c r="Q36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6" i="17"/>
  <c r="Q57" i="17"/>
  <c r="Q58" i="17"/>
  <c r="Q60" i="17"/>
  <c r="Q61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F81" i="17"/>
  <c r="F72" i="17"/>
  <c r="F64" i="17"/>
  <c r="G65" i="17"/>
  <c r="G66" i="17"/>
  <c r="F54" i="17"/>
  <c r="F28" i="17"/>
  <c r="F18" i="17"/>
  <c r="F12" i="17"/>
  <c r="L83" i="17"/>
  <c r="L82" i="17"/>
  <c r="P81" i="17"/>
  <c r="O81" i="17"/>
  <c r="N81" i="17"/>
  <c r="M81" i="17"/>
  <c r="L81" i="17"/>
  <c r="K81" i="17"/>
  <c r="I81" i="17"/>
  <c r="H81" i="17"/>
  <c r="G81" i="17"/>
  <c r="L76" i="17"/>
  <c r="L73" i="17"/>
  <c r="L72" i="17" s="1"/>
  <c r="P72" i="17"/>
  <c r="O72" i="17"/>
  <c r="N72" i="17"/>
  <c r="M72" i="17"/>
  <c r="K72" i="17"/>
  <c r="I72" i="17"/>
  <c r="H72" i="17"/>
  <c r="G72" i="17"/>
  <c r="E72" i="17"/>
  <c r="D72" i="17"/>
  <c r="P66" i="17"/>
  <c r="O66" i="17"/>
  <c r="N66" i="17"/>
  <c r="Q66" i="17" s="1"/>
  <c r="M66" i="17"/>
  <c r="L66" i="17"/>
  <c r="L64" i="17" s="1"/>
  <c r="K66" i="17"/>
  <c r="I66" i="17"/>
  <c r="H66" i="17"/>
  <c r="P65" i="17"/>
  <c r="O65" i="17"/>
  <c r="O64" i="17" s="1"/>
  <c r="N65" i="17"/>
  <c r="Q65" i="17" s="1"/>
  <c r="M65" i="17"/>
  <c r="M64" i="17" s="1"/>
  <c r="L65" i="17"/>
  <c r="K65" i="17"/>
  <c r="I65" i="17"/>
  <c r="I64" i="17" s="1"/>
  <c r="H65" i="17"/>
  <c r="K64" i="17"/>
  <c r="H64" i="17"/>
  <c r="E64" i="17"/>
  <c r="D64" i="17"/>
  <c r="P63" i="17"/>
  <c r="O63" i="17"/>
  <c r="N63" i="17"/>
  <c r="Q63" i="17" s="1"/>
  <c r="M63" i="17"/>
  <c r="L63" i="17"/>
  <c r="K63" i="17"/>
  <c r="I63" i="17"/>
  <c r="H63" i="17"/>
  <c r="G63" i="17"/>
  <c r="P62" i="17"/>
  <c r="O62" i="17"/>
  <c r="N62" i="17"/>
  <c r="Q62" i="17" s="1"/>
  <c r="M62" i="17"/>
  <c r="L62" i="17"/>
  <c r="K62" i="17"/>
  <c r="I62" i="17"/>
  <c r="H62" i="17"/>
  <c r="G62" i="17"/>
  <c r="P59" i="17"/>
  <c r="O59" i="17"/>
  <c r="N59" i="17"/>
  <c r="Q59" i="17" s="1"/>
  <c r="M59" i="17"/>
  <c r="L59" i="17"/>
  <c r="K59" i="17"/>
  <c r="K54" i="17" s="1"/>
  <c r="I59" i="17"/>
  <c r="H59" i="17"/>
  <c r="G59" i="17"/>
  <c r="G54" i="17" s="1"/>
  <c r="P55" i="17"/>
  <c r="O55" i="17"/>
  <c r="N55" i="17"/>
  <c r="Q55" i="17" s="1"/>
  <c r="M55" i="17"/>
  <c r="M54" i="17" s="1"/>
  <c r="L55" i="17"/>
  <c r="L54" i="17" s="1"/>
  <c r="K55" i="17"/>
  <c r="I55" i="17"/>
  <c r="H55" i="17"/>
  <c r="H54" i="17" s="1"/>
  <c r="G55" i="17"/>
  <c r="I54" i="17"/>
  <c r="E54" i="17"/>
  <c r="D54" i="17"/>
  <c r="P37" i="17"/>
  <c r="O37" i="17"/>
  <c r="Q37" i="17" s="1"/>
  <c r="N37" i="17"/>
  <c r="M37" i="17"/>
  <c r="L37" i="17"/>
  <c r="K37" i="17"/>
  <c r="I37" i="17"/>
  <c r="H37" i="17"/>
  <c r="G37" i="17"/>
  <c r="P35" i="17"/>
  <c r="O35" i="17"/>
  <c r="N35" i="17"/>
  <c r="M35" i="17"/>
  <c r="L35" i="17"/>
  <c r="K35" i="17"/>
  <c r="I35" i="17"/>
  <c r="H35" i="17"/>
  <c r="G35" i="17"/>
  <c r="M32" i="17"/>
  <c r="L32" i="17"/>
  <c r="K32" i="17"/>
  <c r="I32" i="17"/>
  <c r="H32" i="17"/>
  <c r="G32" i="17"/>
  <c r="P31" i="17"/>
  <c r="O31" i="17"/>
  <c r="O28" i="17" s="1"/>
  <c r="N31" i="17"/>
  <c r="Q31" i="17" s="1"/>
  <c r="M31" i="17"/>
  <c r="L31" i="17"/>
  <c r="K31" i="17"/>
  <c r="K28" i="17" s="1"/>
  <c r="I31" i="17"/>
  <c r="H31" i="17"/>
  <c r="G31" i="17"/>
  <c r="G28" i="17" s="1"/>
  <c r="P30" i="17"/>
  <c r="O30" i="17"/>
  <c r="N30" i="17"/>
  <c r="Q30" i="17" s="1"/>
  <c r="M30" i="17"/>
  <c r="M28" i="17" s="1"/>
  <c r="L30" i="17"/>
  <c r="K30" i="17"/>
  <c r="I30" i="17"/>
  <c r="I28" i="17" s="1"/>
  <c r="H30" i="17"/>
  <c r="G30" i="17"/>
  <c r="E28" i="17"/>
  <c r="D28" i="17"/>
  <c r="P26" i="17"/>
  <c r="O26" i="17"/>
  <c r="N26" i="17"/>
  <c r="Q26" i="17" s="1"/>
  <c r="M26" i="17"/>
  <c r="L26" i="17"/>
  <c r="K26" i="17"/>
  <c r="I26" i="17"/>
  <c r="H26" i="17"/>
  <c r="G26" i="17"/>
  <c r="P25" i="17"/>
  <c r="Q25" i="17" s="1"/>
  <c r="O25" i="17"/>
  <c r="N25" i="17"/>
  <c r="M25" i="17"/>
  <c r="L25" i="17"/>
  <c r="K25" i="17"/>
  <c r="I25" i="17"/>
  <c r="H25" i="17"/>
  <c r="G25" i="17"/>
  <c r="N24" i="17"/>
  <c r="M24" i="17"/>
  <c r="L24" i="17"/>
  <c r="K24" i="17"/>
  <c r="I24" i="17"/>
  <c r="H24" i="17"/>
  <c r="Q24" i="17" s="1"/>
  <c r="G24" i="17"/>
  <c r="P23" i="17"/>
  <c r="O23" i="17"/>
  <c r="N23" i="17"/>
  <c r="Q23" i="17" s="1"/>
  <c r="M23" i="17"/>
  <c r="L23" i="17"/>
  <c r="K23" i="17"/>
  <c r="I23" i="17"/>
  <c r="H23" i="17"/>
  <c r="G23" i="17"/>
  <c r="P22" i="17"/>
  <c r="O22" i="17"/>
  <c r="N22" i="17"/>
  <c r="Q22" i="17" s="1"/>
  <c r="M22" i="17"/>
  <c r="L22" i="17"/>
  <c r="K22" i="17"/>
  <c r="I22" i="17"/>
  <c r="H22" i="17"/>
  <c r="G22" i="17"/>
  <c r="P21" i="17"/>
  <c r="O21" i="17"/>
  <c r="N21" i="17"/>
  <c r="Q21" i="17" s="1"/>
  <c r="M21" i="17"/>
  <c r="L21" i="17"/>
  <c r="K21" i="17"/>
  <c r="I21" i="17"/>
  <c r="H21" i="17"/>
  <c r="G21" i="17"/>
  <c r="P20" i="17"/>
  <c r="O20" i="17"/>
  <c r="N20" i="17"/>
  <c r="Q20" i="17" s="1"/>
  <c r="M20" i="17"/>
  <c r="M18" i="17" s="1"/>
  <c r="M86" i="17" s="1"/>
  <c r="L20" i="17"/>
  <c r="K20" i="17"/>
  <c r="I20" i="17"/>
  <c r="I18" i="17" s="1"/>
  <c r="I86" i="17" s="1"/>
  <c r="H20" i="17"/>
  <c r="G20" i="17"/>
  <c r="P19" i="17"/>
  <c r="O19" i="17"/>
  <c r="N19" i="17"/>
  <c r="M19" i="17"/>
  <c r="L19" i="17"/>
  <c r="K19" i="17"/>
  <c r="K18" i="17" s="1"/>
  <c r="I19" i="17"/>
  <c r="H19" i="17"/>
  <c r="G19" i="17"/>
  <c r="E18" i="17"/>
  <c r="D18" i="17"/>
  <c r="P17" i="17"/>
  <c r="O17" i="17"/>
  <c r="Q17" i="17" s="1"/>
  <c r="N17" i="17"/>
  <c r="M17" i="17"/>
  <c r="L17" i="17"/>
  <c r="K17" i="17"/>
  <c r="I17" i="17"/>
  <c r="H17" i="17"/>
  <c r="G17" i="17"/>
  <c r="P16" i="17"/>
  <c r="O16" i="17"/>
  <c r="N16" i="17"/>
  <c r="Q16" i="17" s="1"/>
  <c r="M16" i="17"/>
  <c r="L16" i="17"/>
  <c r="K16" i="17"/>
  <c r="I16" i="17"/>
  <c r="H16" i="17"/>
  <c r="G16" i="17"/>
  <c r="P14" i="17"/>
  <c r="O14" i="17"/>
  <c r="N14" i="17"/>
  <c r="Q14" i="17" s="1"/>
  <c r="M14" i="17"/>
  <c r="L14" i="17"/>
  <c r="K14" i="17"/>
  <c r="I14" i="17"/>
  <c r="H14" i="17"/>
  <c r="G14" i="17"/>
  <c r="P13" i="17"/>
  <c r="O13" i="17"/>
  <c r="N13" i="17"/>
  <c r="Q13" i="17" s="1"/>
  <c r="M13" i="17"/>
  <c r="L13" i="17"/>
  <c r="K13" i="17"/>
  <c r="I13" i="17"/>
  <c r="H13" i="17"/>
  <c r="H12" i="17" s="1"/>
  <c r="G13" i="17"/>
  <c r="L12" i="17"/>
  <c r="K12" i="17"/>
  <c r="E12" i="17"/>
  <c r="D12" i="17"/>
  <c r="O12" i="17" l="1"/>
  <c r="N54" i="17"/>
  <c r="P12" i="17"/>
  <c r="N18" i="17"/>
  <c r="N28" i="17"/>
  <c r="P54" i="17"/>
  <c r="O54" i="17"/>
  <c r="O86" i="17" s="1"/>
  <c r="N64" i="17"/>
  <c r="P64" i="17"/>
  <c r="Q35" i="17"/>
  <c r="Q19" i="17"/>
  <c r="F86" i="17"/>
  <c r="O18" i="17"/>
  <c r="G12" i="17"/>
  <c r="G18" i="17"/>
  <c r="G86" i="17" s="1"/>
  <c r="H18" i="17"/>
  <c r="H86" i="17" s="1"/>
  <c r="L18" i="17"/>
  <c r="L86" i="17" s="1"/>
  <c r="P18" i="17"/>
  <c r="N12" i="17"/>
  <c r="Q12" i="17" s="1"/>
  <c r="D86" i="17"/>
  <c r="I12" i="17"/>
  <c r="M12" i="17"/>
  <c r="H28" i="17"/>
  <c r="L28" i="17"/>
  <c r="P28" i="17"/>
  <c r="E86" i="17"/>
  <c r="G64" i="17"/>
  <c r="Q54" i="17" l="1"/>
  <c r="P86" i="17"/>
  <c r="Q28" i="17"/>
  <c r="N86" i="17"/>
  <c r="Q64" i="17"/>
  <c r="Q18" i="17"/>
  <c r="Q86" i="17"/>
  <c r="E65" i="6" l="1"/>
  <c r="E63" i="6"/>
  <c r="E62" i="6"/>
  <c r="E58" i="6"/>
  <c r="E59" i="6"/>
  <c r="E64" i="6" l="1"/>
  <c r="E55" i="6"/>
  <c r="E54" i="6" s="1"/>
  <c r="E37" i="6"/>
  <c r="E35" i="6"/>
  <c r="E32" i="6"/>
  <c r="E31" i="6"/>
  <c r="E30" i="6"/>
  <c r="E26" i="6"/>
  <c r="E25" i="6"/>
  <c r="E24" i="6"/>
  <c r="E23" i="6"/>
  <c r="E22" i="6"/>
  <c r="E21" i="6"/>
  <c r="E20" i="6"/>
  <c r="E19" i="6"/>
  <c r="E16" i="6"/>
  <c r="E13" i="6"/>
  <c r="E18" i="6" l="1"/>
  <c r="E12" i="6"/>
  <c r="E28" i="6"/>
  <c r="E85" i="6" s="1"/>
  <c r="G84" i="6" l="1"/>
  <c r="G83" i="6"/>
  <c r="G82" i="6"/>
  <c r="G81" i="6"/>
  <c r="F80" i="6"/>
  <c r="G79" i="6"/>
  <c r="G78" i="6"/>
  <c r="G77" i="6"/>
  <c r="G76" i="6"/>
  <c r="G75" i="6"/>
  <c r="G74" i="6"/>
  <c r="G73" i="6"/>
  <c r="F72" i="6"/>
  <c r="G72" i="6" s="1"/>
  <c r="G71" i="6"/>
  <c r="G70" i="6"/>
  <c r="G69" i="6"/>
  <c r="G68" i="6"/>
  <c r="G67" i="6"/>
  <c r="F66" i="6"/>
  <c r="G66" i="6" s="1"/>
  <c r="F65" i="6"/>
  <c r="G65" i="6" s="1"/>
  <c r="F63" i="6"/>
  <c r="G63" i="6" s="1"/>
  <c r="F62" i="6"/>
  <c r="G62" i="6" s="1"/>
  <c r="G61" i="6"/>
  <c r="G60" i="6"/>
  <c r="F59" i="6"/>
  <c r="G59" i="6" s="1"/>
  <c r="G58" i="6"/>
  <c r="G57" i="6"/>
  <c r="G56" i="6"/>
  <c r="F55" i="6"/>
  <c r="G55" i="6" s="1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F37" i="6"/>
  <c r="F28" i="6" s="1"/>
  <c r="G36" i="6"/>
  <c r="F35" i="6"/>
  <c r="G35" i="6" s="1"/>
  <c r="G34" i="6"/>
  <c r="G33" i="6"/>
  <c r="F32" i="6"/>
  <c r="G32" i="6" s="1"/>
  <c r="F31" i="6"/>
  <c r="G31" i="6" s="1"/>
  <c r="F30" i="6"/>
  <c r="G30" i="6" s="1"/>
  <c r="G29" i="6"/>
  <c r="G27" i="6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G15" i="6"/>
  <c r="F14" i="6"/>
  <c r="G14" i="6" s="1"/>
  <c r="F13" i="6"/>
  <c r="G13" i="6" s="1"/>
  <c r="L91" i="4"/>
  <c r="F64" i="6" l="1"/>
  <c r="G64" i="6" s="1"/>
  <c r="F54" i="6"/>
  <c r="G54" i="6" s="1"/>
  <c r="D85" i="6"/>
  <c r="F12" i="6"/>
  <c r="F85" i="6"/>
  <c r="G12" i="6"/>
  <c r="G28" i="6"/>
  <c r="G37" i="6"/>
  <c r="G80" i="6"/>
  <c r="G85" i="6" s="1"/>
  <c r="F57" i="5" l="1"/>
  <c r="F56" i="5"/>
  <c r="F55" i="5"/>
  <c r="F54" i="5"/>
  <c r="F53" i="5"/>
  <c r="F52" i="5"/>
  <c r="F51" i="5"/>
  <c r="F50" i="5"/>
  <c r="F49" i="5"/>
  <c r="F48" i="5"/>
  <c r="F47" i="5"/>
  <c r="F46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G41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G40" i="5"/>
  <c r="J14" i="5"/>
  <c r="K14" i="5" s="1"/>
  <c r="L14" i="5" s="1"/>
  <c r="G13" i="5"/>
  <c r="I12" i="5"/>
  <c r="J12" i="5" s="1"/>
  <c r="K12" i="5" s="1"/>
  <c r="D105" i="4"/>
  <c r="G94" i="4"/>
  <c r="F94" i="4"/>
  <c r="E94" i="4"/>
  <c r="K91" i="4"/>
  <c r="I85" i="4"/>
  <c r="H85" i="4"/>
  <c r="G85" i="4"/>
  <c r="F85" i="4"/>
  <c r="E85" i="4"/>
  <c r="N84" i="4"/>
  <c r="M84" i="4"/>
  <c r="L84" i="4"/>
  <c r="K84" i="4"/>
  <c r="J84" i="4"/>
  <c r="I84" i="4"/>
  <c r="H84" i="4"/>
  <c r="G84" i="4"/>
  <c r="F84" i="4"/>
  <c r="E84" i="4"/>
  <c r="D84" i="4"/>
  <c r="G83" i="4"/>
  <c r="F83" i="4"/>
  <c r="R81" i="4"/>
  <c r="R73" i="4"/>
  <c r="R68" i="4"/>
  <c r="R64" i="4"/>
  <c r="R62" i="4"/>
  <c r="R58" i="4"/>
  <c r="R55" i="4"/>
  <c r="D24" i="4"/>
  <c r="H40" i="5" l="1"/>
  <c r="J42" i="5"/>
  <c r="N42" i="5"/>
  <c r="R42" i="5"/>
  <c r="R49" i="5" s="1"/>
  <c r="S49" i="5" s="1"/>
  <c r="I42" i="5"/>
  <c r="R47" i="5"/>
  <c r="S47" i="5" s="1"/>
  <c r="K42" i="5"/>
  <c r="O42" i="5"/>
  <c r="S42" i="5"/>
  <c r="M42" i="5"/>
  <c r="H41" i="5"/>
  <c r="L42" i="5"/>
  <c r="T42" i="5"/>
  <c r="Q42" i="5"/>
  <c r="R48" i="5"/>
  <c r="S48" i="5" s="1"/>
  <c r="Q48" i="5"/>
  <c r="Q47" i="5"/>
  <c r="P42" i="5"/>
  <c r="Q49" i="5" s="1"/>
  <c r="T47" i="5" l="1"/>
  <c r="T48" i="5"/>
  <c r="H42" i="5"/>
  <c r="T4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Yahaira Calvo Rodríguez</author>
    <author>Yahaira Calvo Rodriguez</author>
    <author>Pier Luigi Ariza Lopez</author>
  </authors>
  <commentList>
    <comment ref="C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Aporte al déficit y acuerdo deuda y pago.
</t>
        </r>
      </text>
    </comment>
    <comment ref="E32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Yahaira Calvo Rodriguez:</t>
        </r>
        <r>
          <rPr>
            <sz val="9"/>
            <color indexed="81"/>
            <rFont val="Tahoma"/>
            <family val="2"/>
          </rPr>
          <t xml:space="preserve">
Ejecución déficit</t>
        </r>
      </text>
    </comment>
    <comment ref="C81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Cuentas de gastos de Edenorte.</t>
        </r>
      </text>
    </comment>
  </commentList>
</comments>
</file>

<file path=xl/sharedStrings.xml><?xml version="1.0" encoding="utf-8"?>
<sst xmlns="http://schemas.openxmlformats.org/spreadsheetml/2006/main" count="447" uniqueCount="281">
  <si>
    <t>EMPRESA DISTRIBUIDORA DE ELECTRICIDAD DEL NORTE, S.A. (EDENORTE)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</si>
  <si>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</si>
  <si>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</si>
  <si>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</si>
  <si>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</si>
  <si>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</si>
  <si>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</si>
  <si>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</si>
  <si>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</si>
  <si>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</si>
  <si>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</si>
  <si>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</si>
  <si>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</si>
  <si>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</si>
  <si>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</si>
  <si>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</si>
  <si>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</si>
  <si>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</si>
  <si>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</si>
  <si>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</si>
  <si>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</si>
  <si>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</si>
  <si>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</si>
  <si>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</si>
  <si>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</si>
  <si>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</si>
  <si>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</si>
  <si>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</si>
  <si>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</si>
  <si>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</si>
  <si>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</si>
  <si>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</si>
  <si>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</si>
  <si>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</si>
  <si>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</si>
  <si>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</si>
  <si>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</si>
  <si>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</si>
  <si>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</si>
  <si>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</si>
  <si>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</si>
  <si>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</si>
  <si>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</si>
  <si>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</si>
  <si>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</si>
  <si>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</si>
  <si>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</si>
  <si>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</si>
  <si>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</si>
  <si>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</si>
  <si>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</si>
  <si>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</si>
  <si>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</si>
  <si>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</si>
  <si>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</si>
  <si>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</si>
  <si>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</si>
  <si>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</si>
  <si>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</si>
  <si>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</si>
  <si>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</si>
  <si>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</si>
  <si>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</si>
  <si>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</si>
  <si>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</si>
  <si>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</si>
  <si>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</si>
  <si>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</si>
  <si>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</si>
  <si>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</si>
  <si>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</si>
  <si>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</si>
  <si>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</si>
  <si>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</si>
  <si>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</si>
  <si>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</si>
  <si>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</si>
  <si>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</si>
  <si>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</si>
  <si>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</si>
  <si>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</si>
  <si>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</si>
  <si>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</si>
  <si>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</si>
  <si>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</si>
  <si>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</si>
  <si>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</si>
  <si>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</si>
  <si>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</si>
  <si>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</si>
  <si>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</si>
  <si>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Diciembre</t>
  </si>
  <si>
    <t xml:space="preserve">Total </t>
  </si>
  <si>
    <t>2.8 - ADQUISICION DE ACTIVOS FINANCIEROS CON FINES DE POLÍTICA</t>
  </si>
  <si>
    <t>EDENORTE DOMINICANA S,A.</t>
  </si>
  <si>
    <t>Presupuesto:</t>
  </si>
  <si>
    <t>Año 2020</t>
  </si>
  <si>
    <t>Ejecución mes:</t>
  </si>
  <si>
    <t>Concepto:</t>
  </si>
  <si>
    <t>Gastos operativos e Inversión no ligada a Proyecto, Inversión y Aporte Gobierno RD$</t>
  </si>
  <si>
    <t>Código</t>
  </si>
  <si>
    <t>Descripción de Ingresos</t>
  </si>
  <si>
    <t xml:space="preserve">Aprobado </t>
  </si>
  <si>
    <t>INGRESOS</t>
  </si>
  <si>
    <t>1.5.1.2</t>
  </si>
  <si>
    <t>VENTAS SERVICIOS DEL ESTADO</t>
  </si>
  <si>
    <t>1.5.2.2.13</t>
  </si>
  <si>
    <t>Venta de energía eléctrica</t>
  </si>
  <si>
    <t>1.6.1.4.1.99</t>
  </si>
  <si>
    <t>Otros ingresos diversos</t>
  </si>
  <si>
    <t>1.4.1.2</t>
  </si>
  <si>
    <t>TRANSFERENCIAS/APORTACIONES CORRIENTES RECIBIDAS DEL GOBIERNO CENTRAL</t>
  </si>
  <si>
    <t>1.4.1.2.01</t>
  </si>
  <si>
    <t>Del gobierno central</t>
  </si>
  <si>
    <t xml:space="preserve">TOTAL INGRESOS RD$ </t>
  </si>
  <si>
    <t>DESCRIPCIÓN DE EGRESOS</t>
  </si>
  <si>
    <t>Aprobado 2021</t>
  </si>
  <si>
    <t>Enero</t>
  </si>
  <si>
    <t>Agosto</t>
  </si>
  <si>
    <t>Noviembre</t>
  </si>
  <si>
    <t>Cuenta OAI</t>
  </si>
  <si>
    <t>2.1.1.1.01</t>
  </si>
  <si>
    <t>Sueldos fijos</t>
  </si>
  <si>
    <t>2.1.2.2.05</t>
  </si>
  <si>
    <t>Compensación servicios de seguridad</t>
  </si>
  <si>
    <t>2.1.4.2.04</t>
  </si>
  <si>
    <t>Otras gratificaciones</t>
  </si>
  <si>
    <t>2.2.1.3</t>
  </si>
  <si>
    <t>Teléfono local</t>
  </si>
  <si>
    <t>2.2.1.6.01</t>
  </si>
  <si>
    <t>Energía eléctrica</t>
  </si>
  <si>
    <r>
      <rPr>
        <b/>
        <sz val="10"/>
        <color rgb="FF393838"/>
        <rFont val="Century Gothic"/>
        <family val="2"/>
      </rPr>
      <t>2.2.1.6.02</t>
    </r>
  </si>
  <si>
    <r>
      <rPr>
        <b/>
        <sz val="10"/>
        <color rgb="FF393838"/>
        <rFont val="Century Gothic"/>
        <family val="2"/>
      </rPr>
      <t>Electricidad no cortable</t>
    </r>
  </si>
  <si>
    <t>2.2.1.7</t>
  </si>
  <si>
    <t>Agua</t>
  </si>
  <si>
    <t>2.2.2.1</t>
  </si>
  <si>
    <t>Publicidad y propaganda</t>
  </si>
  <si>
    <t>2.2.2.2</t>
  </si>
  <si>
    <t>Impresión y encuadernación</t>
  </si>
  <si>
    <t>2.2.3.1.01</t>
  </si>
  <si>
    <t>Viáticos dentro del país</t>
  </si>
  <si>
    <t>2.2.3.2.01</t>
  </si>
  <si>
    <t>Viaticos fuera del país</t>
  </si>
  <si>
    <t>2.2.4.3.02</t>
  </si>
  <si>
    <t>Servicios de manejo y embalaje</t>
  </si>
  <si>
    <t>2.2.4.4</t>
  </si>
  <si>
    <t>Peaje</t>
  </si>
  <si>
    <t>2.2.5.1.01</t>
  </si>
  <si>
    <t>Alquilleres y rentas de edificios y locales</t>
  </si>
  <si>
    <t>2.2.5.3.03</t>
  </si>
  <si>
    <t>Alquiler de equipo de comunicación</t>
  </si>
  <si>
    <t>2.2.5.4</t>
  </si>
  <si>
    <t>Alquileres de equipos de transporte, tracción y elevación</t>
  </si>
  <si>
    <t>2.2.5.8</t>
  </si>
  <si>
    <t>Otros alquileres</t>
  </si>
  <si>
    <t>2.2.6.9</t>
  </si>
  <si>
    <t>Otros seguros</t>
  </si>
  <si>
    <t>2.2.7.1.01</t>
  </si>
  <si>
    <t>Obras menores en edificaciones</t>
  </si>
  <si>
    <t>2.2.7.1.03</t>
  </si>
  <si>
    <t>Limpieza, desmalezamiento de tierras y terrenos</t>
  </si>
  <si>
    <t>2.2.7.1.06</t>
  </si>
  <si>
    <t>Instalaciones eléctricas</t>
  </si>
  <si>
    <t>2.2.7.2.01</t>
  </si>
  <si>
    <t>Mantenimiento y reparación de muebles y equipos de oficina</t>
  </si>
  <si>
    <t>2.2.7.2.02</t>
  </si>
  <si>
    <t>Mantenimiento y reparación de equipo para computación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</si>
  <si>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</si>
  <si>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</si>
  <si>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</si>
  <si>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</si>
  <si>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2.2.7.2.07</t>
  </si>
  <si>
    <t>Mantenimiento y reparación de equipos de producción</t>
  </si>
  <si>
    <t>2.2.8.1</t>
  </si>
  <si>
    <t>Gastos judiciales</t>
  </si>
  <si>
    <t>2.2.8.2.01</t>
  </si>
  <si>
    <t>Comisiones y gastos bancarios</t>
  </si>
  <si>
    <t>2.2.8.3.01</t>
  </si>
  <si>
    <t>Servicios sanitarios médicos y veterinarios</t>
  </si>
  <si>
    <t>2.2.8.5.03</t>
  </si>
  <si>
    <t>Limpieza e higiene</t>
  </si>
  <si>
    <t>2.2.8.6.02</t>
  </si>
  <si>
    <t>Festividades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</si>
  <si>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</si>
  <si>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</si>
  <si>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</si>
  <si>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</si>
  <si>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</si>
  <si>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</si>
  <si>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</si>
  <si>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</si>
  <si>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2.2.8.8.02</t>
  </si>
  <si>
    <t>Derechos</t>
  </si>
  <si>
    <t>2.2.8.8.03</t>
  </si>
  <si>
    <t>tasas</t>
  </si>
  <si>
    <t>2.2.8.9.04</t>
  </si>
  <si>
    <t>Otros gastos por indemnizaciones y compensaciones</t>
  </si>
  <si>
    <t>2.2.8.9.05</t>
  </si>
  <si>
    <t>Otros gastos operativos de instituciones empresariales</t>
  </si>
  <si>
    <t>2.3.2.3</t>
  </si>
  <si>
    <t>Prendas de vestir</t>
  </si>
  <si>
    <t>2.3.3.4</t>
  </si>
  <si>
    <t>Libros, revistas y periódicos</t>
  </si>
  <si>
    <t>2.3.4.1</t>
  </si>
  <si>
    <t>Productos medicinales para uso humano</t>
  </si>
  <si>
    <t>2.3.7.1</t>
  </si>
  <si>
    <t>Combustibles y lubricantes</t>
  </si>
  <si>
    <t>2.3.9.2.01</t>
  </si>
  <si>
    <t>Utiles de escritorio, oficina informática y de enseñanza</t>
  </si>
  <si>
    <t>2.3.9.5.01</t>
  </si>
  <si>
    <t>Utiles de cocina y comedor</t>
  </si>
  <si>
    <t>2.3.9.9.01</t>
  </si>
  <si>
    <t>Productos y Utiles Varios  n.i.p</t>
  </si>
  <si>
    <t>2.6.1.1</t>
  </si>
  <si>
    <t>Muebles de oficina y estantería</t>
  </si>
  <si>
    <t>2.6.1.3.01</t>
  </si>
  <si>
    <t>Equipo computacional</t>
  </si>
  <si>
    <t>2.6.4.1</t>
  </si>
  <si>
    <t>Automóviles y camiones</t>
  </si>
  <si>
    <t>2.6.5.2</t>
  </si>
  <si>
    <t>Maquinaria y equipo industrial</t>
  </si>
  <si>
    <t>2.6.5.8</t>
  </si>
  <si>
    <t>Otros equipos</t>
  </si>
  <si>
    <t>2.6.8.8.01</t>
  </si>
  <si>
    <t>Informáticas</t>
  </si>
  <si>
    <t>2.6.9.2</t>
  </si>
  <si>
    <t>Edificios no residenciales</t>
  </si>
  <si>
    <t>2.7.1.4</t>
  </si>
  <si>
    <t>Mejoras de tierras y terrenos</t>
  </si>
  <si>
    <t>2.7.2.2</t>
  </si>
  <si>
    <t>Obras de energía</t>
  </si>
  <si>
    <t>TOTAL  RD$</t>
  </si>
  <si>
    <t>Ingresos  2016</t>
  </si>
  <si>
    <t>Compra de Energía</t>
  </si>
  <si>
    <t>Compra de energía</t>
  </si>
  <si>
    <t>1.5.2.2.04</t>
  </si>
  <si>
    <r>
      <rPr>
        <b/>
        <u/>
        <sz val="10"/>
        <color theme="1"/>
        <rFont val="Calibri"/>
        <family val="2"/>
        <scheme val="minor"/>
      </rPr>
      <t>Nota</t>
    </r>
    <r>
      <rPr>
        <b/>
        <sz val="10"/>
        <color theme="1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  <scheme val="minor"/>
      </rPr>
      <t>destacar que son datos preliminares ya que aún contabilidad está registrando facturas en dicho  periodo.</t>
    </r>
  </si>
  <si>
    <t xml:space="preserve"> 5110100201  C_Ener_M_Cont_E_Grup</t>
  </si>
  <si>
    <t xml:space="preserve"> 5110100202  C_Ener_M_Cont_O_Empr</t>
  </si>
  <si>
    <t>5121100100  Apor_Org_Coordinador</t>
  </si>
  <si>
    <t>Ing. Pier Ariza López</t>
  </si>
  <si>
    <t>Gerencia de Planificación y Presupuesto</t>
  </si>
  <si>
    <t>Dirección de Planificación y Control de Gestión</t>
  </si>
  <si>
    <t>Sueldo</t>
  </si>
  <si>
    <t>Beneficio Marginales</t>
  </si>
  <si>
    <t>Presupuesto Base</t>
  </si>
  <si>
    <t>Sueldos y Salarios</t>
  </si>
  <si>
    <t>Preaviso</t>
  </si>
  <si>
    <t xml:space="preserve"> Regalía Pascual</t>
  </si>
  <si>
    <t xml:space="preserve"> Vacaciones</t>
  </si>
  <si>
    <t xml:space="preserve"> Prima Vacacional</t>
  </si>
  <si>
    <t>Bonficaciones</t>
  </si>
  <si>
    <t xml:space="preserve"> Incentivos al Personal</t>
  </si>
  <si>
    <t>Horas Extras</t>
  </si>
  <si>
    <t xml:space="preserve"> Adm. De Fondos de Pensiones</t>
  </si>
  <si>
    <t xml:space="preserve"> Seguro Familiar de Salud</t>
  </si>
  <si>
    <t xml:space="preserve"> INFOTEP</t>
  </si>
  <si>
    <t xml:space="preserve"> Dietas y Viaticos</t>
  </si>
  <si>
    <t xml:space="preserve"> Capacitación y Adiestramientos</t>
  </si>
  <si>
    <t xml:space="preserve"> Viajes y Representación</t>
  </si>
  <si>
    <t xml:space="preserve"> Atenciones al Empleado</t>
  </si>
  <si>
    <t>Seguro de Vida</t>
  </si>
  <si>
    <t xml:space="preserve"> Seguro Medico y Salud</t>
  </si>
  <si>
    <t xml:space="preserve"> Riesgo Laboral</t>
  </si>
  <si>
    <t>Cesantía</t>
  </si>
  <si>
    <t xml:space="preserve"> Otros Gastos de Personal</t>
  </si>
  <si>
    <t>Remuneración</t>
  </si>
  <si>
    <t>CONTRIBUCIONES A LA SEGURIDAD SOCIAL</t>
  </si>
  <si>
    <t>Regalía Pascual</t>
  </si>
  <si>
    <t>Vacaciones</t>
  </si>
  <si>
    <t>Prima Vacacional</t>
  </si>
  <si>
    <t>Bonificaciones</t>
  </si>
  <si>
    <t>Adm. De Fondos de Pe</t>
  </si>
  <si>
    <t>Seguro Familiar de S</t>
  </si>
  <si>
    <t>Gastos INFOTEP</t>
  </si>
  <si>
    <t>Seguro Medico y Salu</t>
  </si>
  <si>
    <t>Riesgo Laboral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</si>
  <si>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</si>
  <si>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</si>
  <si>
    <t>Año 2021</t>
  </si>
  <si>
    <t xml:space="preserve">2.9.3- INTERESES DE LA DEUDA INTERNA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</si>
</sst>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b/>
      <sz val="20"/>
      <color theme="1"/>
      <name val="Century Gothic"/>
      <family val="2"/>
    </font>
    <font>
      <b/>
      <sz val="16"/>
      <name val="Century Gothic"/>
      <family val="2"/>
    </font>
    <font>
      <b/>
      <u/>
      <sz val="16"/>
      <name val="Century Gothic"/>
      <family val="2"/>
    </font>
    <font>
      <b/>
      <sz val="10"/>
      <color theme="0"/>
      <name val="Century Gothic"/>
      <family val="2"/>
    </font>
    <font>
      <sz val="10"/>
      <name val="Arial"/>
      <family val="2"/>
    </font>
    <font>
      <b/>
      <sz val="14"/>
      <color theme="0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0"/>
      <color rgb="FF393838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entury Gothic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Arial Narrow"/>
      <family val="2"/>
    </font>
    <font>
      <sz val="10"/>
      <color rgb="FF000000"/>
      <name val="Century Gothic"/>
      <family val="2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AF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1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10" fillId="0" borderId="0" xfId="0" applyFont="1" applyProtection="1"/>
    <xf numFmtId="0" fontId="10" fillId="3" borderId="0" xfId="0" applyFont="1" applyFill="1" applyProtection="1"/>
    <xf numFmtId="0" fontId="5" fillId="0" borderId="0" xfId="0" applyFont="1"/>
    <xf numFmtId="0" fontId="10" fillId="0" borderId="0" xfId="0" applyFont="1" applyFill="1" applyProtection="1"/>
    <xf numFmtId="0" fontId="10" fillId="0" borderId="0" xfId="0" applyFont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1" fontId="12" fillId="3" borderId="0" xfId="0" applyNumberFormat="1" applyFont="1" applyFill="1" applyAlignment="1" applyProtection="1">
      <alignment horizontal="left" vertical="center"/>
    </xf>
    <xf numFmtId="1" fontId="13" fillId="3" borderId="0" xfId="0" applyNumberFormat="1" applyFont="1" applyFill="1" applyAlignment="1" applyProtection="1">
      <alignment horizontal="left" vertical="center"/>
    </xf>
    <xf numFmtId="4" fontId="5" fillId="0" borderId="0" xfId="0" applyNumberFormat="1" applyFont="1"/>
    <xf numFmtId="0" fontId="14" fillId="6" borderId="12" xfId="0" applyFont="1" applyFill="1" applyBorder="1" applyAlignment="1" applyProtection="1">
      <alignment horizontal="center" vertical="center" wrapText="1"/>
    </xf>
    <xf numFmtId="0" fontId="16" fillId="6" borderId="13" xfId="3" applyFont="1" applyFill="1" applyBorder="1" applyAlignment="1" applyProtection="1">
      <alignment horizontal="center"/>
    </xf>
    <xf numFmtId="4" fontId="12" fillId="7" borderId="14" xfId="0" applyNumberFormat="1" applyFont="1" applyFill="1" applyBorder="1" applyAlignment="1" applyProtection="1">
      <alignment horizontal="center" vertical="center" wrapText="1"/>
    </xf>
    <xf numFmtId="4" fontId="12" fillId="7" borderId="0" xfId="0" applyNumberFormat="1" applyFont="1" applyFill="1" applyBorder="1" applyAlignment="1" applyProtection="1">
      <alignment horizontal="center" vertical="center" wrapText="1"/>
    </xf>
    <xf numFmtId="0" fontId="17" fillId="3" borderId="15" xfId="3" applyFont="1" applyFill="1" applyBorder="1" applyAlignment="1" applyProtection="1">
      <alignment horizontal="center" wrapText="1"/>
    </xf>
    <xf numFmtId="0" fontId="17" fillId="3" borderId="16" xfId="3" applyFont="1" applyFill="1" applyBorder="1" applyAlignment="1" applyProtection="1">
      <alignment horizontal="left"/>
    </xf>
    <xf numFmtId="0" fontId="18" fillId="3" borderId="14" xfId="0" applyFont="1" applyFill="1" applyBorder="1" applyProtection="1"/>
    <xf numFmtId="0" fontId="18" fillId="3" borderId="0" xfId="0" applyFont="1" applyFill="1" applyBorder="1" applyProtection="1"/>
    <xf numFmtId="0" fontId="17" fillId="3" borderId="17" xfId="3" applyFont="1" applyFill="1" applyBorder="1" applyAlignment="1" applyProtection="1">
      <alignment horizontal="center" wrapText="1"/>
    </xf>
    <xf numFmtId="0" fontId="17" fillId="3" borderId="18" xfId="3" applyFont="1" applyFill="1" applyBorder="1" applyAlignment="1" applyProtection="1">
      <alignment horizontal="left"/>
    </xf>
    <xf numFmtId="0" fontId="19" fillId="3" borderId="14" xfId="0" applyFont="1" applyFill="1" applyBorder="1" applyProtection="1"/>
    <xf numFmtId="0" fontId="19" fillId="3" borderId="0" xfId="0" applyFont="1" applyFill="1" applyBorder="1" applyProtection="1"/>
    <xf numFmtId="0" fontId="17" fillId="3" borderId="17" xfId="0" applyFont="1" applyFill="1" applyBorder="1" applyAlignment="1" applyProtection="1">
      <alignment horizontal="center"/>
    </xf>
    <xf numFmtId="0" fontId="18" fillId="3" borderId="18" xfId="3" applyFont="1" applyFill="1" applyBorder="1" applyProtection="1"/>
    <xf numFmtId="0" fontId="18" fillId="3" borderId="18" xfId="3" applyFont="1" applyFill="1" applyBorder="1" applyAlignment="1" applyProtection="1">
      <alignment wrapText="1"/>
    </xf>
    <xf numFmtId="0" fontId="17" fillId="3" borderId="19" xfId="0" applyFont="1" applyFill="1" applyBorder="1" applyAlignment="1" applyProtection="1">
      <alignment horizontal="center"/>
    </xf>
    <xf numFmtId="0" fontId="18" fillId="3" borderId="20" xfId="3" applyFont="1" applyFill="1" applyBorder="1" applyProtection="1"/>
    <xf numFmtId="0" fontId="17" fillId="3" borderId="0" xfId="0" applyFont="1" applyFill="1" applyBorder="1" applyAlignment="1" applyProtection="1">
      <alignment horizontal="center"/>
    </xf>
    <xf numFmtId="0" fontId="16" fillId="6" borderId="16" xfId="0" applyFont="1" applyFill="1" applyBorder="1" applyAlignment="1" applyProtection="1">
      <alignment horizontal="right"/>
    </xf>
    <xf numFmtId="43" fontId="18" fillId="7" borderId="14" xfId="0" applyNumberFormat="1" applyFont="1" applyFill="1" applyBorder="1" applyAlignment="1" applyProtection="1">
      <alignment horizontal="center" wrapText="1"/>
    </xf>
    <xf numFmtId="43" fontId="18" fillId="7" borderId="0" xfId="0" applyNumberFormat="1" applyFont="1" applyFill="1" applyBorder="1" applyAlignment="1" applyProtection="1">
      <alignment horizontal="center" wrapText="1"/>
    </xf>
    <xf numFmtId="1" fontId="20" fillId="0" borderId="0" xfId="0" applyNumberFormat="1" applyFont="1" applyAlignment="1" applyProtection="1">
      <alignment horizontal="center"/>
    </xf>
    <xf numFmtId="0" fontId="21" fillId="3" borderId="0" xfId="0" applyFont="1" applyFill="1" applyAlignment="1" applyProtection="1">
      <alignment vertical="center"/>
    </xf>
    <xf numFmtId="0" fontId="14" fillId="6" borderId="21" xfId="0" applyFont="1" applyFill="1" applyBorder="1" applyAlignment="1" applyProtection="1">
      <alignment horizontal="center" vertical="center" wrapText="1"/>
    </xf>
    <xf numFmtId="0" fontId="22" fillId="6" borderId="11" xfId="0" applyFont="1" applyFill="1" applyBorder="1" applyAlignment="1" applyProtection="1">
      <alignment horizontal="center" vertical="center" wrapText="1"/>
    </xf>
    <xf numFmtId="4" fontId="12" fillId="7" borderId="11" xfId="0" applyNumberFormat="1" applyFont="1" applyFill="1" applyBorder="1" applyAlignment="1" applyProtection="1">
      <alignment horizontal="center" vertical="center" wrapText="1"/>
    </xf>
    <xf numFmtId="4" fontId="18" fillId="7" borderId="11" xfId="0" applyNumberFormat="1" applyFont="1" applyFill="1" applyBorder="1" applyAlignment="1" applyProtection="1">
      <alignment horizontal="center" vertical="center" wrapText="1"/>
    </xf>
    <xf numFmtId="0" fontId="17" fillId="3" borderId="22" xfId="0" applyFont="1" applyFill="1" applyBorder="1" applyAlignment="1" applyProtection="1">
      <alignment horizontal="center"/>
    </xf>
    <xf numFmtId="0" fontId="19" fillId="3" borderId="15" xfId="0" applyFont="1" applyFill="1" applyBorder="1" applyProtection="1"/>
    <xf numFmtId="43" fontId="0" fillId="3" borderId="14" xfId="1" applyFont="1" applyFill="1" applyBorder="1"/>
    <xf numFmtId="43" fontId="0" fillId="0" borderId="22" xfId="1" applyFont="1" applyBorder="1"/>
    <xf numFmtId="0" fontId="5" fillId="0" borderId="22" xfId="0" applyFont="1" applyBorder="1" applyProtection="1"/>
    <xf numFmtId="0" fontId="17" fillId="3" borderId="14" xfId="0" applyFont="1" applyFill="1" applyBorder="1" applyAlignment="1" applyProtection="1">
      <alignment horizontal="center"/>
    </xf>
    <xf numFmtId="0" fontId="19" fillId="3" borderId="17" xfId="0" applyFont="1" applyFill="1" applyBorder="1" applyProtection="1"/>
    <xf numFmtId="0" fontId="5" fillId="0" borderId="14" xfId="0" applyFont="1" applyBorder="1" applyAlignment="1">
      <alignment horizontal="left" vertical="center" wrapText="1" indent="2"/>
    </xf>
    <xf numFmtId="43" fontId="0" fillId="5" borderId="22" xfId="1" applyFont="1" applyFill="1" applyBorder="1"/>
    <xf numFmtId="43" fontId="10" fillId="0" borderId="14" xfId="0" applyNumberFormat="1" applyFont="1" applyBorder="1"/>
    <xf numFmtId="0" fontId="18" fillId="3" borderId="18" xfId="0" applyFont="1" applyFill="1" applyBorder="1" applyProtection="1"/>
    <xf numFmtId="0" fontId="18" fillId="3" borderId="17" xfId="0" applyFont="1" applyFill="1" applyBorder="1" applyProtection="1"/>
    <xf numFmtId="43" fontId="24" fillId="8" borderId="22" xfId="1" applyFont="1" applyFill="1" applyBorder="1"/>
    <xf numFmtId="43" fontId="3" fillId="8" borderId="22" xfId="1" applyFont="1" applyFill="1" applyBorder="1"/>
    <xf numFmtId="43" fontId="0" fillId="8" borderId="22" xfId="1" applyFont="1" applyFill="1" applyBorder="1"/>
    <xf numFmtId="43" fontId="0" fillId="0" borderId="0" xfId="0" applyNumberFormat="1"/>
    <xf numFmtId="0" fontId="17" fillId="3" borderId="23" xfId="0" applyFont="1" applyFill="1" applyBorder="1" applyAlignment="1" applyProtection="1">
      <alignment horizontal="center"/>
    </xf>
    <xf numFmtId="0" fontId="19" fillId="3" borderId="24" xfId="0" applyFont="1" applyFill="1" applyBorder="1" applyProtection="1"/>
    <xf numFmtId="0" fontId="17" fillId="3" borderId="25" xfId="0" applyFont="1" applyFill="1" applyBorder="1" applyAlignment="1" applyProtection="1">
      <alignment horizontal="center"/>
    </xf>
    <xf numFmtId="0" fontId="25" fillId="3" borderId="26" xfId="0" applyFont="1" applyFill="1" applyBorder="1" applyProtection="1"/>
    <xf numFmtId="43" fontId="0" fillId="5" borderId="0" xfId="0" applyNumberFormat="1" applyFill="1"/>
    <xf numFmtId="0" fontId="17" fillId="0" borderId="14" xfId="0" applyFont="1" applyFill="1" applyBorder="1" applyAlignment="1" applyProtection="1">
      <alignment horizontal="center"/>
    </xf>
    <xf numFmtId="0" fontId="19" fillId="3" borderId="18" xfId="0" applyFont="1" applyFill="1" applyBorder="1" applyProtection="1"/>
    <xf numFmtId="0" fontId="0" fillId="0" borderId="14" xfId="0" applyBorder="1"/>
    <xf numFmtId="43" fontId="0" fillId="0" borderId="0" xfId="1" applyFont="1" applyBorder="1"/>
    <xf numFmtId="0" fontId="14" fillId="6" borderId="22" xfId="0" applyFont="1" applyFill="1" applyBorder="1" applyAlignment="1" applyProtection="1">
      <alignment horizontal="center"/>
    </xf>
    <xf numFmtId="0" fontId="16" fillId="6" borderId="27" xfId="0" applyFont="1" applyFill="1" applyBorder="1" applyAlignment="1" applyProtection="1">
      <alignment horizontal="right"/>
    </xf>
    <xf numFmtId="43" fontId="0" fillId="0" borderId="0" xfId="0" applyNumberFormat="1" applyBorder="1"/>
    <xf numFmtId="43" fontId="0" fillId="0" borderId="0" xfId="1" applyFont="1"/>
    <xf numFmtId="0" fontId="17" fillId="7" borderId="14" xfId="0" applyFont="1" applyFill="1" applyBorder="1" applyAlignment="1" applyProtection="1">
      <alignment horizontal="center"/>
    </xf>
    <xf numFmtId="0" fontId="5" fillId="0" borderId="0" xfId="0" applyFont="1" applyProtection="1"/>
    <xf numFmtId="0" fontId="3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Protection="1"/>
    <xf numFmtId="0" fontId="8" fillId="3" borderId="0" xfId="0" applyFont="1" applyFill="1" applyBorder="1" applyAlignment="1" applyProtection="1">
      <alignment wrapText="1"/>
    </xf>
    <xf numFmtId="0" fontId="8" fillId="3" borderId="33" xfId="0" applyFont="1" applyFill="1" applyBorder="1" applyAlignment="1" applyProtection="1">
      <alignment wrapText="1"/>
    </xf>
    <xf numFmtId="1" fontId="12" fillId="3" borderId="0" xfId="0" applyNumberFormat="1" applyFont="1" applyFill="1" applyAlignment="1" applyProtection="1">
      <alignment horizontal="center" vertical="center"/>
    </xf>
    <xf numFmtId="0" fontId="28" fillId="3" borderId="0" xfId="0" applyFont="1" applyFill="1" applyBorder="1" applyProtection="1"/>
    <xf numFmtId="0" fontId="0" fillId="3" borderId="0" xfId="0" applyFill="1" applyBorder="1" applyProtection="1"/>
    <xf numFmtId="0" fontId="27" fillId="0" borderId="0" xfId="0" applyFont="1" applyAlignment="1">
      <alignment horizontal="left" vertical="center" wrapText="1" indent="2"/>
    </xf>
    <xf numFmtId="0" fontId="27" fillId="0" borderId="0" xfId="0" applyFont="1" applyAlignment="1">
      <alignment horizontal="right"/>
    </xf>
    <xf numFmtId="0" fontId="9" fillId="0" borderId="0" xfId="0" applyFont="1"/>
    <xf numFmtId="4" fontId="29" fillId="0" borderId="0" xfId="0" applyNumberFormat="1" applyFont="1"/>
    <xf numFmtId="43" fontId="9" fillId="0" borderId="0" xfId="1" applyFont="1"/>
    <xf numFmtId="43" fontId="3" fillId="0" borderId="0" xfId="0" applyNumberFormat="1" applyFont="1"/>
    <xf numFmtId="4" fontId="9" fillId="0" borderId="0" xfId="0" applyNumberFormat="1" applyFont="1"/>
    <xf numFmtId="17" fontId="0" fillId="0" borderId="0" xfId="0" applyNumberFormat="1"/>
    <xf numFmtId="0" fontId="3" fillId="9" borderId="0" xfId="0" applyFont="1" applyFill="1"/>
    <xf numFmtId="43" fontId="3" fillId="9" borderId="0" xfId="1" applyFont="1" applyFill="1"/>
    <xf numFmtId="43" fontId="3" fillId="0" borderId="0" xfId="1" applyFont="1"/>
    <xf numFmtId="4" fontId="3" fillId="9" borderId="0" xfId="0" applyNumberFormat="1" applyFont="1" applyFill="1"/>
    <xf numFmtId="4" fontId="0" fillId="3" borderId="0" xfId="0" applyNumberFormat="1" applyFill="1"/>
    <xf numFmtId="4" fontId="0" fillId="0" borderId="0" xfId="0" applyNumberFormat="1" applyFont="1"/>
    <xf numFmtId="4" fontId="30" fillId="0" borderId="0" xfId="0" applyNumberFormat="1" applyFont="1"/>
    <xf numFmtId="43" fontId="0" fillId="3" borderId="0" xfId="1" applyFont="1" applyFill="1"/>
    <xf numFmtId="0" fontId="0" fillId="3" borderId="0" xfId="0" applyFont="1" applyFill="1"/>
    <xf numFmtId="43" fontId="1" fillId="3" borderId="0" xfId="1" applyFont="1" applyFill="1"/>
    <xf numFmtId="43" fontId="1" fillId="0" borderId="0" xfId="1" applyFont="1"/>
    <xf numFmtId="43" fontId="0" fillId="9" borderId="0" xfId="1" applyFont="1" applyFill="1"/>
    <xf numFmtId="0" fontId="5" fillId="0" borderId="0" xfId="0" applyFont="1" applyAlignment="1">
      <alignment vertical="center" wrapText="1"/>
    </xf>
    <xf numFmtId="9" fontId="0" fillId="0" borderId="0" xfId="2" applyFont="1"/>
    <xf numFmtId="4" fontId="0" fillId="9" borderId="0" xfId="0" applyNumberFormat="1" applyFill="1"/>
    <xf numFmtId="43" fontId="0" fillId="9" borderId="0" xfId="0" applyNumberFormat="1" applyFill="1"/>
    <xf numFmtId="4" fontId="31" fillId="0" borderId="0" xfId="0" applyNumberFormat="1" applyFont="1"/>
    <xf numFmtId="4" fontId="32" fillId="0" borderId="0" xfId="0" applyNumberFormat="1" applyFont="1"/>
    <xf numFmtId="43" fontId="5" fillId="3" borderId="0" xfId="1" applyFont="1" applyFill="1" applyProtection="1"/>
    <xf numFmtId="0" fontId="10" fillId="0" borderId="0" xfId="0" applyFont="1"/>
    <xf numFmtId="0" fontId="20" fillId="0" borderId="0" xfId="0" applyFont="1"/>
    <xf numFmtId="39" fontId="3" fillId="0" borderId="0" xfId="0" applyNumberFormat="1" applyFont="1"/>
    <xf numFmtId="164" fontId="2" fillId="2" borderId="2" xfId="0" applyNumberFormat="1" applyFont="1" applyFill="1" applyBorder="1"/>
    <xf numFmtId="0" fontId="24" fillId="0" borderId="0" xfId="0" applyFont="1"/>
    <xf numFmtId="0" fontId="33" fillId="0" borderId="0" xfId="0" applyFont="1"/>
    <xf numFmtId="0" fontId="5" fillId="3" borderId="0" xfId="0" applyFont="1" applyFill="1"/>
    <xf numFmtId="0" fontId="24" fillId="0" borderId="0" xfId="0" applyFont="1" applyAlignment="1">
      <alignment wrapText="1"/>
    </xf>
    <xf numFmtId="9" fontId="3" fillId="0" borderId="1" xfId="2" applyFont="1" applyBorder="1"/>
    <xf numFmtId="0" fontId="37" fillId="0" borderId="0" xfId="0" applyFont="1" applyAlignment="1">
      <alignment wrapText="1"/>
    </xf>
    <xf numFmtId="43" fontId="27" fillId="0" borderId="0" xfId="1" applyFont="1"/>
    <xf numFmtId="164" fontId="24" fillId="0" borderId="0" xfId="0" applyNumberFormat="1" applyFont="1"/>
    <xf numFmtId="0" fontId="27" fillId="0" borderId="0" xfId="0" applyFont="1"/>
    <xf numFmtId="164" fontId="27" fillId="0" borderId="0" xfId="0" applyNumberFormat="1" applyFont="1"/>
    <xf numFmtId="43" fontId="24" fillId="0" borderId="0" xfId="1" applyFont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top" wrapText="1" readingOrder="1"/>
    </xf>
    <xf numFmtId="0" fontId="34" fillId="0" borderId="0" xfId="0" applyFont="1" applyBorder="1" applyAlignment="1">
      <alignment horizontal="center" vertical="top" wrapText="1" readingOrder="1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top" wrapText="1" readingOrder="1"/>
    </xf>
    <xf numFmtId="0" fontId="35" fillId="0" borderId="0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34" fillId="0" borderId="0" xfId="0" applyFont="1" applyAlignment="1">
      <alignment horizontal="center" vertical="top" wrapText="1" readingOrder="1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/>
    </xf>
    <xf numFmtId="0" fontId="24" fillId="0" borderId="28" xfId="0" applyFont="1" applyBorder="1" applyAlignment="1" applyProtection="1">
      <alignment horizontal="left" vertical="center" wrapText="1"/>
    </xf>
    <xf numFmtId="0" fontId="24" fillId="0" borderId="29" xfId="0" applyFont="1" applyBorder="1" applyAlignment="1" applyProtection="1">
      <alignment horizontal="left" vertical="center" wrapText="1"/>
    </xf>
    <xf numFmtId="0" fontId="24" fillId="0" borderId="30" xfId="0" applyFont="1" applyBorder="1" applyAlignment="1" applyProtection="1">
      <alignment horizontal="left" vertical="center" wrapText="1"/>
    </xf>
    <xf numFmtId="0" fontId="24" fillId="0" borderId="31" xfId="0" applyFont="1" applyBorder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left" vertical="center" wrapText="1"/>
    </xf>
    <xf numFmtId="0" fontId="24" fillId="0" borderId="32" xfId="0" applyFont="1" applyBorder="1" applyAlignment="1" applyProtection="1">
      <alignment horizontal="left" vertical="center" wrapText="1"/>
    </xf>
  </cellXfs>
  <cellStyles count="4">
    <cellStyle name="Millares" xfId="1" builtinId="3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134472</xdr:colOff>
      <xdr:row>1</xdr:row>
      <xdr:rowOff>22412</xdr:rowOff>
    </xdr:from>
    <xdr:to>
      <xdr:col>2</xdr:col>
      <xdr:colOff>2790825</xdr:colOff>
      <xdr:row>6</xdr:row>
      <xdr:rowOff>122705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8C99F0-3D01-4DA3-9FDE-18C9B48AE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2" y="212912"/>
          <a:ext cx="2656353" cy="131949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9</xdr:col>
      <xdr:colOff>272154</xdr:colOff>
      <xdr:row>91</xdr:row>
      <xdr:rowOff>24839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7AB7BA-9AC0-4825-8CDE-275C4009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30175" y="17002125"/>
          <a:ext cx="3053454" cy="78683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10</xdr:col>
      <xdr:colOff>92487</xdr:colOff>
      <xdr:row>96</xdr:row>
      <xdr:rowOff>25159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BDA23F-BDEC-4A17-B9EA-7975DA9B7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30175" y="17764125"/>
          <a:ext cx="3635787" cy="977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58271</xdr:colOff>
      <xdr:row>0</xdr:row>
      <xdr:rowOff>0</xdr:rowOff>
    </xdr:from>
    <xdr:to>
      <xdr:col>2</xdr:col>
      <xdr:colOff>3048000</xdr:colOff>
      <xdr:row>7</xdr:row>
      <xdr:rowOff>85625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B8894B-E891-4932-A3CA-2EB277CA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1" y="0"/>
          <a:ext cx="2989729" cy="16953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1300854</xdr:colOff>
      <xdr:row>92</xdr:row>
      <xdr:rowOff>24839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8B966F-BBE9-4139-89D2-20B47D39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6825" y="17135475"/>
          <a:ext cx="3053454" cy="78683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9</xdr:col>
      <xdr:colOff>92487</xdr:colOff>
      <xdr:row>97</xdr:row>
      <xdr:rowOff>25159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21D70D-765A-4559-BEBA-EAC8ABAE9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96825" y="17897475"/>
          <a:ext cx="3635787" cy="97765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1300854</xdr:colOff>
      <xdr:row>92</xdr:row>
      <xdr:rowOff>24839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EC36A9-B0C0-4F76-A135-BEA35F35A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6825" y="17135475"/>
          <a:ext cx="3053454" cy="78683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9</xdr:col>
      <xdr:colOff>92487</xdr:colOff>
      <xdr:row>97</xdr:row>
      <xdr:rowOff>25159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32E7F6E-6166-43D2-943C-805E353E0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96825" y="17897475"/>
          <a:ext cx="3635787" cy="977659"/>
        </a:xfrm>
        <a:prstGeom prst="rect">
          <a:avLst/>
        </a:prstGeom>
      </xdr:spPr>
    </xdr:pic>
    <xdr:clientData/>
  </xdr:twoCellAnchor>
  <xdr:twoCellAnchor editAs="oneCell">
    <xdr:from>
      <xdr:col>2</xdr:col>
      <xdr:colOff>58271</xdr:colOff>
      <xdr:row>0</xdr:row>
      <xdr:rowOff>0</xdr:rowOff>
    </xdr:from>
    <xdr:to>
      <xdr:col>2</xdr:col>
      <xdr:colOff>3048000</xdr:colOff>
      <xdr:row>6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00ED40-E638-48B4-9BE8-DA2F8D7CB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1" y="0"/>
          <a:ext cx="2989729" cy="1552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1300854</xdr:colOff>
      <xdr:row>92</xdr:row>
      <xdr:rowOff>24839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22ABAA-F4F6-4A0C-8304-4BD13C1D1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0" y="17325975"/>
          <a:ext cx="3053454" cy="78683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9</xdr:col>
      <xdr:colOff>92487</xdr:colOff>
      <xdr:row>97</xdr:row>
      <xdr:rowOff>25159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81B7A46-9EBB-4CA6-B02D-5B6C184A3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1250" y="18087975"/>
          <a:ext cx="3635787" cy="97765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1300854</xdr:colOff>
      <xdr:row>92</xdr:row>
      <xdr:rowOff>24839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7477089-C255-44D1-9224-663D1FD44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0" y="17325975"/>
          <a:ext cx="3053454" cy="78683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9</xdr:col>
      <xdr:colOff>92487</xdr:colOff>
      <xdr:row>97</xdr:row>
      <xdr:rowOff>25159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A21A5EC-BDBC-4848-8ED9-BB390F2C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1250" y="18087975"/>
          <a:ext cx="3635787" cy="977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219073</xdr:colOff>
      <xdr:row>6</xdr:row>
      <xdr:rowOff>94624</xdr:rowOff>
    </xdr:from>
    <xdr:to>
      <xdr:col>2</xdr:col>
      <xdr:colOff>6076950</xdr:colOff>
      <xdr:row>8</xdr:row>
      <xdr:rowOff>190346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3" y="1418599"/>
          <a:ext cx="7877177" cy="495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OA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ci&#243;n%20ejecuci&#243;n%20Presupuesto%202021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OAI- PPto. Aprobado"/>
      <sheetName val="Presupuesto 2021"/>
      <sheetName val="Ejecución OAI "/>
      <sheetName val="Cuenta"/>
    </sheetNames>
    <sheetDataSet>
      <sheetData sheetId="0"/>
      <sheetData sheetId="1">
        <row r="28">
          <cell r="E28">
            <v>244744804.31</v>
          </cell>
          <cell r="M28">
            <v>19471058.43</v>
          </cell>
          <cell r="N28">
            <v>19377156.189999998</v>
          </cell>
          <cell r="O28">
            <v>18920809.379999999</v>
          </cell>
        </row>
        <row r="29">
          <cell r="E29">
            <v>275000816.35000002</v>
          </cell>
          <cell r="M29">
            <v>3892059.6799999997</v>
          </cell>
          <cell r="N29">
            <v>4614197.4800000004</v>
          </cell>
          <cell r="O29">
            <v>4498767.12</v>
          </cell>
        </row>
        <row r="30">
          <cell r="E30">
            <v>139200000</v>
          </cell>
          <cell r="M30">
            <v>11768866.25</v>
          </cell>
          <cell r="N30">
            <v>11319488.619999999</v>
          </cell>
          <cell r="O30">
            <v>11329081.640000001</v>
          </cell>
        </row>
        <row r="31">
          <cell r="E31"/>
          <cell r="M31">
            <v>6662455.6100000003</v>
          </cell>
          <cell r="N31">
            <v>6739241</v>
          </cell>
          <cell r="O31">
            <v>0</v>
          </cell>
        </row>
        <row r="32">
          <cell r="E32"/>
          <cell r="M32">
            <v>3274670829.0599995</v>
          </cell>
          <cell r="N32">
            <v>2834193719.5100002</v>
          </cell>
          <cell r="O32">
            <v>2679261180.8199997</v>
          </cell>
        </row>
        <row r="33">
          <cell r="E33">
            <v>6556249.7300000004</v>
          </cell>
          <cell r="M33">
            <v>171957.9</v>
          </cell>
          <cell r="N33">
            <v>154873.39000000001</v>
          </cell>
          <cell r="O33">
            <v>680682.9</v>
          </cell>
        </row>
        <row r="34">
          <cell r="E34">
            <v>61093677.659999996</v>
          </cell>
          <cell r="M34">
            <v>153837.69</v>
          </cell>
          <cell r="N34">
            <v>261326.23</v>
          </cell>
          <cell r="O34">
            <v>8288</v>
          </cell>
        </row>
        <row r="35">
          <cell r="E35">
            <v>45196733.880000003</v>
          </cell>
          <cell r="M35">
            <v>2596511.7600000002</v>
          </cell>
          <cell r="N35">
            <v>2652721.5299999998</v>
          </cell>
          <cell r="O35">
            <v>3741187.72</v>
          </cell>
        </row>
        <row r="36">
          <cell r="E36">
            <v>28933675.449999999</v>
          </cell>
          <cell r="M36">
            <v>1543153.46</v>
          </cell>
          <cell r="N36">
            <v>1784712.4100000001</v>
          </cell>
          <cell r="O36">
            <v>903445.67</v>
          </cell>
        </row>
        <row r="37">
          <cell r="E37">
            <v>11036388.91</v>
          </cell>
          <cell r="M37">
            <v>707760.04</v>
          </cell>
          <cell r="N37">
            <v>530942.19999999995</v>
          </cell>
          <cell r="O37">
            <v>399706.08500000002</v>
          </cell>
        </row>
        <row r="38">
          <cell r="E38">
            <v>1296711.1100000001</v>
          </cell>
          <cell r="M38">
            <v>84554.21</v>
          </cell>
          <cell r="N38">
            <v>1042.71</v>
          </cell>
          <cell r="O38">
            <v>1863.7</v>
          </cell>
        </row>
        <row r="39">
          <cell r="E39">
            <v>7218613.7199999997</v>
          </cell>
          <cell r="M39">
            <v>0</v>
          </cell>
          <cell r="N39">
            <v>0</v>
          </cell>
          <cell r="O39">
            <v>0</v>
          </cell>
        </row>
        <row r="40">
          <cell r="E40">
            <v>158156948.10000002</v>
          </cell>
          <cell r="M40">
            <v>3199097.77</v>
          </cell>
          <cell r="N40">
            <v>3207902.92</v>
          </cell>
          <cell r="O40">
            <v>1259711.96</v>
          </cell>
        </row>
        <row r="41">
          <cell r="E41">
            <v>34159325.859999999</v>
          </cell>
          <cell r="M41">
            <v>288945.84999999998</v>
          </cell>
          <cell r="N41">
            <v>250251.96</v>
          </cell>
          <cell r="O41">
            <v>112720.03</v>
          </cell>
        </row>
        <row r="42">
          <cell r="E42">
            <v>329878478.82999998</v>
          </cell>
          <cell r="M42">
            <v>4761723.9000000004</v>
          </cell>
          <cell r="N42">
            <v>19639903.829999998</v>
          </cell>
          <cell r="O42">
            <v>41738110.270000003</v>
          </cell>
        </row>
        <row r="43">
          <cell r="E43">
            <v>919183.22</v>
          </cell>
          <cell r="M43">
            <v>33599.979999999996</v>
          </cell>
          <cell r="N43">
            <v>134399.97999999998</v>
          </cell>
          <cell r="O43">
            <v>-0.02</v>
          </cell>
        </row>
        <row r="44">
          <cell r="E44">
            <v>9908878.4600000009</v>
          </cell>
          <cell r="G44">
            <v>6145.79</v>
          </cell>
          <cell r="M44">
            <v>0</v>
          </cell>
        </row>
        <row r="45">
          <cell r="E45">
            <v>16651498.299999999</v>
          </cell>
          <cell r="M45">
            <v>804448.04</v>
          </cell>
          <cell r="N45">
            <v>211540.65</v>
          </cell>
          <cell r="O45">
            <v>102452.94</v>
          </cell>
        </row>
        <row r="46">
          <cell r="E46">
            <v>93078374.25</v>
          </cell>
          <cell r="M46">
            <v>6661118.5300000003</v>
          </cell>
          <cell r="N46">
            <v>6702387.7199999997</v>
          </cell>
          <cell r="O46">
            <v>7030481.1600000001</v>
          </cell>
        </row>
        <row r="47">
          <cell r="E47">
            <v>1147812378.8999999</v>
          </cell>
          <cell r="M47">
            <v>87017531.120000005</v>
          </cell>
          <cell r="N47">
            <v>93887639.299999997</v>
          </cell>
          <cell r="O47">
            <v>72074871.719999999</v>
          </cell>
        </row>
        <row r="48">
          <cell r="E48">
            <v>16677401.85</v>
          </cell>
          <cell r="M48">
            <v>1013908.46</v>
          </cell>
          <cell r="N48">
            <v>2121503.27</v>
          </cell>
          <cell r="O48">
            <v>1525210.45</v>
          </cell>
        </row>
        <row r="49">
          <cell r="E49">
            <v>127800266.34999999</v>
          </cell>
          <cell r="M49">
            <v>43785820.579999998</v>
          </cell>
          <cell r="N49">
            <v>83740.960000000006</v>
          </cell>
          <cell r="O49">
            <v>3181817.51</v>
          </cell>
        </row>
        <row r="50">
          <cell r="E50">
            <v>10281525.869999999</v>
          </cell>
          <cell r="M50">
            <v>420</v>
          </cell>
          <cell r="N50">
            <v>29978.99</v>
          </cell>
          <cell r="O50">
            <v>548481.78</v>
          </cell>
        </row>
        <row r="51">
          <cell r="E51">
            <v>43937770</v>
          </cell>
          <cell r="M51">
            <v>8068692.4200000009</v>
          </cell>
          <cell r="N51">
            <v>4956402.3899999997</v>
          </cell>
          <cell r="O51">
            <v>4297111.43</v>
          </cell>
        </row>
        <row r="52">
          <cell r="E52">
            <v>85819935.700000003</v>
          </cell>
          <cell r="M52">
            <v>6487897.8599999994</v>
          </cell>
          <cell r="N52">
            <v>6326358.6799999997</v>
          </cell>
          <cell r="O52">
            <v>6160720.3799999999</v>
          </cell>
        </row>
        <row r="53">
          <cell r="E53">
            <v>10896424.15</v>
          </cell>
          <cell r="M53">
            <v>307755.5</v>
          </cell>
          <cell r="N53">
            <v>575622.82999999996</v>
          </cell>
          <cell r="O53">
            <v>341290.77</v>
          </cell>
        </row>
        <row r="54">
          <cell r="E54">
            <v>56367523.600000001</v>
          </cell>
          <cell r="M54">
            <v>4838667.8899999997</v>
          </cell>
          <cell r="N54">
            <v>4610784.13</v>
          </cell>
          <cell r="O54">
            <v>5074446.42</v>
          </cell>
        </row>
        <row r="55">
          <cell r="E55">
            <v>5618500.0599999996</v>
          </cell>
          <cell r="M55">
            <v>14060</v>
          </cell>
          <cell r="N55">
            <v>-1100</v>
          </cell>
          <cell r="O55">
            <v>14100</v>
          </cell>
        </row>
        <row r="56">
          <cell r="E56">
            <v>2547910</v>
          </cell>
          <cell r="M56">
            <v>-853600</v>
          </cell>
          <cell r="N56">
            <v>0</v>
          </cell>
          <cell r="O56">
            <v>5850</v>
          </cell>
        </row>
        <row r="57">
          <cell r="E57">
            <v>14919714.189999999</v>
          </cell>
          <cell r="M57">
            <v>184154.56</v>
          </cell>
          <cell r="N57">
            <v>6958</v>
          </cell>
          <cell r="O57">
            <v>0</v>
          </cell>
        </row>
        <row r="58">
          <cell r="E58">
            <v>29872646.289999999</v>
          </cell>
          <cell r="M58">
            <v>1858980</v>
          </cell>
          <cell r="N58">
            <v>2513724.83</v>
          </cell>
          <cell r="O58">
            <v>1903975.17</v>
          </cell>
        </row>
        <row r="59">
          <cell r="E59">
            <v>14716800</v>
          </cell>
          <cell r="M59">
            <v>0</v>
          </cell>
          <cell r="N59">
            <v>0</v>
          </cell>
          <cell r="O59">
            <v>334233.82</v>
          </cell>
        </row>
        <row r="60">
          <cell r="E60">
            <v>8498387.3399999999</v>
          </cell>
          <cell r="M60">
            <v>16461</v>
          </cell>
          <cell r="N60">
            <v>245167.31999999998</v>
          </cell>
          <cell r="O60">
            <v>345902.17</v>
          </cell>
        </row>
        <row r="61">
          <cell r="E61">
            <v>38684041.049999997</v>
          </cell>
          <cell r="M61">
            <v>3338779.96</v>
          </cell>
          <cell r="N61">
            <v>-2051084.79</v>
          </cell>
          <cell r="O61">
            <v>368966.83</v>
          </cell>
        </row>
        <row r="62">
          <cell r="E62">
            <v>62000</v>
          </cell>
          <cell r="M62">
            <v>0</v>
          </cell>
          <cell r="N62">
            <v>0</v>
          </cell>
          <cell r="O62">
            <v>0</v>
          </cell>
        </row>
        <row r="63">
          <cell r="E63">
            <v>130272</v>
          </cell>
          <cell r="M63">
            <v>0</v>
          </cell>
          <cell r="N63">
            <v>0</v>
          </cell>
          <cell r="O63">
            <v>40696.21</v>
          </cell>
        </row>
        <row r="64">
          <cell r="E64">
            <v>180681617.03999999</v>
          </cell>
          <cell r="M64">
            <v>846450</v>
          </cell>
          <cell r="N64">
            <v>2135374.7400000002</v>
          </cell>
          <cell r="O64">
            <v>0</v>
          </cell>
        </row>
        <row r="65">
          <cell r="E65">
            <v>51736815.75</v>
          </cell>
          <cell r="M65">
            <v>-3.3299999999999996</v>
          </cell>
          <cell r="N65">
            <v>-0.87</v>
          </cell>
          <cell r="O65">
            <v>129677.38</v>
          </cell>
        </row>
        <row r="66">
          <cell r="E66">
            <v>24603988.709999997</v>
          </cell>
          <cell r="M66">
            <v>-164993.97</v>
          </cell>
          <cell r="N66">
            <v>-315920.23</v>
          </cell>
          <cell r="O66">
            <v>0</v>
          </cell>
        </row>
        <row r="67">
          <cell r="E67">
            <v>3252339.88</v>
          </cell>
          <cell r="M67">
            <v>74986.39</v>
          </cell>
          <cell r="N67">
            <v>79170.679999999993</v>
          </cell>
          <cell r="O67">
            <v>43036.4</v>
          </cell>
        </row>
        <row r="68">
          <cell r="E68">
            <v>6323513.8300000001</v>
          </cell>
        </row>
        <row r="69">
          <cell r="E69">
            <v>140478225.13999999</v>
          </cell>
          <cell r="M69">
            <v>8155245.6600000001</v>
          </cell>
          <cell r="N69">
            <v>63202</v>
          </cell>
          <cell r="O69">
            <v>0</v>
          </cell>
        </row>
        <row r="70">
          <cell r="E70">
            <v>33451700</v>
          </cell>
          <cell r="M70">
            <v>-686160.1</v>
          </cell>
          <cell r="N70">
            <v>-1113184.56</v>
          </cell>
          <cell r="O70">
            <v>645706.37</v>
          </cell>
        </row>
        <row r="71">
          <cell r="E71">
            <v>5653191.8799999999</v>
          </cell>
          <cell r="M71">
            <v>1910.85</v>
          </cell>
          <cell r="N71">
            <v>6411</v>
          </cell>
          <cell r="O71">
            <v>8405.25</v>
          </cell>
        </row>
        <row r="72">
          <cell r="E72">
            <v>9552104.4000000004</v>
          </cell>
          <cell r="M72">
            <v>-514124.65</v>
          </cell>
          <cell r="N72">
            <v>-141021.51999999999</v>
          </cell>
          <cell r="O72">
            <v>26124.52</v>
          </cell>
        </row>
        <row r="73">
          <cell r="E73">
            <v>25066246.629999999</v>
          </cell>
          <cell r="M73">
            <v>-13279.51</v>
          </cell>
          <cell r="N73">
            <v>0</v>
          </cell>
          <cell r="O73">
            <v>180586.23999999999</v>
          </cell>
        </row>
        <row r="74">
          <cell r="E74">
            <v>48000000</v>
          </cell>
          <cell r="M74">
            <v>2928231.19</v>
          </cell>
          <cell r="N74">
            <v>1359751.71</v>
          </cell>
          <cell r="O74">
            <v>109109.71</v>
          </cell>
        </row>
        <row r="75">
          <cell r="E75">
            <v>3300000</v>
          </cell>
        </row>
        <row r="76">
          <cell r="E76">
            <v>16872150.440000001</v>
          </cell>
          <cell r="M76">
            <v>0</v>
          </cell>
          <cell r="N76">
            <v>0</v>
          </cell>
        </row>
        <row r="77">
          <cell r="E77">
            <v>57629904.079999998</v>
          </cell>
          <cell r="M77">
            <v>-233333.81</v>
          </cell>
          <cell r="N77">
            <v>112100.15</v>
          </cell>
          <cell r="O77">
            <v>-0.01</v>
          </cell>
        </row>
        <row r="78">
          <cell r="E78">
            <v>425520603.39999998</v>
          </cell>
          <cell r="M78">
            <v>10449101.640000001</v>
          </cell>
          <cell r="N78">
            <v>43825645.240000002</v>
          </cell>
          <cell r="O78">
            <v>354418.22</v>
          </cell>
        </row>
        <row r="79">
          <cell r="E79">
            <v>3998500</v>
          </cell>
          <cell r="M79">
            <v>0</v>
          </cell>
          <cell r="N79">
            <v>0</v>
          </cell>
          <cell r="O79">
            <v>0</v>
          </cell>
        </row>
        <row r="80">
          <cell r="E80">
            <v>22358823.309999999</v>
          </cell>
          <cell r="M80">
            <v>0</v>
          </cell>
          <cell r="N80">
            <v>0</v>
          </cell>
          <cell r="O80">
            <v>0</v>
          </cell>
        </row>
        <row r="81">
          <cell r="M81">
            <v>0</v>
          </cell>
          <cell r="N81">
            <v>0</v>
          </cell>
          <cell r="O81">
            <v>0</v>
          </cell>
        </row>
        <row r="82">
          <cell r="M82">
            <v>38655623.359999999</v>
          </cell>
          <cell r="N82">
            <v>160220374.19999999</v>
          </cell>
          <cell r="O82">
            <v>328170111.57999998</v>
          </cell>
        </row>
      </sheetData>
      <sheetData sheetId="2"/>
      <sheetData sheetId="3">
        <row r="40">
          <cell r="Q40">
            <v>140084040.19999999</v>
          </cell>
          <cell r="R40">
            <v>145272785.61000001</v>
          </cell>
          <cell r="S40">
            <v>150073385.43000001</v>
          </cell>
        </row>
        <row r="41">
          <cell r="P41">
            <v>17192890.809999999</v>
          </cell>
          <cell r="R41">
            <v>16423914.050000001</v>
          </cell>
          <cell r="S41">
            <v>16520687.160000002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1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 "/>
    </sheetNames>
    <sheetDataSet>
      <sheetData sheetId="0"/>
      <sheetData sheetId="1"/>
      <sheetData sheetId="2">
        <row r="199">
          <cell r="D199" t="str">
            <v>Etiquetas de fila</v>
          </cell>
          <cell r="E199" t="str">
            <v>Suma de COR</v>
          </cell>
          <cell r="F199" t="str">
            <v>Suma de OP</v>
          </cell>
          <cell r="G199" t="str">
            <v>TOTAL</v>
          </cell>
        </row>
        <row r="200">
          <cell r="D200" t="str">
            <v>2.1.1.1.01</v>
          </cell>
          <cell r="E200">
            <v>50888609.159999996</v>
          </cell>
          <cell r="F200">
            <v>140156929.34999999</v>
          </cell>
          <cell r="G200">
            <v>191045538.50999999</v>
          </cell>
        </row>
        <row r="201">
          <cell r="D201" t="str">
            <v>2.1.2.2.05</v>
          </cell>
          <cell r="E201">
            <v>6188857.4500000002</v>
          </cell>
          <cell r="F201">
            <v>12944715.15</v>
          </cell>
          <cell r="G201">
            <v>19133572.600000001</v>
          </cell>
        </row>
        <row r="202">
          <cell r="D202" t="str">
            <v>2.1.4.2.04</v>
          </cell>
          <cell r="E202">
            <v>473313.43</v>
          </cell>
          <cell r="F202">
            <v>3461995.04</v>
          </cell>
          <cell r="G202">
            <v>3935308.47</v>
          </cell>
        </row>
        <row r="203">
          <cell r="D203" t="str">
            <v>2.2.1.3</v>
          </cell>
          <cell r="E203"/>
          <cell r="F203">
            <v>11723095.539999999</v>
          </cell>
          <cell r="G203">
            <v>11723095.539999999</v>
          </cell>
        </row>
        <row r="204">
          <cell r="D204" t="str">
            <v>2.2.1.6.01</v>
          </cell>
          <cell r="E204"/>
          <cell r="F204"/>
          <cell r="G204">
            <v>0</v>
          </cell>
        </row>
        <row r="205">
          <cell r="D205" t="str">
            <v>2.2.1.7</v>
          </cell>
          <cell r="E205">
            <v>5282</v>
          </cell>
          <cell r="F205">
            <v>218113.57</v>
          </cell>
          <cell r="G205">
            <v>223395.57</v>
          </cell>
        </row>
        <row r="206">
          <cell r="D206" t="str">
            <v>2.2.2.1</v>
          </cell>
          <cell r="E206">
            <v>76927.88</v>
          </cell>
          <cell r="F206">
            <v>24288</v>
          </cell>
          <cell r="G206">
            <v>101215.88</v>
          </cell>
        </row>
        <row r="207">
          <cell r="D207" t="str">
            <v>2.2.2.2</v>
          </cell>
          <cell r="E207">
            <v>241704.63</v>
          </cell>
          <cell r="F207">
            <v>3342097.92</v>
          </cell>
          <cell r="G207">
            <v>3583802.55</v>
          </cell>
        </row>
        <row r="208">
          <cell r="D208" t="str">
            <v>2.2.3.1.01</v>
          </cell>
          <cell r="E208">
            <v>283285.8</v>
          </cell>
          <cell r="F208">
            <v>1187086.03</v>
          </cell>
          <cell r="G208">
            <v>1470371.83</v>
          </cell>
        </row>
        <row r="209">
          <cell r="D209" t="str">
            <v>2.2.3.2.01</v>
          </cell>
          <cell r="E209"/>
          <cell r="F209"/>
          <cell r="G209">
            <v>0</v>
          </cell>
        </row>
        <row r="210">
          <cell r="D210" t="str">
            <v>2.2.4.3.02</v>
          </cell>
          <cell r="E210"/>
          <cell r="F210">
            <v>67975.710000000006</v>
          </cell>
          <cell r="G210">
            <v>67975.710000000006</v>
          </cell>
        </row>
        <row r="211">
          <cell r="D211" t="str">
            <v>2.2.4.4</v>
          </cell>
          <cell r="E211">
            <v>52000</v>
          </cell>
          <cell r="F211"/>
          <cell r="G211">
            <v>52000</v>
          </cell>
        </row>
        <row r="212">
          <cell r="D212" t="str">
            <v>2.2.5.1.01</v>
          </cell>
          <cell r="E212">
            <v>1012145.86</v>
          </cell>
          <cell r="F212">
            <v>6687578.0899999999</v>
          </cell>
          <cell r="G212">
            <v>7699723.9500000002</v>
          </cell>
        </row>
        <row r="213">
          <cell r="D213" t="str">
            <v>2.2.5.3.03</v>
          </cell>
          <cell r="E213">
            <v>-18528316.969999999</v>
          </cell>
          <cell r="F213"/>
          <cell r="G213">
            <v>-18528316.969999999</v>
          </cell>
        </row>
        <row r="214">
          <cell r="D214" t="str">
            <v>2.2.5.4</v>
          </cell>
          <cell r="E214">
            <v>13228968.52</v>
          </cell>
          <cell r="F214">
            <v>33013401.399999999</v>
          </cell>
          <cell r="G214">
            <v>46242369.920000002</v>
          </cell>
        </row>
        <row r="215">
          <cell r="D215" t="str">
            <v>2.2.5.8</v>
          </cell>
          <cell r="E215">
            <v>26599.98</v>
          </cell>
          <cell r="F215">
            <v>5600</v>
          </cell>
          <cell r="G215">
            <v>32199.98</v>
          </cell>
        </row>
        <row r="216">
          <cell r="D216" t="str">
            <v>2.2.6.9</v>
          </cell>
          <cell r="E216"/>
          <cell r="F216">
            <v>6145.79</v>
          </cell>
          <cell r="G216">
            <v>6145.79</v>
          </cell>
        </row>
        <row r="217">
          <cell r="D217" t="str">
            <v>2.2.7.1.01</v>
          </cell>
          <cell r="E217">
            <v>1675927.11</v>
          </cell>
          <cell r="F217"/>
          <cell r="G217">
            <v>1675927.11</v>
          </cell>
        </row>
        <row r="218">
          <cell r="D218" t="str">
            <v>2.2.7.1.03</v>
          </cell>
          <cell r="E218">
            <v>1353829.9</v>
          </cell>
          <cell r="F218">
            <v>5216016.84</v>
          </cell>
          <cell r="G218">
            <v>6569846.7400000002</v>
          </cell>
        </row>
        <row r="219">
          <cell r="D219" t="str">
            <v>2.2.7.1.06</v>
          </cell>
          <cell r="E219">
            <v>439572.70999999996</v>
          </cell>
          <cell r="F219">
            <v>74963170.079999998</v>
          </cell>
          <cell r="G219">
            <v>75402742.789999992</v>
          </cell>
        </row>
        <row r="220">
          <cell r="D220" t="str">
            <v>2.2.7.2.01</v>
          </cell>
          <cell r="E220">
            <v>1759438.21</v>
          </cell>
          <cell r="F220"/>
          <cell r="G220">
            <v>1759438.21</v>
          </cell>
        </row>
        <row r="221">
          <cell r="D221" t="str">
            <v>2.2.7.2.02</v>
          </cell>
          <cell r="E221">
            <v>13809411.33</v>
          </cell>
          <cell r="F221"/>
          <cell r="G221">
            <v>13809411.33</v>
          </cell>
        </row>
        <row r="222">
          <cell r="D222" t="str">
            <v>2.2.7.2.05</v>
          </cell>
          <cell r="E222"/>
          <cell r="F222"/>
          <cell r="G222">
            <v>0</v>
          </cell>
        </row>
        <row r="223">
          <cell r="D223" t="str">
            <v>2.2.7.2.06</v>
          </cell>
          <cell r="E223">
            <v>5514474.5099999998</v>
          </cell>
          <cell r="F223"/>
          <cell r="G223">
            <v>5514474.5099999998</v>
          </cell>
        </row>
        <row r="224">
          <cell r="D224" t="str">
            <v>2.2.7.2.07</v>
          </cell>
          <cell r="E224">
            <v>654225.63</v>
          </cell>
          <cell r="F224">
            <v>10726747.140000001</v>
          </cell>
          <cell r="G224">
            <v>11380972.770000001</v>
          </cell>
        </row>
        <row r="225">
          <cell r="D225" t="str">
            <v>2.2.8.1</v>
          </cell>
          <cell r="E225">
            <v>343804.97</v>
          </cell>
          <cell r="F225"/>
          <cell r="G225">
            <v>343804.97</v>
          </cell>
        </row>
        <row r="226">
          <cell r="D226" t="str">
            <v>2.2.8.2.01</v>
          </cell>
          <cell r="E226"/>
          <cell r="F226">
            <v>3856782.8</v>
          </cell>
          <cell r="G226">
            <v>3856782.8</v>
          </cell>
        </row>
        <row r="227">
          <cell r="D227" t="str">
            <v>2.2.8.3.01</v>
          </cell>
          <cell r="E227">
            <v>26400</v>
          </cell>
          <cell r="F227"/>
          <cell r="G227">
            <v>26400</v>
          </cell>
        </row>
        <row r="228">
          <cell r="D228" t="str">
            <v>2.2.8.5.03</v>
          </cell>
          <cell r="E228"/>
          <cell r="F228">
            <v>82010</v>
          </cell>
          <cell r="G228">
            <v>82010</v>
          </cell>
        </row>
        <row r="229">
          <cell r="D229" t="str">
            <v>2.2.8.6.02</v>
          </cell>
          <cell r="E229">
            <v>146515.17000000001</v>
          </cell>
          <cell r="F229">
            <v>55090</v>
          </cell>
          <cell r="G229">
            <v>201605.17</v>
          </cell>
        </row>
        <row r="230">
          <cell r="D230" t="str">
            <v>2.2.8.7.02</v>
          </cell>
          <cell r="E230"/>
          <cell r="F230"/>
          <cell r="G230">
            <v>0</v>
          </cell>
        </row>
        <row r="231">
          <cell r="D231" t="str">
            <v>2.2.8.7.03</v>
          </cell>
          <cell r="E231"/>
          <cell r="F231"/>
          <cell r="G231">
            <v>0</v>
          </cell>
        </row>
        <row r="232">
          <cell r="D232" t="str">
            <v>2.2.8.7.04</v>
          </cell>
          <cell r="E232">
            <v>367694.69</v>
          </cell>
          <cell r="F232">
            <v>141485.51</v>
          </cell>
          <cell r="G232">
            <v>509180.2</v>
          </cell>
        </row>
        <row r="233">
          <cell r="D233" t="str">
            <v>2.2.8.7.06</v>
          </cell>
          <cell r="E233">
            <v>1743484</v>
          </cell>
          <cell r="F233"/>
          <cell r="G233">
            <v>1743484</v>
          </cell>
        </row>
        <row r="234">
          <cell r="D234" t="str">
            <v>2.2.8.8.02</v>
          </cell>
          <cell r="E234"/>
          <cell r="F234"/>
          <cell r="G234">
            <v>0</v>
          </cell>
        </row>
        <row r="235">
          <cell r="D235" t="str">
            <v>2.2.8.8.03</v>
          </cell>
          <cell r="E235"/>
          <cell r="F235"/>
          <cell r="G235">
            <v>0</v>
          </cell>
        </row>
        <row r="236">
          <cell r="D236" t="str">
            <v>2.2.8.9.04</v>
          </cell>
          <cell r="E236"/>
          <cell r="F236">
            <v>150995</v>
          </cell>
          <cell r="G236">
            <v>150995</v>
          </cell>
        </row>
        <row r="237">
          <cell r="D237" t="str">
            <v>2.2.8.9.05</v>
          </cell>
          <cell r="E237">
            <v>115493.64</v>
          </cell>
          <cell r="F237">
            <v>-0.75</v>
          </cell>
          <cell r="G237">
            <v>115492.89</v>
          </cell>
        </row>
        <row r="238">
          <cell r="D238" t="str">
            <v>2.3.2.3</v>
          </cell>
          <cell r="E238">
            <v>2088773.74</v>
          </cell>
          <cell r="F238">
            <v>9101832.8000000007</v>
          </cell>
          <cell r="G238">
            <v>11190606.540000001</v>
          </cell>
        </row>
        <row r="239">
          <cell r="D239" t="str">
            <v>2.3.3.4</v>
          </cell>
          <cell r="E239">
            <v>541694.21</v>
          </cell>
          <cell r="F239"/>
          <cell r="G239">
            <v>541694.21</v>
          </cell>
        </row>
        <row r="240">
          <cell r="D240" t="str">
            <v>2.3.4.1</v>
          </cell>
          <cell r="E240"/>
          <cell r="F240"/>
          <cell r="G240">
            <v>0</v>
          </cell>
        </row>
        <row r="241">
          <cell r="D241" t="str">
            <v>2.3.7.1</v>
          </cell>
          <cell r="E241">
            <v>2778355.8</v>
          </cell>
          <cell r="F241">
            <v>4903984.16</v>
          </cell>
          <cell r="G241">
            <v>7682339.96</v>
          </cell>
        </row>
        <row r="242">
          <cell r="D242" t="str">
            <v>2.3.9.2.01</v>
          </cell>
          <cell r="E242">
            <v>-1800861.71</v>
          </cell>
          <cell r="F242"/>
          <cell r="G242">
            <v>-1800861.71</v>
          </cell>
        </row>
        <row r="243">
          <cell r="D243" t="str">
            <v>2.3.9.5.01</v>
          </cell>
          <cell r="E243">
            <v>3110</v>
          </cell>
          <cell r="F243"/>
          <cell r="G243">
            <v>3110</v>
          </cell>
        </row>
        <row r="244">
          <cell r="D244" t="str">
            <v>2.3.9.8</v>
          </cell>
          <cell r="E244"/>
          <cell r="F244"/>
          <cell r="G244">
            <v>0</v>
          </cell>
        </row>
        <row r="245">
          <cell r="D245" t="str">
            <v>2.3.9.9.01</v>
          </cell>
          <cell r="E245">
            <v>1933353.54</v>
          </cell>
          <cell r="F245">
            <v>1232355.5</v>
          </cell>
          <cell r="G245">
            <v>3165709.04</v>
          </cell>
        </row>
        <row r="246">
          <cell r="D246" t="str">
            <v>2.6.1.1</v>
          </cell>
          <cell r="E246">
            <v>2410240</v>
          </cell>
          <cell r="F246"/>
          <cell r="G246">
            <v>2410240</v>
          </cell>
        </row>
        <row r="247">
          <cell r="D247" t="str">
            <v>2.6.1.3.01</v>
          </cell>
          <cell r="E247">
            <v>1305780.92</v>
          </cell>
          <cell r="F247"/>
          <cell r="G247">
            <v>1305780.92</v>
          </cell>
        </row>
        <row r="248">
          <cell r="D248" t="str">
            <v>2.6.4.1</v>
          </cell>
          <cell r="E248"/>
          <cell r="F248"/>
          <cell r="G248">
            <v>0</v>
          </cell>
        </row>
        <row r="249">
          <cell r="D249" t="str">
            <v>2.6.5.2</v>
          </cell>
          <cell r="E249"/>
          <cell r="F249"/>
          <cell r="G249">
            <v>0</v>
          </cell>
        </row>
        <row r="250">
          <cell r="D250" t="str">
            <v>2.6.5.8</v>
          </cell>
          <cell r="E250">
            <v>2351850.16</v>
          </cell>
          <cell r="F250"/>
          <cell r="G250">
            <v>2351850.16</v>
          </cell>
        </row>
        <row r="251">
          <cell r="D251" t="str">
            <v>2.6.6.2</v>
          </cell>
          <cell r="E251"/>
          <cell r="F251"/>
          <cell r="G251">
            <v>0</v>
          </cell>
        </row>
        <row r="252">
          <cell r="D252" t="str">
            <v>2.6.8.8.01</v>
          </cell>
          <cell r="E252">
            <v>48616663.07</v>
          </cell>
          <cell r="F252"/>
          <cell r="G252">
            <v>48616663.07</v>
          </cell>
        </row>
        <row r="253">
          <cell r="D253" t="str">
            <v>2.6.9.2</v>
          </cell>
          <cell r="E253"/>
          <cell r="F253"/>
          <cell r="G253">
            <v>0</v>
          </cell>
        </row>
        <row r="254">
          <cell r="D254" t="str">
            <v>2.6.9.4.01</v>
          </cell>
          <cell r="E254"/>
          <cell r="F254"/>
          <cell r="G254">
            <v>0</v>
          </cell>
        </row>
        <row r="255">
          <cell r="D255" t="str">
            <v>2.7.1.4</v>
          </cell>
          <cell r="E255"/>
          <cell r="F255"/>
          <cell r="G255">
            <v>0</v>
          </cell>
        </row>
        <row r="256">
          <cell r="D256" t="str">
            <v>2.7.2.2</v>
          </cell>
          <cell r="E256">
            <v>304542.25</v>
          </cell>
          <cell r="F256">
            <v>4651691.22</v>
          </cell>
          <cell r="G256">
            <v>4956233.47</v>
          </cell>
        </row>
        <row r="257">
          <cell r="D257" t="str">
            <v>TOTAL</v>
          </cell>
          <cell r="E257">
            <v>142433151.59</v>
          </cell>
          <cell r="F257">
            <v>327921181.89000005</v>
          </cell>
          <cell r="G257">
            <v>470354333.48000008</v>
          </cell>
        </row>
      </sheetData>
      <sheetData sheetId="3">
        <row r="201">
          <cell r="E201" t="str">
            <v>Etiquetas de fila</v>
          </cell>
          <cell r="F201" t="str">
            <v>Suma de COR</v>
          </cell>
          <cell r="G201" t="str">
            <v>Suma de OP</v>
          </cell>
          <cell r="H201" t="str">
            <v>TOTAL</v>
          </cell>
        </row>
        <row r="202">
          <cell r="E202" t="str">
            <v>2.1.1.1.01</v>
          </cell>
          <cell r="F202">
            <v>47327574.770000003</v>
          </cell>
          <cell r="G202">
            <v>118900732.66999999</v>
          </cell>
          <cell r="H202">
            <v>166228307.44</v>
          </cell>
        </row>
        <row r="203">
          <cell r="E203" t="str">
            <v>2.1.2.2.05</v>
          </cell>
          <cell r="F203">
            <v>10248624.99</v>
          </cell>
          <cell r="G203">
            <v>12609052.560000001</v>
          </cell>
          <cell r="H203">
            <v>22857677.550000001</v>
          </cell>
        </row>
        <row r="204">
          <cell r="E204" t="str">
            <v>2.1.4.2.04</v>
          </cell>
          <cell r="F204">
            <v>1726810.3900000001</v>
          </cell>
          <cell r="G204">
            <v>3954475.26</v>
          </cell>
          <cell r="H204">
            <v>5681285.6500000004</v>
          </cell>
        </row>
        <row r="205">
          <cell r="E205" t="str">
            <v>2.2.1.3</v>
          </cell>
          <cell r="F205"/>
          <cell r="G205">
            <v>11815689.33</v>
          </cell>
          <cell r="H205">
            <v>11815689.33</v>
          </cell>
        </row>
        <row r="206">
          <cell r="E206" t="str">
            <v>2.2.1.6.01</v>
          </cell>
          <cell r="F206"/>
          <cell r="G206"/>
          <cell r="H206">
            <v>0</v>
          </cell>
        </row>
        <row r="207">
          <cell r="E207" t="str">
            <v>2.2.1.7</v>
          </cell>
          <cell r="F207">
            <v>14131</v>
          </cell>
          <cell r="G207">
            <v>238326.34</v>
          </cell>
          <cell r="H207">
            <v>252457.34</v>
          </cell>
        </row>
        <row r="208">
          <cell r="E208" t="str">
            <v>2.2.2.1</v>
          </cell>
          <cell r="F208">
            <v>4081426.46</v>
          </cell>
          <cell r="G208">
            <v>39165.03</v>
          </cell>
          <cell r="H208">
            <v>4120591.4899999998</v>
          </cell>
        </row>
        <row r="209">
          <cell r="E209" t="str">
            <v>2.2.2.2</v>
          </cell>
          <cell r="F209">
            <v>130650.72</v>
          </cell>
          <cell r="G209">
            <v>2579355.5499999998</v>
          </cell>
          <cell r="H209">
            <v>2710006.27</v>
          </cell>
        </row>
        <row r="210">
          <cell r="E210" t="str">
            <v>2.2.3.1.01</v>
          </cell>
          <cell r="F210">
            <v>335585.51</v>
          </cell>
          <cell r="G210">
            <v>2315320.54</v>
          </cell>
          <cell r="H210">
            <v>2650906.0499999998</v>
          </cell>
        </row>
        <row r="211">
          <cell r="E211" t="str">
            <v>2.2.3.2.01</v>
          </cell>
          <cell r="F211">
            <v>35960</v>
          </cell>
          <cell r="G211">
            <v>71400</v>
          </cell>
          <cell r="H211">
            <v>107360</v>
          </cell>
        </row>
        <row r="212">
          <cell r="E212" t="str">
            <v>2.2.4.3.02</v>
          </cell>
          <cell r="F212">
            <v>395</v>
          </cell>
          <cell r="G212">
            <v>412.02</v>
          </cell>
          <cell r="H212">
            <v>807.02</v>
          </cell>
        </row>
        <row r="213">
          <cell r="E213" t="str">
            <v>2.2.4.4</v>
          </cell>
          <cell r="F213">
            <v>150380</v>
          </cell>
          <cell r="G213"/>
          <cell r="H213">
            <v>150380</v>
          </cell>
        </row>
        <row r="214">
          <cell r="E214" t="str">
            <v>2.2.5.1.01</v>
          </cell>
          <cell r="F214">
            <v>7621101.7400000002</v>
          </cell>
          <cell r="G214">
            <v>61363658.539999999</v>
          </cell>
          <cell r="H214">
            <v>68984760.280000001</v>
          </cell>
        </row>
        <row r="215">
          <cell r="E215" t="str">
            <v>2.2.5.3.03</v>
          </cell>
          <cell r="F215">
            <v>19206803.18</v>
          </cell>
          <cell r="G215"/>
          <cell r="H215">
            <v>19206803.18</v>
          </cell>
        </row>
        <row r="216">
          <cell r="E216" t="str">
            <v>2.2.5.4</v>
          </cell>
          <cell r="F216">
            <v>8365949.4699999997</v>
          </cell>
          <cell r="G216">
            <v>16639810.32</v>
          </cell>
          <cell r="H216">
            <v>25005759.789999999</v>
          </cell>
        </row>
        <row r="217">
          <cell r="E217" t="str">
            <v>2.2.5.8</v>
          </cell>
          <cell r="F217">
            <v>53899.98</v>
          </cell>
          <cell r="G217">
            <v>11200</v>
          </cell>
          <cell r="H217">
            <v>65099.98</v>
          </cell>
        </row>
        <row r="218">
          <cell r="E218" t="str">
            <v>2.2.6.9</v>
          </cell>
          <cell r="F218"/>
          <cell r="G218"/>
          <cell r="H218">
            <v>0</v>
          </cell>
        </row>
        <row r="219">
          <cell r="E219" t="str">
            <v>2.2.7.1.01</v>
          </cell>
          <cell r="F219">
            <v>6637984.5600000005</v>
          </cell>
          <cell r="G219"/>
          <cell r="H219">
            <v>6637984.5600000005</v>
          </cell>
        </row>
        <row r="220">
          <cell r="E220" t="str">
            <v>2.2.7.1.03</v>
          </cell>
          <cell r="F220">
            <v>1387190.67</v>
          </cell>
          <cell r="G220">
            <v>6509007.8600000003</v>
          </cell>
          <cell r="H220">
            <v>7896198.5300000003</v>
          </cell>
        </row>
        <row r="221">
          <cell r="E221" t="str">
            <v>2.2.7.1.06</v>
          </cell>
          <cell r="F221">
            <v>2809067.35</v>
          </cell>
          <cell r="G221">
            <v>99753478.00999999</v>
          </cell>
          <cell r="H221">
            <v>102562545.35999998</v>
          </cell>
        </row>
        <row r="222">
          <cell r="E222" t="str">
            <v>2.2.7.2.01</v>
          </cell>
          <cell r="F222">
            <v>1502885.65</v>
          </cell>
          <cell r="G222"/>
          <cell r="H222">
            <v>1502885.65</v>
          </cell>
        </row>
        <row r="223">
          <cell r="E223" t="str">
            <v>2.2.7.2.02</v>
          </cell>
          <cell r="F223">
            <v>23017040.129999999</v>
          </cell>
          <cell r="G223"/>
          <cell r="H223">
            <v>23017040.129999999</v>
          </cell>
        </row>
        <row r="224">
          <cell r="E224" t="str">
            <v>2.2.7.2.05</v>
          </cell>
          <cell r="F224">
            <v>9054437.75</v>
          </cell>
          <cell r="G224"/>
          <cell r="H224">
            <v>9054437.75</v>
          </cell>
        </row>
        <row r="225">
          <cell r="E225" t="str">
            <v>2.2.7.2.06</v>
          </cell>
          <cell r="F225">
            <v>3268015.18</v>
          </cell>
          <cell r="G225"/>
          <cell r="H225">
            <v>3268015.18</v>
          </cell>
        </row>
        <row r="226">
          <cell r="E226" t="str">
            <v>2.2.7.2.07</v>
          </cell>
          <cell r="F226">
            <v>1230827.94</v>
          </cell>
          <cell r="G226">
            <v>8263931.7699999996</v>
          </cell>
          <cell r="H226">
            <v>9494759.709999999</v>
          </cell>
        </row>
        <row r="227">
          <cell r="E227" t="str">
            <v>2.2.8.1</v>
          </cell>
          <cell r="F227">
            <v>353634.8</v>
          </cell>
          <cell r="G227"/>
          <cell r="H227">
            <v>353634.8</v>
          </cell>
        </row>
        <row r="228">
          <cell r="E228" t="str">
            <v>2.2.8.2.01</v>
          </cell>
          <cell r="F228"/>
          <cell r="G228">
            <v>4921671.75</v>
          </cell>
          <cell r="H228">
            <v>4921671.75</v>
          </cell>
        </row>
        <row r="229">
          <cell r="E229" t="str">
            <v>2.2.8.3.01</v>
          </cell>
          <cell r="F229">
            <v>291699.89</v>
          </cell>
          <cell r="G229"/>
          <cell r="H229">
            <v>291699.89</v>
          </cell>
        </row>
        <row r="230">
          <cell r="E230" t="str">
            <v>2.2.8.5.03</v>
          </cell>
          <cell r="F230">
            <v>4389.95</v>
          </cell>
          <cell r="G230">
            <v>820100.4</v>
          </cell>
          <cell r="H230">
            <v>824490.35</v>
          </cell>
        </row>
        <row r="231">
          <cell r="E231" t="str">
            <v>2.2.8.6.02</v>
          </cell>
          <cell r="F231">
            <v>512943.6</v>
          </cell>
          <cell r="G231">
            <v>5400</v>
          </cell>
          <cell r="H231">
            <v>518343.6</v>
          </cell>
        </row>
        <row r="232">
          <cell r="E232" t="str">
            <v>2.2.8.7.02</v>
          </cell>
          <cell r="F232">
            <v>1806260</v>
          </cell>
          <cell r="G232"/>
          <cell r="H232">
            <v>1806260</v>
          </cell>
        </row>
        <row r="233">
          <cell r="E233" t="str">
            <v>2.2.8.7.03</v>
          </cell>
          <cell r="F233"/>
          <cell r="G233"/>
          <cell r="H233">
            <v>0</v>
          </cell>
        </row>
        <row r="234">
          <cell r="E234" t="str">
            <v>2.2.8.7.04</v>
          </cell>
          <cell r="F234">
            <v>81712.479999999996</v>
          </cell>
          <cell r="G234">
            <v>47998.97</v>
          </cell>
          <cell r="H234">
            <v>129711.45</v>
          </cell>
        </row>
        <row r="235">
          <cell r="E235" t="str">
            <v>2.2.8.7.06</v>
          </cell>
          <cell r="F235">
            <v>5454183.0099999998</v>
          </cell>
          <cell r="G235">
            <v>1223385.68</v>
          </cell>
          <cell r="H235">
            <v>6677568.6899999995</v>
          </cell>
        </row>
        <row r="236">
          <cell r="E236" t="str">
            <v>2.2.8.8.02</v>
          </cell>
          <cell r="F236"/>
          <cell r="G236"/>
          <cell r="H236">
            <v>0</v>
          </cell>
        </row>
        <row r="237">
          <cell r="E237" t="str">
            <v>2.2.8.8.03</v>
          </cell>
          <cell r="F237"/>
          <cell r="G237"/>
          <cell r="H237">
            <v>0</v>
          </cell>
        </row>
        <row r="238">
          <cell r="E238" t="str">
            <v>2.2.8.9.04</v>
          </cell>
          <cell r="F238">
            <v>1250000</v>
          </cell>
          <cell r="G238">
            <v>196064</v>
          </cell>
          <cell r="H238">
            <v>1446064</v>
          </cell>
        </row>
        <row r="239">
          <cell r="E239" t="str">
            <v>2.2.8.9.05</v>
          </cell>
          <cell r="F239">
            <v>223805.78</v>
          </cell>
          <cell r="G239">
            <v>-0.1</v>
          </cell>
          <cell r="H239">
            <v>223805.68</v>
          </cell>
        </row>
        <row r="240">
          <cell r="E240" t="str">
            <v>2.3.2.3</v>
          </cell>
          <cell r="F240">
            <v>-703946.08000000007</v>
          </cell>
          <cell r="G240">
            <v>545593.98</v>
          </cell>
          <cell r="H240">
            <v>-158352.10000000009</v>
          </cell>
        </row>
        <row r="241">
          <cell r="E241" t="str">
            <v>2.3.3.4</v>
          </cell>
          <cell r="F241">
            <v>9389.15</v>
          </cell>
          <cell r="G241"/>
          <cell r="H241">
            <v>9389.15</v>
          </cell>
        </row>
        <row r="242">
          <cell r="E242" t="str">
            <v>2.3.4.1</v>
          </cell>
          <cell r="F242">
            <v>1085672.51</v>
          </cell>
          <cell r="G242"/>
          <cell r="H242">
            <v>1085672.51</v>
          </cell>
        </row>
        <row r="243">
          <cell r="E243" t="str">
            <v>2.3.7.1</v>
          </cell>
          <cell r="F243">
            <v>1167133.52</v>
          </cell>
          <cell r="G243">
            <v>2352433.92</v>
          </cell>
          <cell r="H243">
            <v>3519567.44</v>
          </cell>
        </row>
        <row r="244">
          <cell r="E244" t="str">
            <v>2.3.9.2.01</v>
          </cell>
          <cell r="F244">
            <v>10743452.41</v>
          </cell>
          <cell r="G244"/>
          <cell r="H244">
            <v>10743452.41</v>
          </cell>
        </row>
        <row r="245">
          <cell r="E245" t="str">
            <v>2.3.9.5.01</v>
          </cell>
          <cell r="F245">
            <v>4812769</v>
          </cell>
          <cell r="G245"/>
          <cell r="H245">
            <v>4812769</v>
          </cell>
        </row>
        <row r="246">
          <cell r="E246" t="str">
            <v>2.3.9.8</v>
          </cell>
          <cell r="F246"/>
          <cell r="G246"/>
          <cell r="H246">
            <v>0</v>
          </cell>
        </row>
        <row r="247">
          <cell r="E247" t="str">
            <v>2.3.9.9.01</v>
          </cell>
          <cell r="F247">
            <v>1549035.12</v>
          </cell>
          <cell r="G247">
            <v>10195.99</v>
          </cell>
          <cell r="H247">
            <v>1559231.11</v>
          </cell>
        </row>
        <row r="248">
          <cell r="E248" t="str">
            <v>2.6.1.1</v>
          </cell>
          <cell r="F248">
            <v>2189272.7599999998</v>
          </cell>
          <cell r="G248"/>
          <cell r="H248">
            <v>2189272.7599999998</v>
          </cell>
        </row>
        <row r="249">
          <cell r="E249" t="str">
            <v>2.6.1.3.01</v>
          </cell>
          <cell r="F249">
            <v>1543160.15</v>
          </cell>
          <cell r="G249"/>
          <cell r="H249">
            <v>1543160.15</v>
          </cell>
        </row>
        <row r="250">
          <cell r="E250" t="str">
            <v>2.6.4.1</v>
          </cell>
          <cell r="F250"/>
          <cell r="G250"/>
          <cell r="H250">
            <v>0</v>
          </cell>
        </row>
        <row r="251">
          <cell r="E251" t="str">
            <v>2.6.5.2</v>
          </cell>
          <cell r="F251"/>
          <cell r="G251"/>
          <cell r="H251">
            <v>0</v>
          </cell>
        </row>
        <row r="252">
          <cell r="E252" t="str">
            <v>2.6.5.8</v>
          </cell>
          <cell r="F252">
            <v>1142666.92</v>
          </cell>
          <cell r="G252">
            <v>-4161</v>
          </cell>
          <cell r="H252">
            <v>1138505.92</v>
          </cell>
        </row>
        <row r="253">
          <cell r="E253" t="str">
            <v>2.6.6.2</v>
          </cell>
          <cell r="F253"/>
          <cell r="G253"/>
          <cell r="H253">
            <v>0</v>
          </cell>
        </row>
        <row r="254">
          <cell r="E254" t="str">
            <v>2.6.8.8.01</v>
          </cell>
          <cell r="F254">
            <v>22910324.32</v>
          </cell>
          <cell r="G254"/>
          <cell r="H254">
            <v>22910324.32</v>
          </cell>
        </row>
        <row r="255">
          <cell r="E255" t="str">
            <v>2.6.9.2</v>
          </cell>
          <cell r="F255"/>
          <cell r="G255"/>
          <cell r="H255">
            <v>0</v>
          </cell>
        </row>
        <row r="256">
          <cell r="E256" t="str">
            <v>2.6.9.4.01</v>
          </cell>
          <cell r="F256"/>
          <cell r="G256"/>
          <cell r="H256">
            <v>0</v>
          </cell>
        </row>
        <row r="257">
          <cell r="E257" t="str">
            <v>2.7.1.4</v>
          </cell>
          <cell r="F257">
            <v>3015434.43</v>
          </cell>
          <cell r="G257"/>
          <cell r="H257">
            <v>3015434.43</v>
          </cell>
        </row>
        <row r="258">
          <cell r="E258" t="str">
            <v>2.7.2.2</v>
          </cell>
          <cell r="F258">
            <v>1156146.8899999999</v>
          </cell>
          <cell r="G258">
            <v>-1094732.72</v>
          </cell>
          <cell r="H258">
            <v>61414.169999999925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878B-81FB-4065-AE7B-30333BC4AB68}">
  <dimension ref="C3:H87"/>
  <sheetViews>
    <sheetView showGridLines="0" topLeftCell="C1" workbookViewId="0">
      <selection activeCell="H3" sqref="H3"/>
    </sheetView>
  </sheetViews>
  <sheetFormatPr baseColWidth="10" defaultColWidth="11.42578125" defaultRowHeight="15" x14ac:dyDescent="0.25"/>
  <cols>
    <col min="1" max="2" width="0" hidden="1" customWidth="1"/>
    <col min="3" max="3" width="89.85546875" customWidth="1"/>
    <col min="4" max="4" width="21" customWidth="1"/>
    <col min="5" max="5" width="16.7109375" customWidth="1"/>
    <col min="6" max="6" width="18.85546875" bestFit="1" customWidth="1"/>
    <col min="7" max="7" width="18.85546875" customWidth="1"/>
  </cols>
  <sheetData>
    <row r="3" spans="3:8" ht="28.5" customHeight="1" x14ac:dyDescent="0.25">
      <c r="C3" s="136"/>
      <c r="D3" s="137"/>
      <c r="E3" s="137"/>
      <c r="F3" s="137"/>
      <c r="G3" s="137"/>
    </row>
    <row r="4" spans="3:8" ht="21" customHeight="1" x14ac:dyDescent="0.25">
      <c r="C4" s="138" t="s">
        <v>0</v>
      </c>
      <c r="D4" s="139"/>
      <c r="E4" s="139"/>
      <c r="F4" s="139"/>
      <c r="G4" s="139"/>
    </row>
    <row r="5" spans="3:8" ht="15.75" x14ac:dyDescent="0.25">
      <c r="C5" s="140" t="s">
        <v>279</v>
      </c>
      <c r="D5" s="141"/>
      <c r="E5" s="141"/>
      <c r="F5" s="141"/>
      <c r="G5" s="141"/>
    </row>
    <row r="6" spans="3:8" ht="15.75" customHeight="1" x14ac:dyDescent="0.25">
      <c r="C6" s="142" t="s">
        <v>79</v>
      </c>
      <c r="D6" s="143"/>
      <c r="E6" s="143"/>
      <c r="F6" s="143"/>
      <c r="G6" s="143"/>
    </row>
    <row r="7" spans="3:8" ht="15.75" customHeight="1" x14ac:dyDescent="0.25">
      <c r="C7" s="143" t="s">
        <v>1</v>
      </c>
      <c r="D7" s="143"/>
      <c r="E7" s="143"/>
      <c r="F7" s="143"/>
      <c r="G7" s="143"/>
    </row>
    <row r="9" spans="3:8" ht="25.5" customHeight="1" x14ac:dyDescent="0.25">
      <c r="C9" s="131" t="s">
        <v>2</v>
      </c>
      <c r="D9" s="132" t="s">
        <v>3</v>
      </c>
      <c r="E9" s="132" t="s">
        <v>4</v>
      </c>
      <c r="F9" s="134" t="s">
        <v>80</v>
      </c>
      <c r="G9" s="135"/>
    </row>
    <row r="10" spans="3:8" x14ac:dyDescent="0.25">
      <c r="C10" s="131"/>
      <c r="D10" s="133"/>
      <c r="E10" s="133"/>
      <c r="F10" s="9" t="s">
        <v>81</v>
      </c>
      <c r="G10" s="9" t="s">
        <v>92</v>
      </c>
    </row>
    <row r="11" spans="3:8" x14ac:dyDescent="0.25">
      <c r="C11" s="1" t="s">
        <v>5</v>
      </c>
      <c r="D11" s="2"/>
      <c r="E11" s="2"/>
      <c r="F11" s="2"/>
      <c r="G11" s="2"/>
    </row>
    <row r="12" spans="3:8" x14ac:dyDescent="0.25">
      <c r="C12" s="3" t="s">
        <v>6</v>
      </c>
      <c r="D12" s="4">
        <v>2425865990.1255279</v>
      </c>
      <c r="E12" s="4">
        <f>SUM(E13:E17)</f>
        <v>2426857476.2099991</v>
      </c>
      <c r="F12" s="118">
        <f>SUM(F13:F17)</f>
        <v>198393269.43000004</v>
      </c>
      <c r="G12" s="76">
        <f t="shared" ref="G12:G43" si="0">SUM(F12:F12)</f>
        <v>198393269.43000004</v>
      </c>
    </row>
    <row r="13" spans="3:8" x14ac:dyDescent="0.25">
      <c r="C13" s="5" t="s">
        <v>7</v>
      </c>
      <c r="D13" s="6">
        <v>244734804.34542862</v>
      </c>
      <c r="E13" s="6">
        <f>+'[1]Presupuesto 2021'!$E$28</f>
        <v>244744804.31</v>
      </c>
      <c r="F13" s="81">
        <f>+Cuenta!I40</f>
        <v>157157547.03000003</v>
      </c>
      <c r="G13" s="76">
        <f t="shared" si="0"/>
        <v>157157547.03000003</v>
      </c>
    </row>
    <row r="14" spans="3:8" x14ac:dyDescent="0.25">
      <c r="C14" s="5" t="s">
        <v>8</v>
      </c>
      <c r="D14" s="6">
        <v>1731421604.5540504</v>
      </c>
      <c r="E14" s="6">
        <v>1731421604.5540504</v>
      </c>
      <c r="F14" s="63">
        <f>+'Presupuesto 2021'!E28</f>
        <v>19249959.939999998</v>
      </c>
      <c r="G14" s="76">
        <f t="shared" si="0"/>
        <v>19249959.939999998</v>
      </c>
    </row>
    <row r="15" spans="3:8" x14ac:dyDescent="0.25">
      <c r="C15" s="5" t="s">
        <v>9</v>
      </c>
      <c r="D15" s="6">
        <v>0</v>
      </c>
      <c r="E15" s="6"/>
      <c r="G15" s="76">
        <f t="shared" si="0"/>
        <v>0</v>
      </c>
      <c r="H15" s="11"/>
    </row>
    <row r="16" spans="3:8" x14ac:dyDescent="0.25">
      <c r="C16" s="5" t="s">
        <v>10</v>
      </c>
      <c r="D16" s="6">
        <v>274019330.23009998</v>
      </c>
      <c r="E16" s="6">
        <f>+'[1]Presupuesto 2021'!$E$29</f>
        <v>275000816.35000002</v>
      </c>
      <c r="F16" s="63">
        <f>+'Presupuesto 2021'!E29</f>
        <v>4029852.34</v>
      </c>
      <c r="G16" s="76">
        <f t="shared" si="0"/>
        <v>4029852.34</v>
      </c>
    </row>
    <row r="17" spans="3:7" x14ac:dyDescent="0.25">
      <c r="C17" s="5" t="s">
        <v>11</v>
      </c>
      <c r="D17" s="6">
        <v>175690250.99594876</v>
      </c>
      <c r="E17" s="6">
        <v>175690250.99594876</v>
      </c>
      <c r="F17" s="63">
        <f>+Cuenta!I41</f>
        <v>17955910.120000001</v>
      </c>
      <c r="G17" s="76">
        <f t="shared" si="0"/>
        <v>17955910.120000001</v>
      </c>
    </row>
    <row r="18" spans="3:7" s="79" customFormat="1" x14ac:dyDescent="0.25">
      <c r="C18" s="3" t="s">
        <v>12</v>
      </c>
      <c r="D18" s="4">
        <v>2748938259.7928114</v>
      </c>
      <c r="E18" s="4">
        <f>SUM(E19:E27)</f>
        <v>2790346667.6199999</v>
      </c>
      <c r="F18" s="99">
        <f>SUM(F19:F27)</f>
        <v>3118125137.6100035</v>
      </c>
      <c r="G18" s="76">
        <f t="shared" si="0"/>
        <v>3118125137.6100035</v>
      </c>
    </row>
    <row r="19" spans="3:7" x14ac:dyDescent="0.25">
      <c r="C19" s="5" t="s">
        <v>13</v>
      </c>
      <c r="D19" s="6">
        <v>135962214.86714286</v>
      </c>
      <c r="E19" s="6">
        <f>+'[1]Presupuesto 2021'!$E$30+'[1]Presupuesto 2021'!$E$31+'[1]Presupuesto 2021'!$E$32+'[1]Presupuesto 2021'!$E$33</f>
        <v>145756249.72999999</v>
      </c>
      <c r="F19" s="63">
        <f>+'Presupuesto 2021'!E30+'Presupuesto 2021'!E31+'Presupuesto 2021'!E32+'Presupuesto 2021'!E33</f>
        <v>2979459442.3300033</v>
      </c>
      <c r="G19" s="76">
        <f t="shared" si="0"/>
        <v>2979459442.3300033</v>
      </c>
    </row>
    <row r="20" spans="3:7" x14ac:dyDescent="0.25">
      <c r="C20" s="5" t="s">
        <v>14</v>
      </c>
      <c r="D20" s="6">
        <v>126437908.17839999</v>
      </c>
      <c r="E20" s="6">
        <f>+'[1]Presupuesto 2021'!$E$34+'[1]Presupuesto 2021'!$E$35</f>
        <v>106290411.53999999</v>
      </c>
      <c r="F20" s="63">
        <f>+'Presupuesto 2021'!E34+'Presupuesto 2021'!E35</f>
        <v>4352470.78</v>
      </c>
      <c r="G20" s="76">
        <f t="shared" si="0"/>
        <v>4352470.78</v>
      </c>
    </row>
    <row r="21" spans="3:7" x14ac:dyDescent="0.25">
      <c r="C21" s="5" t="s">
        <v>15</v>
      </c>
      <c r="D21" s="6">
        <v>41615138.221342504</v>
      </c>
      <c r="E21" s="6">
        <f>+'[1]Presupuesto 2021'!$E$36+'[1]Presupuesto 2021'!$E$37</f>
        <v>39970064.359999999</v>
      </c>
      <c r="F21" s="63">
        <f>+'Presupuesto 2021'!E36+'Presupuesto 2021'!E37</f>
        <v>721423.21</v>
      </c>
      <c r="G21" s="76">
        <f t="shared" si="0"/>
        <v>721423.21</v>
      </c>
    </row>
    <row r="22" spans="3:7" x14ac:dyDescent="0.25">
      <c r="C22" s="5" t="s">
        <v>16</v>
      </c>
      <c r="D22" s="6">
        <v>9163078.7199999988</v>
      </c>
      <c r="E22" s="6">
        <f>+'[1]Presupuesto 2021'!$E$38+'[1]Presupuesto 2021'!$E$39</f>
        <v>8515324.8300000001</v>
      </c>
      <c r="F22" s="63">
        <f>+'Presupuesto 2021'!E38+'Presupuesto 2021'!E39</f>
        <v>824.04</v>
      </c>
      <c r="G22" s="76">
        <f t="shared" si="0"/>
        <v>824.04</v>
      </c>
    </row>
    <row r="23" spans="3:7" x14ac:dyDescent="0.25">
      <c r="C23" s="5" t="s">
        <v>17</v>
      </c>
      <c r="D23" s="6">
        <v>434265646.51682979</v>
      </c>
      <c r="E23" s="6">
        <f>+'[1]Presupuesto 2021'!$E$40+'[1]Presupuesto 2021'!$E$41+'[1]Presupuesto 2021'!$E$42+'[1]Presupuesto 2021'!$E$43</f>
        <v>523113936.01000005</v>
      </c>
      <c r="F23" s="63">
        <f>+'Presupuesto 2021'!E40+'Presupuesto 2021'!E41+'Presupuesto 2021'!E42+'Presupuesto 2021'!E43</f>
        <v>49119950.740000002</v>
      </c>
      <c r="G23" s="76">
        <f t="shared" si="0"/>
        <v>49119950.740000002</v>
      </c>
    </row>
    <row r="24" spans="3:7" x14ac:dyDescent="0.25">
      <c r="C24" s="5" t="s">
        <v>18</v>
      </c>
      <c r="D24" s="6">
        <v>9363623.6319999993</v>
      </c>
      <c r="E24" s="6">
        <f>+'[1]Presupuesto 2021'!$E$44</f>
        <v>9908878.4600000009</v>
      </c>
      <c r="F24" s="63">
        <f>+'Presupuesto 2021'!E44</f>
        <v>0</v>
      </c>
      <c r="G24" s="76">
        <f t="shared" si="0"/>
        <v>0</v>
      </c>
    </row>
    <row r="25" spans="3:7" x14ac:dyDescent="0.25">
      <c r="C25" s="5" t="s">
        <v>19</v>
      </c>
      <c r="D25" s="6">
        <v>1487345685.51595</v>
      </c>
      <c r="E25" s="6">
        <f>+'[1]Presupuesto 2021'!$E$45+'[1]Presupuesto 2021'!$E$46+'[1]Presupuesto 2021'!$E$47+'[1]Presupuesto 2021'!$E$48+'[1]Presupuesto 2021'!$E$49+'[1]Presupuesto 2021'!$E$50+'[1]Presupuesto 2021'!$E$51+'[1]Presupuesto 2021'!$E$52</f>
        <v>1542059151.2199996</v>
      </c>
      <c r="F25" s="63">
        <f>+'Presupuesto 2021'!E45+'Presupuesto 2021'!E46+'Presupuesto 2021'!E47+'Presupuesto 2021'!E48+'Presupuesto 2021'!E49+'Presupuesto 2021'!E50+'Presupuesto 2021'!E51+'Presupuesto 2021'!E52</f>
        <v>73467778.340000004</v>
      </c>
      <c r="G25" s="76">
        <f t="shared" si="0"/>
        <v>73467778.340000004</v>
      </c>
    </row>
    <row r="26" spans="3:7" x14ac:dyDescent="0.25">
      <c r="C26" s="5" t="s">
        <v>20</v>
      </c>
      <c r="D26" s="6">
        <v>504784964.14114672</v>
      </c>
      <c r="E26" s="6">
        <f>+'[1]Presupuesto 2021'!$E$53+'[1]Presupuesto 2021'!$E$54+'[1]Presupuesto 2021'!$E$55+'[1]Presupuesto 2021'!$E$56+'[1]Presupuesto 2021'!$E$57+'[1]Presupuesto 2021'!$E$58+'[1]Presupuesto 2021'!$E$59+'[1]Presupuesto 2021'!$E$60+'[1]Presupuesto 2021'!$E$61+'[1]Presupuesto 2021'!$E$62+'[1]Presupuesto 2021'!$E$63+'[1]Presupuesto 2021'!$E$64+'[1]Presupuesto 2021'!$E$65</f>
        <v>414732651.47000003</v>
      </c>
      <c r="F26" s="63">
        <f>+'Presupuesto 2021'!E53+'Presupuesto 2021'!E54+'Presupuesto 2021'!E55+'Presupuesto 2021'!E56+'Presupuesto 2021'!E57+'Presupuesto 2021'!E58+'Presupuesto 2021'!E59+'Presupuesto 2021'!E60+'Presupuesto 2021'!E61+'Presupuesto 2021'!E62+'Presupuesto 2021'!E63+'Presupuesto 2021'!E64+'Presupuesto 2021'!E65</f>
        <v>11003248.17</v>
      </c>
      <c r="G26" s="76">
        <f t="shared" si="0"/>
        <v>11003248.17</v>
      </c>
    </row>
    <row r="27" spans="3:7" x14ac:dyDescent="0.25">
      <c r="C27" s="5" t="s">
        <v>21</v>
      </c>
      <c r="D27" s="6">
        <v>0</v>
      </c>
      <c r="E27" s="6"/>
      <c r="G27" s="76">
        <f t="shared" si="0"/>
        <v>0</v>
      </c>
    </row>
    <row r="28" spans="3:7" s="79" customFormat="1" x14ac:dyDescent="0.25">
      <c r="C28" s="3" t="s">
        <v>22</v>
      </c>
      <c r="D28" s="4">
        <v>227728748.58000001</v>
      </c>
      <c r="E28" s="4">
        <f>SUM(E29:E53)</f>
        <v>223315063.83999997</v>
      </c>
      <c r="F28" s="99">
        <f>SUM(F29:F37)</f>
        <v>11992454.33</v>
      </c>
      <c r="G28" s="76">
        <f t="shared" si="0"/>
        <v>11992454.33</v>
      </c>
    </row>
    <row r="29" spans="3:7" x14ac:dyDescent="0.25">
      <c r="C29" s="5" t="s">
        <v>23</v>
      </c>
      <c r="D29" s="6">
        <v>0</v>
      </c>
      <c r="E29" s="6"/>
      <c r="G29" s="76">
        <f t="shared" si="0"/>
        <v>0</v>
      </c>
    </row>
    <row r="30" spans="3:7" x14ac:dyDescent="0.25">
      <c r="C30" s="5" t="s">
        <v>24</v>
      </c>
      <c r="D30" s="6">
        <v>25784788.716800001</v>
      </c>
      <c r="E30" s="6">
        <f>+'[1]Presupuesto 2021'!$E$66</f>
        <v>24603988.709999997</v>
      </c>
      <c r="F30" s="63">
        <f>+'Presupuesto 2021'!E66</f>
        <v>2937383.56</v>
      </c>
      <c r="G30" s="76">
        <f t="shared" si="0"/>
        <v>2937383.56</v>
      </c>
    </row>
    <row r="31" spans="3:7" x14ac:dyDescent="0.25">
      <c r="C31" s="5" t="s">
        <v>25</v>
      </c>
      <c r="D31" s="6">
        <v>2701663.6799999997</v>
      </c>
      <c r="E31" s="6">
        <f>+'[1]Presupuesto 2021'!$E$67</f>
        <v>3252339.88</v>
      </c>
      <c r="F31" s="63">
        <f>+'Presupuesto 2021'!E67</f>
        <v>21500</v>
      </c>
      <c r="G31" s="76">
        <f t="shared" si="0"/>
        <v>21500</v>
      </c>
    </row>
    <row r="32" spans="3:7" x14ac:dyDescent="0.25">
      <c r="C32" s="5" t="s">
        <v>26</v>
      </c>
      <c r="D32" s="6">
        <v>4683513.8319999995</v>
      </c>
      <c r="E32" s="6">
        <f>+'[1]Presupuesto 2021'!$E$68</f>
        <v>6323513.8300000001</v>
      </c>
      <c r="F32" s="63">
        <f>+'Presupuesto 2021'!E68</f>
        <v>131175</v>
      </c>
      <c r="G32" s="76">
        <f t="shared" si="0"/>
        <v>131175</v>
      </c>
    </row>
    <row r="33" spans="3:7" x14ac:dyDescent="0.25">
      <c r="C33" s="5" t="s">
        <v>27</v>
      </c>
      <c r="D33" s="6">
        <v>0</v>
      </c>
      <c r="E33" s="6"/>
      <c r="G33" s="76">
        <f t="shared" si="0"/>
        <v>0</v>
      </c>
    </row>
    <row r="34" spans="3:7" x14ac:dyDescent="0.25">
      <c r="C34" s="5" t="s">
        <v>28</v>
      </c>
      <c r="D34" s="6">
        <v>0</v>
      </c>
      <c r="E34" s="6"/>
      <c r="G34" s="76">
        <f t="shared" si="0"/>
        <v>0</v>
      </c>
    </row>
    <row r="35" spans="3:7" x14ac:dyDescent="0.25">
      <c r="C35" s="5" t="s">
        <v>29</v>
      </c>
      <c r="D35" s="6">
        <v>145209999.99999997</v>
      </c>
      <c r="E35" s="6">
        <f>+'[1]Presupuesto 2021'!$E$69</f>
        <v>140478225.13999999</v>
      </c>
      <c r="F35" s="63">
        <f>+'Presupuesto 2021'!E69</f>
        <v>1189364.26</v>
      </c>
      <c r="G35" s="76">
        <f t="shared" si="0"/>
        <v>1189364.26</v>
      </c>
    </row>
    <row r="36" spans="3:7" x14ac:dyDescent="0.25">
      <c r="C36" s="5" t="s">
        <v>30</v>
      </c>
      <c r="D36" s="6">
        <v>0</v>
      </c>
      <c r="E36" s="6"/>
      <c r="G36" s="76">
        <f t="shared" si="0"/>
        <v>0</v>
      </c>
    </row>
    <row r="37" spans="3:7" x14ac:dyDescent="0.25">
      <c r="C37" s="5" t="s">
        <v>31</v>
      </c>
      <c r="D37" s="6">
        <v>49348782.350000001</v>
      </c>
      <c r="E37" s="6">
        <f>+'[1]Presupuesto 2021'!$E$70+'[1]Presupuesto 2021'!$E$71+'[1]Presupuesto 2021'!$E$72</f>
        <v>48656996.280000001</v>
      </c>
      <c r="F37" s="63">
        <f>+'Presupuesto 2021'!E70+'Presupuesto 2021'!E71+'Presupuesto 2021'!E72</f>
        <v>7713031.5099999998</v>
      </c>
      <c r="G37" s="76">
        <f t="shared" si="0"/>
        <v>7713031.5099999998</v>
      </c>
    </row>
    <row r="38" spans="3:7" x14ac:dyDescent="0.25">
      <c r="C38" s="3" t="s">
        <v>32</v>
      </c>
      <c r="D38" s="4">
        <v>0</v>
      </c>
      <c r="E38" s="4"/>
      <c r="G38" s="76">
        <f t="shared" si="0"/>
        <v>0</v>
      </c>
    </row>
    <row r="39" spans="3:7" x14ac:dyDescent="0.25">
      <c r="C39" s="5" t="s">
        <v>33</v>
      </c>
      <c r="D39" s="6"/>
      <c r="E39" s="6"/>
      <c r="G39" s="76">
        <f t="shared" si="0"/>
        <v>0</v>
      </c>
    </row>
    <row r="40" spans="3:7" x14ac:dyDescent="0.25">
      <c r="C40" s="5" t="s">
        <v>34</v>
      </c>
      <c r="D40" s="6"/>
      <c r="E40" s="6"/>
      <c r="G40" s="76">
        <f t="shared" si="0"/>
        <v>0</v>
      </c>
    </row>
    <row r="41" spans="3:7" x14ac:dyDescent="0.25">
      <c r="C41" s="5" t="s">
        <v>35</v>
      </c>
      <c r="D41" s="6"/>
      <c r="E41" s="6"/>
      <c r="G41" s="76">
        <f t="shared" si="0"/>
        <v>0</v>
      </c>
    </row>
    <row r="42" spans="3:7" x14ac:dyDescent="0.25">
      <c r="C42" s="5" t="s">
        <v>36</v>
      </c>
      <c r="D42" s="6"/>
      <c r="E42" s="6"/>
      <c r="G42" s="76">
        <f t="shared" si="0"/>
        <v>0</v>
      </c>
    </row>
    <row r="43" spans="3:7" x14ac:dyDescent="0.25">
      <c r="C43" s="5" t="s">
        <v>37</v>
      </c>
      <c r="D43" s="6"/>
      <c r="E43" s="6"/>
      <c r="G43" s="76">
        <f t="shared" si="0"/>
        <v>0</v>
      </c>
    </row>
    <row r="44" spans="3:7" x14ac:dyDescent="0.25">
      <c r="C44" s="5" t="s">
        <v>38</v>
      </c>
      <c r="D44" s="6"/>
      <c r="E44" s="6"/>
      <c r="G44" s="76">
        <f t="shared" ref="G44:G75" si="1">SUM(F44:F44)</f>
        <v>0</v>
      </c>
    </row>
    <row r="45" spans="3:7" x14ac:dyDescent="0.25">
      <c r="C45" s="5" t="s">
        <v>39</v>
      </c>
      <c r="D45" s="6"/>
      <c r="E45" s="6"/>
      <c r="G45" s="76">
        <f t="shared" si="1"/>
        <v>0</v>
      </c>
    </row>
    <row r="46" spans="3:7" x14ac:dyDescent="0.25">
      <c r="C46" s="5" t="s">
        <v>40</v>
      </c>
      <c r="D46" s="6"/>
      <c r="E46" s="6"/>
      <c r="G46" s="76">
        <f t="shared" si="1"/>
        <v>0</v>
      </c>
    </row>
    <row r="47" spans="3:7" x14ac:dyDescent="0.25">
      <c r="C47" s="3" t="s">
        <v>41</v>
      </c>
      <c r="D47" s="4"/>
      <c r="E47" s="4"/>
      <c r="G47" s="76">
        <f t="shared" si="1"/>
        <v>0</v>
      </c>
    </row>
    <row r="48" spans="3:7" x14ac:dyDescent="0.25">
      <c r="C48" s="5" t="s">
        <v>42</v>
      </c>
      <c r="D48" s="6"/>
      <c r="E48" s="6"/>
      <c r="G48" s="76">
        <f t="shared" si="1"/>
        <v>0</v>
      </c>
    </row>
    <row r="49" spans="3:7" x14ac:dyDescent="0.25">
      <c r="C49" s="5" t="s">
        <v>43</v>
      </c>
      <c r="D49" s="6"/>
      <c r="E49" s="6"/>
      <c r="G49" s="76">
        <f t="shared" si="1"/>
        <v>0</v>
      </c>
    </row>
    <row r="50" spans="3:7" x14ac:dyDescent="0.25">
      <c r="C50" s="5" t="s">
        <v>44</v>
      </c>
      <c r="D50" s="6"/>
      <c r="E50" s="6"/>
      <c r="G50" s="76">
        <f t="shared" si="1"/>
        <v>0</v>
      </c>
    </row>
    <row r="51" spans="3:7" x14ac:dyDescent="0.25">
      <c r="C51" s="5" t="s">
        <v>45</v>
      </c>
      <c r="D51" s="6"/>
      <c r="E51" s="6"/>
      <c r="G51" s="76">
        <f t="shared" si="1"/>
        <v>0</v>
      </c>
    </row>
    <row r="52" spans="3:7" x14ac:dyDescent="0.25">
      <c r="C52" s="5" t="s">
        <v>46</v>
      </c>
      <c r="D52" s="6"/>
      <c r="E52" s="6"/>
      <c r="G52" s="76">
        <f t="shared" si="1"/>
        <v>0</v>
      </c>
    </row>
    <row r="53" spans="3:7" x14ac:dyDescent="0.25">
      <c r="C53" s="5" t="s">
        <v>47</v>
      </c>
      <c r="D53" s="6"/>
      <c r="E53" s="6"/>
      <c r="G53" s="76">
        <f t="shared" si="1"/>
        <v>0</v>
      </c>
    </row>
    <row r="54" spans="3:7" x14ac:dyDescent="0.25">
      <c r="C54" s="3" t="s">
        <v>48</v>
      </c>
      <c r="D54" s="4">
        <v>598862277.55200005</v>
      </c>
      <c r="E54" s="4">
        <f>SUM(E55:E63)</f>
        <v>580387404.54999995</v>
      </c>
      <c r="F54" s="99">
        <f>SUM(F55:F63)</f>
        <v>1075556.6000000001</v>
      </c>
      <c r="G54" s="76">
        <f t="shared" si="1"/>
        <v>1075556.6000000001</v>
      </c>
    </row>
    <row r="55" spans="3:7" x14ac:dyDescent="0.25">
      <c r="C55" s="5" t="s">
        <v>49</v>
      </c>
      <c r="D55" s="6">
        <v>64893746.631999999</v>
      </c>
      <c r="E55" s="6">
        <f>+'[1]Presupuesto 2021'!$E$73+'[1]Presupuesto 2021'!$E$74</f>
        <v>73066246.629999995</v>
      </c>
      <c r="F55" s="63">
        <f>+'Presupuesto 2021'!E73+'Presupuesto 2021'!E74</f>
        <v>229745.85</v>
      </c>
      <c r="G55" s="76">
        <f t="shared" si="1"/>
        <v>229745.85</v>
      </c>
    </row>
    <row r="56" spans="3:7" x14ac:dyDescent="0.25">
      <c r="C56" s="5" t="s">
        <v>50</v>
      </c>
      <c r="D56" s="6">
        <v>0</v>
      </c>
      <c r="E56" s="6"/>
      <c r="G56" s="76">
        <f t="shared" si="1"/>
        <v>0</v>
      </c>
    </row>
    <row r="57" spans="3:7" x14ac:dyDescent="0.25">
      <c r="C57" s="5" t="s">
        <v>51</v>
      </c>
      <c r="D57" s="6">
        <v>0</v>
      </c>
      <c r="E57" s="6"/>
      <c r="G57" s="76">
        <f t="shared" si="1"/>
        <v>0</v>
      </c>
    </row>
    <row r="58" spans="3:7" x14ac:dyDescent="0.25">
      <c r="C58" s="5" t="s">
        <v>52</v>
      </c>
      <c r="D58" s="6">
        <v>72945554.519999996</v>
      </c>
      <c r="E58" s="6">
        <f>+'[1]Presupuesto 2021'!$E$76+'[1]Presupuesto 2021'!$E$77</f>
        <v>74502054.519999996</v>
      </c>
      <c r="G58" s="76">
        <f t="shared" si="1"/>
        <v>0</v>
      </c>
    </row>
    <row r="59" spans="3:7" x14ac:dyDescent="0.25">
      <c r="C59" s="5" t="s">
        <v>53</v>
      </c>
      <c r="D59" s="6">
        <v>3300000</v>
      </c>
      <c r="E59" s="6">
        <f>+'[1]Presupuesto 2021'!$E$75</f>
        <v>3300000</v>
      </c>
      <c r="F59" s="63">
        <f>+'Presupuesto 2021'!E76+'Presupuesto 2021'!E77</f>
        <v>845810.75</v>
      </c>
      <c r="G59" s="76">
        <f t="shared" si="1"/>
        <v>845810.75</v>
      </c>
    </row>
    <row r="60" spans="3:7" x14ac:dyDescent="0.25">
      <c r="C60" s="5" t="s">
        <v>54</v>
      </c>
      <c r="D60" s="6">
        <v>0</v>
      </c>
      <c r="E60" s="6"/>
      <c r="G60" s="76">
        <f t="shared" si="1"/>
        <v>0</v>
      </c>
    </row>
    <row r="61" spans="3:7" x14ac:dyDescent="0.25">
      <c r="C61" s="5" t="s">
        <v>55</v>
      </c>
      <c r="D61" s="6">
        <v>0</v>
      </c>
      <c r="E61" s="6"/>
      <c r="G61" s="76">
        <f t="shared" si="1"/>
        <v>0</v>
      </c>
    </row>
    <row r="62" spans="3:7" x14ac:dyDescent="0.25">
      <c r="C62" s="5" t="s">
        <v>56</v>
      </c>
      <c r="D62" s="6">
        <v>452722976.40000004</v>
      </c>
      <c r="E62" s="6">
        <f>+'[1]Presupuesto 2021'!$E$78</f>
        <v>425520603.39999998</v>
      </c>
      <c r="F62" s="63">
        <f>+'Presupuesto 2021'!E78</f>
        <v>0</v>
      </c>
      <c r="G62" s="76">
        <f t="shared" si="1"/>
        <v>0</v>
      </c>
    </row>
    <row r="63" spans="3:7" x14ac:dyDescent="0.25">
      <c r="C63" s="5" t="s">
        <v>57</v>
      </c>
      <c r="D63" s="6">
        <v>5000000</v>
      </c>
      <c r="E63" s="6">
        <f>+'[1]Presupuesto 2021'!$E$79</f>
        <v>3998500</v>
      </c>
      <c r="F63" s="63">
        <f>+'Presupuesto 2021'!E79</f>
        <v>0</v>
      </c>
      <c r="G63" s="76">
        <f t="shared" si="1"/>
        <v>0</v>
      </c>
    </row>
    <row r="64" spans="3:7" x14ac:dyDescent="0.25">
      <c r="C64" s="3" t="s">
        <v>58</v>
      </c>
      <c r="D64" s="4">
        <v>6153779075.0100002</v>
      </c>
      <c r="E64" s="4">
        <f>SUM(E65:E66)</f>
        <v>6134267738.8403397</v>
      </c>
      <c r="F64" s="99">
        <f>SUM(F65:F71)</f>
        <v>201867647.88999999</v>
      </c>
      <c r="G64" s="76">
        <f t="shared" si="1"/>
        <v>201867647.88999999</v>
      </c>
    </row>
    <row r="65" spans="3:7" x14ac:dyDescent="0.25">
      <c r="C65" s="5" t="s">
        <v>59</v>
      </c>
      <c r="D65" s="6">
        <v>22358823.312000003</v>
      </c>
      <c r="E65" s="6">
        <f>+'[1]Presupuesto 2021'!$E$80</f>
        <v>22358823.309999999</v>
      </c>
      <c r="F65" s="63">
        <f>+'Presupuesto 2021'!E80</f>
        <v>0</v>
      </c>
      <c r="G65" s="76">
        <f t="shared" si="1"/>
        <v>0</v>
      </c>
    </row>
    <row r="66" spans="3:7" x14ac:dyDescent="0.25">
      <c r="C66" s="5" t="s">
        <v>60</v>
      </c>
      <c r="D66" s="6">
        <v>6131420251.6999998</v>
      </c>
      <c r="E66" s="76">
        <v>6111908915.5303392</v>
      </c>
      <c r="F66" s="63">
        <f>+'Presupuesto 2021'!E81+'Presupuesto 2021'!E82</f>
        <v>201867647.88999999</v>
      </c>
      <c r="G66" s="76">
        <f t="shared" si="1"/>
        <v>201867647.88999999</v>
      </c>
    </row>
    <row r="67" spans="3:7" x14ac:dyDescent="0.25">
      <c r="C67" s="5" t="s">
        <v>61</v>
      </c>
      <c r="D67" s="6"/>
      <c r="E67" s="6"/>
      <c r="G67" s="76">
        <f t="shared" si="1"/>
        <v>0</v>
      </c>
    </row>
    <row r="68" spans="3:7" x14ac:dyDescent="0.25">
      <c r="C68" s="5" t="s">
        <v>62</v>
      </c>
      <c r="D68" s="6"/>
      <c r="E68" s="6"/>
      <c r="G68" s="76">
        <f t="shared" si="1"/>
        <v>0</v>
      </c>
    </row>
    <row r="69" spans="3:7" x14ac:dyDescent="0.25">
      <c r="C69" s="3" t="s">
        <v>93</v>
      </c>
      <c r="D69" s="4"/>
      <c r="E69" s="4"/>
      <c r="G69" s="76">
        <f t="shared" si="1"/>
        <v>0</v>
      </c>
    </row>
    <row r="70" spans="3:7" x14ac:dyDescent="0.25">
      <c r="C70" s="5" t="s">
        <v>63</v>
      </c>
      <c r="D70" s="6"/>
      <c r="E70" s="6"/>
      <c r="G70" s="76">
        <f t="shared" si="1"/>
        <v>0</v>
      </c>
    </row>
    <row r="71" spans="3:7" x14ac:dyDescent="0.25">
      <c r="C71" s="5" t="s">
        <v>64</v>
      </c>
      <c r="D71" s="6"/>
      <c r="E71" s="6"/>
      <c r="G71" s="76">
        <f t="shared" si="1"/>
        <v>0</v>
      </c>
    </row>
    <row r="72" spans="3:7" x14ac:dyDescent="0.25">
      <c r="C72" s="3" t="s">
        <v>65</v>
      </c>
      <c r="D72" s="4"/>
      <c r="E72" s="4"/>
      <c r="F72" s="99">
        <f>SUM(F73:F75)</f>
        <v>192436777.33000001</v>
      </c>
      <c r="G72" s="76">
        <f t="shared" si="1"/>
        <v>192436777.33000001</v>
      </c>
    </row>
    <row r="73" spans="3:7" x14ac:dyDescent="0.25">
      <c r="C73" s="5" t="s">
        <v>66</v>
      </c>
      <c r="D73" s="6"/>
      <c r="E73" s="6"/>
      <c r="F73" s="76">
        <v>181420072.18000001</v>
      </c>
      <c r="G73" s="76">
        <f t="shared" si="1"/>
        <v>181420072.18000001</v>
      </c>
    </row>
    <row r="74" spans="3:7" x14ac:dyDescent="0.25">
      <c r="C74" s="5" t="s">
        <v>67</v>
      </c>
      <c r="D74" s="6"/>
      <c r="E74" s="6"/>
      <c r="F74" s="76"/>
      <c r="G74" s="76">
        <f t="shared" si="1"/>
        <v>0</v>
      </c>
    </row>
    <row r="75" spans="3:7" x14ac:dyDescent="0.25">
      <c r="C75" s="5" t="s">
        <v>68</v>
      </c>
      <c r="D75" s="6"/>
      <c r="E75" s="6"/>
      <c r="F75" s="76">
        <v>11016705.15</v>
      </c>
      <c r="G75" s="76">
        <f t="shared" si="1"/>
        <v>11016705.15</v>
      </c>
    </row>
    <row r="76" spans="3:7" x14ac:dyDescent="0.25">
      <c r="C76" s="1" t="s">
        <v>69</v>
      </c>
      <c r="D76" s="2"/>
      <c r="E76" s="2"/>
      <c r="F76" s="2"/>
      <c r="G76" s="76">
        <f t="shared" ref="G76:G84" si="2">SUM(F76:F76)</f>
        <v>0</v>
      </c>
    </row>
    <row r="77" spans="3:7" x14ac:dyDescent="0.25">
      <c r="C77" s="3" t="s">
        <v>70</v>
      </c>
      <c r="D77" s="4"/>
      <c r="E77" s="4"/>
      <c r="F77" s="99"/>
      <c r="G77" s="76">
        <f t="shared" si="2"/>
        <v>0</v>
      </c>
    </row>
    <row r="78" spans="3:7" x14ac:dyDescent="0.25">
      <c r="C78" s="5" t="s">
        <v>71</v>
      </c>
      <c r="D78" s="6"/>
      <c r="E78" s="6"/>
      <c r="G78" s="76">
        <f t="shared" si="2"/>
        <v>0</v>
      </c>
    </row>
    <row r="79" spans="3:7" x14ac:dyDescent="0.25">
      <c r="C79" s="5" t="s">
        <v>72</v>
      </c>
      <c r="D79" s="6"/>
      <c r="E79" s="6"/>
      <c r="G79" s="76">
        <f t="shared" si="2"/>
        <v>0</v>
      </c>
    </row>
    <row r="80" spans="3:7" x14ac:dyDescent="0.25">
      <c r="C80" s="3" t="s">
        <v>73</v>
      </c>
      <c r="D80" s="4"/>
      <c r="E80" s="4"/>
      <c r="F80" s="94">
        <f>SUM(F81:F82)</f>
        <v>107189143498</v>
      </c>
      <c r="G80" s="76">
        <f t="shared" si="2"/>
        <v>107189143498</v>
      </c>
    </row>
    <row r="81" spans="3:7" x14ac:dyDescent="0.25">
      <c r="C81" s="5" t="s">
        <v>74</v>
      </c>
      <c r="D81" s="6"/>
      <c r="E81" s="6"/>
      <c r="F81" s="76">
        <v>63451451176.230003</v>
      </c>
      <c r="G81" s="76">
        <f t="shared" si="2"/>
        <v>63451451176.230003</v>
      </c>
    </row>
    <row r="82" spans="3:7" x14ac:dyDescent="0.25">
      <c r="C82" s="5" t="s">
        <v>75</v>
      </c>
      <c r="D82" s="6"/>
      <c r="E82" s="6"/>
      <c r="F82" s="76">
        <v>43737692321.769997</v>
      </c>
      <c r="G82" s="76">
        <f t="shared" si="2"/>
        <v>43737692321.769997</v>
      </c>
    </row>
    <row r="83" spans="3:7" x14ac:dyDescent="0.25">
      <c r="C83" s="3" t="s">
        <v>76</v>
      </c>
      <c r="D83" s="4"/>
      <c r="E83" s="4"/>
      <c r="G83" s="76">
        <f t="shared" si="2"/>
        <v>0</v>
      </c>
    </row>
    <row r="84" spans="3:7" x14ac:dyDescent="0.25">
      <c r="C84" s="5" t="s">
        <v>77</v>
      </c>
      <c r="D84" s="6"/>
      <c r="E84" s="6"/>
      <c r="G84" s="76">
        <f t="shared" si="2"/>
        <v>0</v>
      </c>
    </row>
    <row r="85" spans="3:7" x14ac:dyDescent="0.25">
      <c r="C85" s="8" t="s">
        <v>78</v>
      </c>
      <c r="D85" s="119">
        <f>+D64+D54+D28+D18+D12</f>
        <v>12155174351.060339</v>
      </c>
      <c r="E85" s="119">
        <f>+E64+E54+E28+E18+E12</f>
        <v>12155174351.060339</v>
      </c>
      <c r="F85" s="119">
        <f>+F80+F72+F64+F54+F28+F18+F12</f>
        <v>110913034341.19</v>
      </c>
      <c r="G85" s="119">
        <f t="shared" ref="G85" si="3">+G80+G72+G64+G54+G28+G18+G12</f>
        <v>110913034341.19</v>
      </c>
    </row>
    <row r="86" spans="3:7" ht="24.75" x14ac:dyDescent="0.25">
      <c r="C86" s="125" t="s">
        <v>277</v>
      </c>
      <c r="D86" s="120"/>
      <c r="E86" s="121"/>
      <c r="F86" s="121"/>
    </row>
    <row r="87" spans="3:7" ht="15.75" x14ac:dyDescent="0.25">
      <c r="C87" s="120" t="s">
        <v>278</v>
      </c>
      <c r="D87" s="120"/>
      <c r="E87" s="122"/>
      <c r="F87" s="14"/>
    </row>
  </sheetData>
  <mergeCells count="9">
    <mergeCell ref="C9:C10"/>
    <mergeCell ref="D9:D10"/>
    <mergeCell ref="E9:E10"/>
    <mergeCell ref="F9:G9"/>
    <mergeCell ref="C3:G3"/>
    <mergeCell ref="C4:G4"/>
    <mergeCell ref="C5:G5"/>
    <mergeCell ref="C6:G6"/>
    <mergeCell ref="C7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9352-68A6-4B93-8DEF-056240488F4A}">
  <dimension ref="C3:R88"/>
  <sheetViews>
    <sheetView showGridLines="0" tabSelected="1" view="pageBreakPreview" topLeftCell="C82" zoomScale="64" zoomScaleNormal="100" zoomScaleSheetLayoutView="64" workbookViewId="0">
      <selection activeCell="O88" sqref="O88"/>
    </sheetView>
  </sheetViews>
  <sheetFormatPr baseColWidth="10" defaultColWidth="11.42578125" defaultRowHeight="15" x14ac:dyDescent="0.25"/>
  <cols>
    <col min="1" max="2" width="0" hidden="1" customWidth="1"/>
    <col min="3" max="3" width="91.7109375" customWidth="1"/>
    <col min="4" max="4" width="31.28515625" customWidth="1"/>
    <col min="5" max="5" width="33.42578125" bestFit="1" customWidth="1"/>
    <col min="6" max="6" width="25.5703125" customWidth="1"/>
    <col min="7" max="7" width="25.140625" customWidth="1"/>
    <col min="8" max="8" width="26.28515625" customWidth="1"/>
    <col min="9" max="9" width="26.85546875" customWidth="1"/>
    <col min="10" max="10" width="25.140625" customWidth="1"/>
    <col min="11" max="11" width="26.28515625" customWidth="1"/>
    <col min="12" max="12" width="25.5703125" customWidth="1"/>
    <col min="13" max="13" width="26" bestFit="1" customWidth="1"/>
    <col min="14" max="14" width="25.28515625" customWidth="1"/>
    <col min="15" max="15" width="26" customWidth="1"/>
    <col min="16" max="16" width="26.28515625" bestFit="1" customWidth="1"/>
    <col min="17" max="17" width="24.7109375" bestFit="1" customWidth="1"/>
  </cols>
  <sheetData>
    <row r="3" spans="3:18" ht="28.5" customHeight="1" x14ac:dyDescent="0.25">
      <c r="C3" s="136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3:18" ht="21" customHeight="1" x14ac:dyDescent="0.25">
      <c r="C4" s="138" t="s">
        <v>0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3:18" ht="15.75" x14ac:dyDescent="0.25">
      <c r="C5" s="140" t="s">
        <v>279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3:18" ht="15.75" customHeight="1" x14ac:dyDescent="0.25">
      <c r="C6" s="142" t="s">
        <v>79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</row>
    <row r="7" spans="3:18" ht="15.75" customHeight="1" x14ac:dyDescent="0.25">
      <c r="C7" s="147" t="s">
        <v>1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</row>
    <row r="9" spans="3:18" ht="25.5" customHeight="1" x14ac:dyDescent="0.25">
      <c r="C9" s="131" t="s">
        <v>2</v>
      </c>
      <c r="D9" s="132" t="s">
        <v>3</v>
      </c>
      <c r="E9" s="132" t="s">
        <v>4</v>
      </c>
      <c r="F9" s="134" t="s">
        <v>80</v>
      </c>
      <c r="G9" s="148"/>
      <c r="H9" s="148"/>
      <c r="I9" s="148"/>
      <c r="J9" s="148"/>
      <c r="K9" s="148"/>
      <c r="L9" s="148"/>
      <c r="M9" s="148"/>
      <c r="N9" s="148"/>
      <c r="O9" s="148"/>
      <c r="P9" s="149"/>
      <c r="Q9" s="135"/>
    </row>
    <row r="10" spans="3:18" x14ac:dyDescent="0.25">
      <c r="C10" s="131"/>
      <c r="D10" s="133"/>
      <c r="E10" s="133"/>
      <c r="F10" s="9" t="s">
        <v>81</v>
      </c>
      <c r="G10" s="9" t="s">
        <v>82</v>
      </c>
      <c r="H10" s="9" t="s">
        <v>83</v>
      </c>
      <c r="I10" s="9" t="s">
        <v>84</v>
      </c>
      <c r="J10" s="10" t="s">
        <v>85</v>
      </c>
      <c r="K10" s="9" t="s">
        <v>86</v>
      </c>
      <c r="L10" s="10" t="s">
        <v>87</v>
      </c>
      <c r="M10" s="9" t="s">
        <v>88</v>
      </c>
      <c r="N10" s="9" t="s">
        <v>89</v>
      </c>
      <c r="O10" s="9" t="s">
        <v>90</v>
      </c>
      <c r="P10" s="9" t="s">
        <v>119</v>
      </c>
      <c r="Q10" s="9" t="s">
        <v>92</v>
      </c>
    </row>
    <row r="11" spans="3:18" x14ac:dyDescent="0.25">
      <c r="C11" s="1" t="s">
        <v>5</v>
      </c>
      <c r="D11" s="2"/>
      <c r="E11" s="2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2"/>
    </row>
    <row r="12" spans="3:18" x14ac:dyDescent="0.25">
      <c r="C12" s="3" t="s">
        <v>6</v>
      </c>
      <c r="D12" s="127">
        <f>SUM(D13:D17)</f>
        <v>2319955991</v>
      </c>
      <c r="E12" s="127">
        <f>SUM(E13:E17)</f>
        <v>2319955991</v>
      </c>
      <c r="F12" s="118">
        <f t="shared" ref="F12:P12" si="0">SUM(F13:F17)</f>
        <v>198393269.43000004</v>
      </c>
      <c r="G12" s="118">
        <f t="shared" si="0"/>
        <v>219786854.09000003</v>
      </c>
      <c r="H12" s="118">
        <f t="shared" si="0"/>
        <v>203552988.50000003</v>
      </c>
      <c r="I12" s="118">
        <f t="shared" si="0"/>
        <v>196802848.67000002</v>
      </c>
      <c r="J12" s="118">
        <v>189574066.31</v>
      </c>
      <c r="K12" s="118">
        <f t="shared" si="0"/>
        <v>197217276.24000004</v>
      </c>
      <c r="L12" s="118">
        <f t="shared" si="0"/>
        <v>198107785.06999996</v>
      </c>
      <c r="M12" s="118">
        <f t="shared" si="0"/>
        <v>202539066.52000004</v>
      </c>
      <c r="N12" s="118">
        <f t="shared" si="0"/>
        <v>180640049.12</v>
      </c>
      <c r="O12" s="118">
        <f t="shared" si="0"/>
        <v>185688053.33000001</v>
      </c>
      <c r="P12" s="118">
        <f t="shared" si="0"/>
        <v>190013649.09</v>
      </c>
      <c r="Q12" s="76">
        <f>SUM(F12:P12)</f>
        <v>2162315906.3699999</v>
      </c>
    </row>
    <row r="13" spans="3:18" x14ac:dyDescent="0.25">
      <c r="C13" s="5" t="s">
        <v>7</v>
      </c>
      <c r="D13" s="126">
        <v>1907111856</v>
      </c>
      <c r="E13" s="126">
        <v>1907111856</v>
      </c>
      <c r="F13" s="81">
        <v>157157547.03000003</v>
      </c>
      <c r="G13" s="81">
        <f>+Cuenta!J40</f>
        <v>178889906.20000005</v>
      </c>
      <c r="H13" s="81">
        <f>+Cuenta!K40</f>
        <v>157153944.62</v>
      </c>
      <c r="I13" s="81">
        <f>+Cuenta!L40</f>
        <v>157645870.31</v>
      </c>
      <c r="J13" s="81">
        <v>149501044.02000001</v>
      </c>
      <c r="K13" s="81">
        <f>+Cuenta!N40</f>
        <v>157029240.94000003</v>
      </c>
      <c r="L13" s="81">
        <f>+Cuenta!O40</f>
        <v>158056825.95999998</v>
      </c>
      <c r="M13" s="81">
        <f>+Cuenta!P40</f>
        <v>161981432.55000001</v>
      </c>
      <c r="N13" s="81">
        <f>+[1]Cuenta!$Q$40</f>
        <v>140084040.19999999</v>
      </c>
      <c r="O13" s="81">
        <f>+[1]Cuenta!$R$40</f>
        <v>145272785.61000001</v>
      </c>
      <c r="P13" s="81">
        <f>+[1]Cuenta!$S$40</f>
        <v>150073385.43000001</v>
      </c>
      <c r="Q13" s="76">
        <f t="shared" ref="Q13:Q76" si="1">SUM(F13:P13)</f>
        <v>1712846022.8700001</v>
      </c>
    </row>
    <row r="14" spans="3:18" x14ac:dyDescent="0.25">
      <c r="C14" s="5" t="s">
        <v>8</v>
      </c>
      <c r="D14" s="126">
        <v>244734805</v>
      </c>
      <c r="E14" s="126">
        <v>244734805</v>
      </c>
      <c r="F14" s="63">
        <v>19249959.939999998</v>
      </c>
      <c r="G14" s="63">
        <f>+'Presupuesto 2021'!F28</f>
        <v>19133572.600000001</v>
      </c>
      <c r="H14" s="63">
        <f>+'Presupuesto 2021'!G28</f>
        <v>22857677.550000001</v>
      </c>
      <c r="I14" s="63">
        <f>+'Presupuesto 2021'!H28</f>
        <v>14517246.49</v>
      </c>
      <c r="J14" s="63">
        <v>18731245.359999999</v>
      </c>
      <c r="K14" s="63">
        <f>+'Presupuesto 2021'!J28</f>
        <v>19334157.219999999</v>
      </c>
      <c r="L14" s="63">
        <f>+'Presupuesto 2021'!K28</f>
        <v>18747013.100000001</v>
      </c>
      <c r="M14" s="63">
        <f>+'Presupuesto 2021'!L28</f>
        <v>19471058.43</v>
      </c>
      <c r="N14" s="63">
        <f>+'[1]Presupuesto 2021'!$M$28</f>
        <v>19471058.43</v>
      </c>
      <c r="O14" s="63">
        <f>+'[1]Presupuesto 2021'!$N$28</f>
        <v>19377156.189999998</v>
      </c>
      <c r="P14" s="63">
        <f>+'[1]Presupuesto 2021'!$O$28</f>
        <v>18920809.379999999</v>
      </c>
      <c r="Q14" s="76">
        <f t="shared" si="1"/>
        <v>209810954.69</v>
      </c>
    </row>
    <row r="15" spans="3:18" x14ac:dyDescent="0.25">
      <c r="C15" s="5" t="s">
        <v>9</v>
      </c>
      <c r="D15" s="128"/>
      <c r="E15" s="128"/>
      <c r="Q15" s="76">
        <f t="shared" si="1"/>
        <v>0</v>
      </c>
      <c r="R15" s="11"/>
    </row>
    <row r="16" spans="3:18" x14ac:dyDescent="0.25">
      <c r="C16" s="5" t="s">
        <v>10</v>
      </c>
      <c r="D16" s="126">
        <v>168109330</v>
      </c>
      <c r="E16" s="126">
        <v>168109330</v>
      </c>
      <c r="F16" s="63">
        <v>4029852.34</v>
      </c>
      <c r="G16" s="63">
        <f>+'Presupuesto 2021'!F29</f>
        <v>3935308.47</v>
      </c>
      <c r="H16" s="63">
        <f>+'Presupuesto 2021'!G29</f>
        <v>5681285.6500000004</v>
      </c>
      <c r="I16" s="63">
        <f>+'Presupuesto 2021'!H29</f>
        <v>6694820.6000000006</v>
      </c>
      <c r="J16" s="63">
        <v>3427598.79</v>
      </c>
      <c r="K16" s="63">
        <f>+'Presupuesto 2021'!J29</f>
        <v>2770491.81</v>
      </c>
      <c r="L16" s="63">
        <f>+'Presupuesto 2021'!K29</f>
        <v>3614277.2199999997</v>
      </c>
      <c r="M16" s="63">
        <f>+'Presupuesto 2021'!L29</f>
        <v>3892059.6799999997</v>
      </c>
      <c r="N16" s="63">
        <f>+'[1]Presupuesto 2021'!$M$29</f>
        <v>3892059.6799999997</v>
      </c>
      <c r="O16" s="63">
        <f>+'[1]Presupuesto 2021'!$N$29</f>
        <v>4614197.4800000004</v>
      </c>
      <c r="P16" s="63">
        <f>+'[1]Presupuesto 2021'!$O$29</f>
        <v>4498767.12</v>
      </c>
      <c r="Q16" s="76">
        <f t="shared" si="1"/>
        <v>47050718.839999996</v>
      </c>
    </row>
    <row r="17" spans="3:17" x14ac:dyDescent="0.25">
      <c r="C17" s="5" t="s">
        <v>11</v>
      </c>
      <c r="D17" s="128"/>
      <c r="E17" s="128"/>
      <c r="F17" s="63">
        <v>17955910.120000001</v>
      </c>
      <c r="G17" s="63">
        <f>+Cuenta!J41</f>
        <v>17828066.82</v>
      </c>
      <c r="H17" s="63">
        <f>+Cuenta!K41</f>
        <v>17860080.68</v>
      </c>
      <c r="I17" s="63">
        <f>+Cuenta!L41</f>
        <v>17944911.27</v>
      </c>
      <c r="J17" s="63">
        <v>17914178.140000001</v>
      </c>
      <c r="K17" s="63">
        <f>+Cuenta!N41</f>
        <v>18083386.27</v>
      </c>
      <c r="L17" s="63">
        <f>+Cuenta!O41</f>
        <v>17689668.789999999</v>
      </c>
      <c r="M17" s="63">
        <f>+Cuenta!P41</f>
        <v>17194515.859999999</v>
      </c>
      <c r="N17" s="63">
        <f>+[1]Cuenta!$P$41</f>
        <v>17192890.809999999</v>
      </c>
      <c r="O17" s="63">
        <f>+[1]Cuenta!$R$41</f>
        <v>16423914.050000001</v>
      </c>
      <c r="P17" s="63">
        <f>+[1]Cuenta!$S$41</f>
        <v>16520687.160000002</v>
      </c>
      <c r="Q17" s="76">
        <f t="shared" si="1"/>
        <v>192608209.97</v>
      </c>
    </row>
    <row r="18" spans="3:17" s="79" customFormat="1" x14ac:dyDescent="0.25">
      <c r="C18" s="3" t="s">
        <v>12</v>
      </c>
      <c r="D18" s="127">
        <f>SUM(D19:D27)</f>
        <v>41251458959.51683</v>
      </c>
      <c r="E18" s="127">
        <f>SUM(E19:E27)</f>
        <v>41251458959.51683</v>
      </c>
      <c r="F18" s="99">
        <f t="shared" ref="F18:P18" si="2">SUM(F19:F27)</f>
        <v>3118125137.6100035</v>
      </c>
      <c r="G18" s="99">
        <f t="shared" si="2"/>
        <v>2741279577.3952894</v>
      </c>
      <c r="H18" s="99">
        <f t="shared" si="2"/>
        <v>2778769570.7617593</v>
      </c>
      <c r="I18" s="99">
        <f t="shared" si="2"/>
        <v>3062122531.8004961</v>
      </c>
      <c r="J18" s="99">
        <v>2920558628.1299996</v>
      </c>
      <c r="K18" s="99">
        <f t="shared" si="2"/>
        <v>3830048240.1905794</v>
      </c>
      <c r="L18" s="99">
        <f t="shared" si="2"/>
        <v>2296664555.8099999</v>
      </c>
      <c r="M18" s="99">
        <f t="shared" si="2"/>
        <v>3413798122.2099991</v>
      </c>
      <c r="N18" s="99">
        <f t="shared" si="2"/>
        <v>3471034836.0699997</v>
      </c>
      <c r="O18" s="99">
        <f t="shared" si="2"/>
        <v>3003225524.4400005</v>
      </c>
      <c r="P18" s="99">
        <f t="shared" si="2"/>
        <v>2842916264.914999</v>
      </c>
      <c r="Q18" s="76">
        <f t="shared" si="1"/>
        <v>33478542989.33313</v>
      </c>
    </row>
    <row r="19" spans="3:17" x14ac:dyDescent="0.25">
      <c r="C19" s="5" t="s">
        <v>13</v>
      </c>
      <c r="D19" s="126">
        <v>36044933915</v>
      </c>
      <c r="E19" s="126">
        <v>36044933915</v>
      </c>
      <c r="F19" s="63">
        <v>2979459442.3300033</v>
      </c>
      <c r="G19" s="63">
        <f>+'Presupuesto 2021'!F30+'Presupuesto 2021'!F31+'Presupuesto 2021'!F32+'Presupuesto 2021'!F33</f>
        <v>2577409520.2652893</v>
      </c>
      <c r="H19" s="63">
        <f>+'Presupuesto 2021'!G30+'Presupuesto 2021'!G31+'Presupuesto 2021'!G32+'Presupuesto 2021'!G33</f>
        <v>2475133833.831759</v>
      </c>
      <c r="I19" s="63">
        <f>+'Presupuesto 2021'!H30+'Presupuesto 2021'!H31+'Presupuesto 2021'!H32+'Presupuesto 2021'!H33</f>
        <v>2883119922.4704957</v>
      </c>
      <c r="J19" s="63">
        <v>2764323169.4699998</v>
      </c>
      <c r="K19" s="63">
        <f>+'Presupuesto 2021'!J30+'Presupuesto 2021'!J31+'Presupuesto 2021'!J32+'Presupuesto 2021'!J33</f>
        <v>3692163662.360579</v>
      </c>
      <c r="L19" s="63">
        <f>+'Presupuesto 2021'!K30+'Presupuesto 2021'!K31+'Presupuesto 2021'!K32+'Presupuesto 2021'!K33</f>
        <v>2143590842.1399999</v>
      </c>
      <c r="M19" s="63">
        <f>+'Presupuesto 2021'!L30+'Presupuesto 2021'!L31+'Presupuesto 2021'!L32+'Presupuesto 2021'!L33</f>
        <v>3236037394.9599996</v>
      </c>
      <c r="N19" s="63">
        <f>+'[1]Presupuesto 2021'!$M$30+'[1]Presupuesto 2021'!$M$31+'[1]Presupuesto 2021'!$M$32+'[1]Presupuesto 2021'!$M$33</f>
        <v>3293274108.8199997</v>
      </c>
      <c r="O19" s="63">
        <f>+'[1]Presupuesto 2021'!$N$30+'[1]Presupuesto 2021'!$N$31+'[1]Presupuesto 2021'!$N$32+'[1]Presupuesto 2021'!$N$33</f>
        <v>2852407322.52</v>
      </c>
      <c r="P19" s="63">
        <f>+'[1]Presupuesto 2021'!$O$30+'[1]Presupuesto 2021'!$O$31+'[1]Presupuesto 2021'!$O$32+'[1]Presupuesto 2021'!$O$33</f>
        <v>2691270945.3599997</v>
      </c>
      <c r="Q19" s="76">
        <f t="shared" si="1"/>
        <v>31588190164.528126</v>
      </c>
    </row>
    <row r="20" spans="3:17" x14ac:dyDescent="0.25">
      <c r="C20" s="5" t="s">
        <v>14</v>
      </c>
      <c r="D20" s="126">
        <v>126437909</v>
      </c>
      <c r="E20" s="126">
        <v>126437909</v>
      </c>
      <c r="F20" s="63">
        <v>4352470.78</v>
      </c>
      <c r="G20" s="63">
        <f>+'Presupuesto 2021'!F34+'Presupuesto 2021'!F35</f>
        <v>3685018.4299999997</v>
      </c>
      <c r="H20" s="63">
        <f>+'Presupuesto 2021'!G34+'Presupuesto 2021'!G35</f>
        <v>6830597.7599999998</v>
      </c>
      <c r="I20" s="63">
        <f>+'Presupuesto 2021'!H34+'Presupuesto 2021'!H35</f>
        <v>18412039.920000002</v>
      </c>
      <c r="J20" s="63">
        <v>-907687.62999999989</v>
      </c>
      <c r="K20" s="63">
        <f>+'Presupuesto 2021'!J34+'Presupuesto 2021'!J35</f>
        <v>1541243.63</v>
      </c>
      <c r="L20" s="63">
        <f>+'Presupuesto 2021'!K34+'Presupuesto 2021'!K35</f>
        <v>1072594.51</v>
      </c>
      <c r="M20" s="63">
        <f>+'Presupuesto 2021'!L34+'Presupuesto 2021'!L35</f>
        <v>2750349.45</v>
      </c>
      <c r="N20" s="63">
        <f>+'[1]Presupuesto 2021'!$M$34+'[1]Presupuesto 2021'!$M$35</f>
        <v>2750349.45</v>
      </c>
      <c r="O20" s="63">
        <f>+'[1]Presupuesto 2021'!$N$34+'[1]Presupuesto 2021'!$N$35</f>
        <v>2914047.76</v>
      </c>
      <c r="P20" s="63">
        <f>+'[1]Presupuesto 2021'!$O$34+'[1]Presupuesto 2021'!$O$35</f>
        <v>3749475.72</v>
      </c>
      <c r="Q20" s="76">
        <f t="shared" si="1"/>
        <v>47150499.780000001</v>
      </c>
    </row>
    <row r="21" spans="3:17" x14ac:dyDescent="0.25">
      <c r="C21" s="5" t="s">
        <v>15</v>
      </c>
      <c r="D21" s="126">
        <v>41615139</v>
      </c>
      <c r="E21" s="126">
        <v>41615139</v>
      </c>
      <c r="F21" s="63">
        <v>721423.21</v>
      </c>
      <c r="G21" s="63">
        <f>+'Presupuesto 2021'!F36+'Presupuesto 2021'!F37</f>
        <v>1470371.83</v>
      </c>
      <c r="H21" s="63">
        <f>+'Presupuesto 2021'!G36+'Presupuesto 2021'!G37</f>
        <v>2758266.05</v>
      </c>
      <c r="I21" s="63">
        <f>+'Presupuesto 2021'!H36+'Presupuesto 2021'!H37</f>
        <v>2273523.44</v>
      </c>
      <c r="J21" s="63">
        <v>2134517.73</v>
      </c>
      <c r="K21" s="63">
        <f>+'Presupuesto 2021'!J36+'Presupuesto 2021'!J37</f>
        <v>2265225</v>
      </c>
      <c r="L21" s="63">
        <f>+'Presupuesto 2021'!K36+'Presupuesto 2021'!K37</f>
        <v>3106601.77</v>
      </c>
      <c r="M21" s="63">
        <f>+'Presupuesto 2021'!L36+'Presupuesto 2021'!L37</f>
        <v>2250913.5</v>
      </c>
      <c r="N21" s="63">
        <f>+'[1]Presupuesto 2021'!$M$36+'[1]Presupuesto 2021'!$M$37</f>
        <v>2250913.5</v>
      </c>
      <c r="O21" s="63">
        <f>+'[1]Presupuesto 2021'!$N$36+'[1]Presupuesto 2021'!$N$37</f>
        <v>2315654.6100000003</v>
      </c>
      <c r="P21" s="63">
        <f>+'[1]Presupuesto 2021'!$O$36+'[1]Presupuesto 2021'!$O$37</f>
        <v>1303151.7550000001</v>
      </c>
      <c r="Q21" s="76">
        <f t="shared" si="1"/>
        <v>22850562.395</v>
      </c>
    </row>
    <row r="22" spans="3:17" x14ac:dyDescent="0.25">
      <c r="C22" s="5" t="s">
        <v>16</v>
      </c>
      <c r="D22" s="126">
        <v>9163079</v>
      </c>
      <c r="E22" s="126">
        <v>9163079</v>
      </c>
      <c r="F22" s="63">
        <v>824.04</v>
      </c>
      <c r="G22" s="63">
        <f>+'Presupuesto 2021'!F38+'Presupuesto 2021'!F39</f>
        <v>119975.71</v>
      </c>
      <c r="H22" s="63">
        <f>+'Presupuesto 2021'!G38+'Presupuesto 2021'!G39</f>
        <v>151187.01999999999</v>
      </c>
      <c r="I22" s="63">
        <f>+'Presupuesto 2021'!H38+'Presupuesto 2021'!H39</f>
        <v>-101429.14</v>
      </c>
      <c r="J22" s="63">
        <v>1956.7</v>
      </c>
      <c r="K22" s="63">
        <f>+'Presupuesto 2021'!J38+'Presupuesto 2021'!J39</f>
        <v>518.33999999999992</v>
      </c>
      <c r="L22" s="63">
        <f>+'Presupuesto 2021'!K38+'Presupuesto 2021'!K39</f>
        <v>1870.3200000000002</v>
      </c>
      <c r="M22" s="63">
        <f>+'Presupuesto 2021'!L38+'Presupuesto 2021'!L39</f>
        <v>84554.21</v>
      </c>
      <c r="N22" s="63">
        <f>+'[1]Presupuesto 2021'!$M$38+'[1]Presupuesto 2021'!$M$39</f>
        <v>84554.21</v>
      </c>
      <c r="O22" s="63">
        <f>+'[1]Presupuesto 2021'!$N$38+'[1]Presupuesto 2021'!$N$39</f>
        <v>1042.71</v>
      </c>
      <c r="P22" s="63">
        <f>+'[1]Presupuesto 2021'!$O$38+'[1]Presupuesto 2021'!$O$39</f>
        <v>1863.7</v>
      </c>
      <c r="Q22" s="76">
        <f t="shared" si="1"/>
        <v>346917.82000000007</v>
      </c>
    </row>
    <row r="23" spans="3:17" x14ac:dyDescent="0.25">
      <c r="C23" s="5" t="s">
        <v>17</v>
      </c>
      <c r="D23" s="129">
        <v>434265646.51682979</v>
      </c>
      <c r="E23" s="129">
        <v>434265646.51682979</v>
      </c>
      <c r="F23" s="63">
        <v>49119950.740000002</v>
      </c>
      <c r="G23" s="63">
        <f>+'Presupuesto 2021'!F40+'Presupuesto 2021'!F41+'Presupuesto 2021'!F42+'Presupuesto 2021'!F43</f>
        <v>35445976.880000003</v>
      </c>
      <c r="H23" s="63">
        <f>+'Presupuesto 2021'!G40+'Presupuesto 2021'!G41+'Presupuesto 2021'!G42+'Presupuesto 2021'!G43</f>
        <v>113262423.23</v>
      </c>
      <c r="I23" s="63">
        <f>+'Presupuesto 2021'!H40+'Presupuesto 2021'!H41+'Presupuesto 2021'!H42+'Presupuesto 2021'!H43</f>
        <v>36654183.82</v>
      </c>
      <c r="J23" s="63">
        <v>31408867.539999999</v>
      </c>
      <c r="K23" s="63">
        <f>+'Presupuesto 2021'!J40+'Presupuesto 2021'!J41+'Presupuesto 2021'!J42+'Presupuesto 2021'!J43</f>
        <v>15739196.58</v>
      </c>
      <c r="L23" s="63">
        <f>+'Presupuesto 2021'!K40+'Presupuesto 2021'!K41+'Presupuesto 2021'!K42+'Presupuesto 2021'!K43</f>
        <v>24011312.720000003</v>
      </c>
      <c r="M23" s="63">
        <f>+'Presupuesto 2021'!L40+'Presupuesto 2021'!L41+'Presupuesto 2021'!L42+'Presupuesto 2021'!L43</f>
        <v>8283367.5000000009</v>
      </c>
      <c r="N23" s="63">
        <f>+'[1]Presupuesto 2021'!$M$40+'[1]Presupuesto 2021'!$M$41+'[1]Presupuesto 2021'!$M$42+'[1]Presupuesto 2021'!$M$43</f>
        <v>8283367.5000000009</v>
      </c>
      <c r="O23" s="63">
        <f>+'[1]Presupuesto 2021'!$N$40+'[1]Presupuesto 2021'!$N$41+'[1]Presupuesto 2021'!$N$42+'[1]Presupuesto 2021'!$N$43</f>
        <v>23232458.689999998</v>
      </c>
      <c r="P23" s="63">
        <f>+'[1]Presupuesto 2021'!$O$40+'[1]Presupuesto 2021'!$O$41+'[1]Presupuesto 2021'!$O$42+'[1]Presupuesto 2021'!$O$43</f>
        <v>43110542.240000002</v>
      </c>
      <c r="Q23" s="76">
        <f t="shared" si="1"/>
        <v>388551647.44000006</v>
      </c>
    </row>
    <row r="24" spans="3:17" x14ac:dyDescent="0.25">
      <c r="C24" s="5" t="s">
        <v>18</v>
      </c>
      <c r="D24" s="126">
        <v>9363624</v>
      </c>
      <c r="E24" s="126">
        <v>9363624</v>
      </c>
      <c r="F24" s="63">
        <v>0</v>
      </c>
      <c r="G24" s="63">
        <f>+'Presupuesto 2021'!F44</f>
        <v>6145.79</v>
      </c>
      <c r="H24" s="63">
        <f>+'[1]Presupuesto 2021'!$G$44</f>
        <v>6145.79</v>
      </c>
      <c r="I24" s="63">
        <f>+'Presupuesto 2021'!H44</f>
        <v>0</v>
      </c>
      <c r="J24" s="63">
        <v>0</v>
      </c>
      <c r="K24" s="63">
        <f>+'Presupuesto 2021'!J44</f>
        <v>5875330.5999999996</v>
      </c>
      <c r="L24" s="63">
        <f>+'Presupuesto 2021'!K44</f>
        <v>0</v>
      </c>
      <c r="M24" s="63">
        <f>+'Presupuesto 2021'!L44</f>
        <v>0</v>
      </c>
      <c r="N24" s="63">
        <f>+'[1]Presupuesto 2021'!$M$44</f>
        <v>0</v>
      </c>
      <c r="O24" s="63"/>
      <c r="P24" s="63"/>
      <c r="Q24" s="76">
        <f t="shared" si="1"/>
        <v>5887622.1799999997</v>
      </c>
    </row>
    <row r="25" spans="3:17" x14ac:dyDescent="0.25">
      <c r="C25" s="5" t="s">
        <v>19</v>
      </c>
      <c r="D25" s="126">
        <v>1487345684</v>
      </c>
      <c r="E25" s="126">
        <v>1487345684</v>
      </c>
      <c r="F25" s="63">
        <v>73467778.340000004</v>
      </c>
      <c r="G25" s="63">
        <f>+'Presupuesto 2021'!F45+'Presupuesto 2021'!F46+'Presupuesto 2021'!F47+'Presupuesto 2021'!F48+'Presupuesto 2021'!F49+'Presupuesto 2021'!F50+'Presupuesto 2021'!F51+'Presupuesto 2021'!F52</f>
        <v>116112813.45999998</v>
      </c>
      <c r="H25" s="63">
        <f>+'Presupuesto 2021'!G45+'Presupuesto 2021'!G46+'Presupuesto 2021'!G47+'Presupuesto 2021'!G48+'Presupuesto 2021'!G49+'Presupuesto 2021'!G50+'Presupuesto 2021'!G51+'Presupuesto 2021'!G52</f>
        <v>163433866.87</v>
      </c>
      <c r="I25" s="63">
        <f>+'Presupuesto 2021'!H45+'Presupuesto 2021'!H46+'Presupuesto 2021'!H47+'Presupuesto 2021'!H48+'Presupuesto 2021'!H49+'Presupuesto 2021'!H50+'Presupuesto 2021'!H51+'Presupuesto 2021'!H52</f>
        <v>104287809.46000001</v>
      </c>
      <c r="J25" s="63">
        <v>104498548.90000001</v>
      </c>
      <c r="K25" s="63">
        <f>+'Presupuesto 2021'!J45+'Presupuesto 2021'!J46+'Presupuesto 2021'!J47+'Presupuesto 2021'!J48+'Presupuesto 2021'!J49+'Presupuesto 2021'!J50+'Presupuesto 2021'!J51+'Presupuesto 2021'!J52</f>
        <v>108317795.42</v>
      </c>
      <c r="L25" s="63">
        <f>+'Presupuesto 2021'!K45+'Presupuesto 2021'!K46+'Presupuesto 2021'!K47+'Presupuesto 2021'!K48+'Presupuesto 2021'!K49+'Presupuesto 2021'!K50+'Presupuesto 2021'!K51+'Presupuesto 2021'!K52</f>
        <v>117674783.88</v>
      </c>
      <c r="M25" s="63">
        <f>+'Presupuesto 2021'!L45+'Presupuesto 2021'!L46+'Presupuesto 2021'!L47+'Presupuesto 2021'!L48+'Presupuesto 2021'!L49+'Presupuesto 2021'!L50+'Presupuesto 2021'!L51+'Presupuesto 2021'!L52</f>
        <v>153839837.00999999</v>
      </c>
      <c r="N25" s="63">
        <f>+'[1]Presupuesto 2021'!$M$45+'[1]Presupuesto 2021'!$M$46+'[1]Presupuesto 2021'!$M$47+'[1]Presupuesto 2021'!$M$48+'[1]Presupuesto 2021'!$M$49+'[1]Presupuesto 2021'!$M$50+'[1]Presupuesto 2021'!$M$51+'[1]Presupuesto 2021'!$M$52</f>
        <v>153839837.00999999</v>
      </c>
      <c r="O25" s="63">
        <f>+'[1]Presupuesto 2021'!$N$45+'[1]Presupuesto 2021'!$N$46+'[1]Presupuesto 2021'!$N$47+'[1]Presupuesto 2021'!$N$48+'[1]Presupuesto 2021'!$N$49+'[1]Presupuesto 2021'!$N$50+'[1]Presupuesto 2021'!$N$51+'[1]Presupuesto 2021'!$N$52</f>
        <v>114319551.95999998</v>
      </c>
      <c r="P25" s="63">
        <f>+'[1]Presupuesto 2021'!$O$45+'[1]Presupuesto 2021'!$O$46+'[1]Presupuesto 2021'!$O$47+'[1]Presupuesto 2021'!$O$48+'[1]Presupuesto 2021'!$O$49+'[1]Presupuesto 2021'!$O$50+'[1]Presupuesto 2021'!$O$51+'[1]Presupuesto 2021'!$O$52</f>
        <v>94921147.370000005</v>
      </c>
      <c r="Q25" s="76">
        <f t="shared" si="1"/>
        <v>1304713769.6799998</v>
      </c>
    </row>
    <row r="26" spans="3:17" x14ac:dyDescent="0.25">
      <c r="C26" s="5" t="s">
        <v>20</v>
      </c>
      <c r="D26" s="126">
        <v>3098333963</v>
      </c>
      <c r="E26" s="126">
        <v>3098333963</v>
      </c>
      <c r="F26" s="63">
        <v>11003248.17</v>
      </c>
      <c r="G26" s="63">
        <f>+'Presupuesto 2021'!F53+'Presupuesto 2021'!F54+'Presupuesto 2021'!F55+'Presupuesto 2021'!F56+'Presupuesto 2021'!F57+'Presupuesto 2021'!F58+'Presupuesto 2021'!F59+'Presupuesto 2021'!F60+'Presupuesto 2021'!F61+'Presupuesto 2021'!F62+'Presupuesto 2021'!F63+'Presupuesto 2021'!F64+'Presupuesto 2021'!F65</f>
        <v>7029755.0299999993</v>
      </c>
      <c r="H26" s="63">
        <f>+'Presupuesto 2021'!G53+'Presupuesto 2021'!G54+'Presupuesto 2021'!G55+'Presupuesto 2021'!G56+'Presupuesto 2021'!G57+'Presupuesto 2021'!G58+'Presupuesto 2021'!G59+'Presupuesto 2021'!G60+'Presupuesto 2021'!G61+'Presupuesto 2021'!G62+'Presupuesto 2021'!G63+'Presupuesto 2021'!G64+'Presupuesto 2021'!G65</f>
        <v>17193250.209999997</v>
      </c>
      <c r="I26" s="63">
        <f>+'Presupuesto 2021'!H53+'Presupuesto 2021'!H54+'Presupuesto 2021'!H55+'Presupuesto 2021'!H56+'Presupuesto 2021'!H57+'Presupuesto 2021'!H58+'Presupuesto 2021'!H59+'Presupuesto 2021'!H60+'Presupuesto 2021'!H61+'Presupuesto 2021'!H62+'Presupuesto 2021'!H63+'Presupuesto 2021'!H64+'Presupuesto 2021'!H65</f>
        <v>17476481.829999998</v>
      </c>
      <c r="J26" s="63">
        <v>19099255.420000002</v>
      </c>
      <c r="K26" s="63">
        <f>+'Presupuesto 2021'!J53+'Presupuesto 2021'!J54+'Presupuesto 2021'!J55+'Presupuesto 2021'!J56+'Presupuesto 2021'!J57+'Presupuesto 2021'!J58+'Presupuesto 2021'!J59+'Presupuesto 2021'!J60+'Presupuesto 2021'!J61+'Presupuesto 2021'!J62+'Presupuesto 2021'!J63+'Presupuesto 2021'!J64+'Presupuesto 2021'!J65</f>
        <v>4145268.2600000002</v>
      </c>
      <c r="L26" s="63">
        <f>+'Presupuesto 2021'!K53+'Presupuesto 2021'!K54+'Presupuesto 2021'!K55+'Presupuesto 2021'!K56+'Presupuesto 2021'!K57+'Presupuesto 2021'!K58+'Presupuesto 2021'!K59+'Presupuesto 2021'!K60+'Presupuesto 2021'!K61+'Presupuesto 2021'!K62+'Presupuesto 2021'!K63+'Presupuesto 2021'!K64+'Presupuesto 2021'!K65</f>
        <v>7206550.4700000007</v>
      </c>
      <c r="M26" s="63">
        <f>+'Presupuesto 2021'!L53+'Presupuesto 2021'!L54+'Presupuesto 2021'!L55+'Presupuesto 2021'!L56+'Presupuesto 2021'!L57+'Presupuesto 2021'!L58+'Presupuesto 2021'!L59+'Presupuesto 2021'!L60+'Presupuesto 2021'!L61+'Presupuesto 2021'!L62+'Presupuesto 2021'!L63+'Presupuesto 2021'!L64+'Presupuesto 2021'!L65</f>
        <v>10551705.58</v>
      </c>
      <c r="N26" s="63">
        <f>+'[1]Presupuesto 2021'!$M$53+'[1]Presupuesto 2021'!$M$54+'[1]Presupuesto 2021'!$M$55+'[1]Presupuesto 2021'!$M$56+'[1]Presupuesto 2021'!$M$57+'[1]Presupuesto 2021'!$M$58+'[1]Presupuesto 2021'!$M$59+'[1]Presupuesto 2021'!$M$60+'[1]Presupuesto 2021'!$M$61+'[1]Presupuesto 2021'!$M$62+'[1]Presupuesto 2021'!$M$63+'[1]Presupuesto 2021'!$M$64+'[1]Presupuesto 2021'!$M$65</f>
        <v>10551705.58</v>
      </c>
      <c r="O26" s="63">
        <f>+'[1]Presupuesto 2021'!$N$53+'[1]Presupuesto 2021'!$N$54+'[1]Presupuesto 2021'!$N$55+'[1]Presupuesto 2021'!$N$56+'[1]Presupuesto 2021'!$N$57+'[1]Presupuesto 2021'!$N$58+'[1]Presupuesto 2021'!$N$59+'[1]Presupuesto 2021'!$N$60+'[1]Presupuesto 2021'!$N$61+'[1]Presupuesto 2021'!$N$62+'[1]Presupuesto 2021'!$N$63+'[1]Presupuesto 2021'!$N$64+'[1]Presupuesto 2021'!$N$65</f>
        <v>8035446.1900000004</v>
      </c>
      <c r="P26" s="63">
        <f>+'[1]Presupuesto 2021'!$O$53+'[1]Presupuesto 2021'!$O$54+'[1]Presupuesto 2021'!$O$55+'[1]Presupuesto 2021'!$O$56+'[1]Presupuesto 2021'!$O$57+'[1]Presupuesto 2021'!$O$58+'[1]Presupuesto 2021'!$O$59+'[1]Presupuesto 2021'!$O$60+'[1]Presupuesto 2021'!$O$61+'[1]Presupuesto 2021'!$O$62+'[1]Presupuesto 2021'!$O$63+'[1]Presupuesto 2021'!$O$64+'[1]Presupuesto 2021'!$O$65</f>
        <v>8559138.7700000014</v>
      </c>
      <c r="Q26" s="76">
        <f t="shared" si="1"/>
        <v>120851805.50999999</v>
      </c>
    </row>
    <row r="27" spans="3:17" x14ac:dyDescent="0.25">
      <c r="C27" s="5" t="s">
        <v>21</v>
      </c>
      <c r="D27" s="128"/>
      <c r="E27" s="128"/>
      <c r="Q27" s="76">
        <f t="shared" si="1"/>
        <v>0</v>
      </c>
    </row>
    <row r="28" spans="3:17" s="79" customFormat="1" x14ac:dyDescent="0.25">
      <c r="C28" s="3" t="s">
        <v>22</v>
      </c>
      <c r="D28" s="127">
        <f>SUM(D29:D37)</f>
        <v>227728748.22879997</v>
      </c>
      <c r="E28" s="127">
        <f>SUM(E29:E37)</f>
        <v>227728748.22879997</v>
      </c>
      <c r="F28" s="99">
        <f t="shared" ref="F28:P28" si="3">SUM(F29:F37)</f>
        <v>11992454.33</v>
      </c>
      <c r="G28" s="99">
        <f t="shared" si="3"/>
        <v>20782598.039999999</v>
      </c>
      <c r="H28" s="99">
        <f t="shared" si="3"/>
        <v>21571729.52</v>
      </c>
      <c r="I28" s="99">
        <f t="shared" si="3"/>
        <v>1817809.47</v>
      </c>
      <c r="J28" s="99">
        <v>19193278.970000003</v>
      </c>
      <c r="K28" s="99">
        <f t="shared" si="3"/>
        <v>2354349.2000000002</v>
      </c>
      <c r="L28" s="99">
        <f t="shared" si="3"/>
        <v>5918526.7599999998</v>
      </c>
      <c r="M28" s="99">
        <f t="shared" si="3"/>
        <v>4667489.18</v>
      </c>
      <c r="N28" s="99">
        <f t="shared" si="3"/>
        <v>6866864.1799999997</v>
      </c>
      <c r="O28" s="99">
        <f t="shared" si="3"/>
        <v>-1421342.6300000001</v>
      </c>
      <c r="P28" s="99">
        <f t="shared" si="3"/>
        <v>723272.54</v>
      </c>
      <c r="Q28" s="76">
        <f t="shared" si="1"/>
        <v>94467029.560000017</v>
      </c>
    </row>
    <row r="29" spans="3:17" x14ac:dyDescent="0.25">
      <c r="C29" s="5" t="s">
        <v>23</v>
      </c>
      <c r="D29" s="128"/>
      <c r="E29" s="128"/>
      <c r="Q29" s="76">
        <f t="shared" si="1"/>
        <v>0</v>
      </c>
    </row>
    <row r="30" spans="3:17" x14ac:dyDescent="0.25">
      <c r="C30" s="5" t="s">
        <v>24</v>
      </c>
      <c r="D30" s="126">
        <v>25784788.716800001</v>
      </c>
      <c r="E30" s="126">
        <v>25784788.716800001</v>
      </c>
      <c r="F30" s="63">
        <v>2937383.56</v>
      </c>
      <c r="G30" s="63">
        <f>+'Presupuesto 2021'!F66</f>
        <v>11190606.540000001</v>
      </c>
      <c r="H30" s="63">
        <f>+'Presupuesto 2021'!G66</f>
        <v>-158352.10000000009</v>
      </c>
      <c r="I30" s="63">
        <f>+'Presupuesto 2021'!H66</f>
        <v>577900.68000000005</v>
      </c>
      <c r="J30" s="63">
        <v>-412271.54</v>
      </c>
      <c r="K30" s="63">
        <f>+'Presupuesto 2021'!J66</f>
        <v>14317.14</v>
      </c>
      <c r="L30" s="63">
        <f>+'Presupuesto 2021'!K66</f>
        <v>-0.01</v>
      </c>
      <c r="M30" s="63">
        <f>+'Presupuesto 2021'!L66</f>
        <v>-164993.97</v>
      </c>
      <c r="N30" s="63">
        <f>+'[1]Presupuesto 2021'!$M$66</f>
        <v>-164993.97</v>
      </c>
      <c r="O30" s="63">
        <f>+'[1]Presupuesto 2021'!$N$66</f>
        <v>-315920.23</v>
      </c>
      <c r="P30" s="63">
        <f>+'[1]Presupuesto 2021'!$O$66</f>
        <v>0</v>
      </c>
      <c r="Q30" s="76">
        <f t="shared" si="1"/>
        <v>13503676.100000001</v>
      </c>
    </row>
    <row r="31" spans="3:17" x14ac:dyDescent="0.25">
      <c r="C31" s="5" t="s">
        <v>25</v>
      </c>
      <c r="D31" s="126">
        <v>2701663.6799999997</v>
      </c>
      <c r="E31" s="126">
        <v>2701663.6799999997</v>
      </c>
      <c r="F31" s="63">
        <v>21500</v>
      </c>
      <c r="G31" s="63">
        <f>+'Presupuesto 2021'!F67</f>
        <v>541694.21</v>
      </c>
      <c r="H31" s="63">
        <f>+'Presupuesto 2021'!G67</f>
        <v>9389.15</v>
      </c>
      <c r="I31" s="63">
        <f>+'Presupuesto 2021'!H67</f>
        <v>0</v>
      </c>
      <c r="J31" s="63">
        <v>125032.8</v>
      </c>
      <c r="K31" s="63">
        <f>+'Presupuesto 2021'!J67</f>
        <v>13900</v>
      </c>
      <c r="L31" s="63">
        <f>+'Presupuesto 2021'!K67</f>
        <v>74986.399999999994</v>
      </c>
      <c r="M31" s="63">
        <f>+'Presupuesto 2021'!L67</f>
        <v>74986.39</v>
      </c>
      <c r="N31" s="63">
        <f>+'[1]Presupuesto 2021'!$M$67</f>
        <v>74986.39</v>
      </c>
      <c r="O31" s="63">
        <f>+'[1]Presupuesto 2021'!$N$67</f>
        <v>79170.679999999993</v>
      </c>
      <c r="P31" s="63">
        <f>+'[1]Presupuesto 2021'!$O$67</f>
        <v>43036.4</v>
      </c>
      <c r="Q31" s="76">
        <f t="shared" si="1"/>
        <v>1058682.42</v>
      </c>
    </row>
    <row r="32" spans="3:17" x14ac:dyDescent="0.25">
      <c r="C32" s="5" t="s">
        <v>26</v>
      </c>
      <c r="D32" s="126">
        <v>4683513.8319999995</v>
      </c>
      <c r="E32" s="126">
        <v>4683513.8319999995</v>
      </c>
      <c r="F32" s="63">
        <v>131175</v>
      </c>
      <c r="G32" s="63">
        <f>+'Presupuesto 2021'!F68</f>
        <v>0</v>
      </c>
      <c r="H32" s="63">
        <f>+'Presupuesto 2021'!G68</f>
        <v>1085672.51</v>
      </c>
      <c r="I32" s="63">
        <f>+'Presupuesto 2021'!H68</f>
        <v>112590</v>
      </c>
      <c r="J32" s="63">
        <v>4085000</v>
      </c>
      <c r="K32" s="63">
        <f>+'Presupuesto 2021'!J68</f>
        <v>-52032.94</v>
      </c>
      <c r="L32" s="63">
        <f>+'Presupuesto 2021'!K68</f>
        <v>-604539.30000000005</v>
      </c>
      <c r="M32" s="63">
        <f>+'Presupuesto 2021'!L68</f>
        <v>-2199375</v>
      </c>
      <c r="N32" s="63">
        <v>0</v>
      </c>
      <c r="O32" s="63"/>
      <c r="P32" s="63"/>
      <c r="Q32" s="76">
        <f t="shared" si="1"/>
        <v>2558490.2699999996</v>
      </c>
    </row>
    <row r="33" spans="3:17" x14ac:dyDescent="0.25">
      <c r="C33" s="5" t="s">
        <v>27</v>
      </c>
      <c r="D33" s="128"/>
      <c r="E33" s="128"/>
      <c r="Q33" s="76">
        <f t="shared" si="1"/>
        <v>0</v>
      </c>
    </row>
    <row r="34" spans="3:17" x14ac:dyDescent="0.25">
      <c r="C34" s="5" t="s">
        <v>28</v>
      </c>
      <c r="D34" s="128"/>
      <c r="E34" s="128"/>
      <c r="Q34" s="76">
        <f t="shared" si="1"/>
        <v>0</v>
      </c>
    </row>
    <row r="35" spans="3:17" x14ac:dyDescent="0.25">
      <c r="C35" s="5" t="s">
        <v>29</v>
      </c>
      <c r="D35" s="126">
        <v>145209999.99999997</v>
      </c>
      <c r="E35" s="126">
        <v>145209999.99999997</v>
      </c>
      <c r="F35" s="63">
        <v>1189364.26</v>
      </c>
      <c r="G35" s="63">
        <f>+'Presupuesto 2021'!F69</f>
        <v>7682339.96</v>
      </c>
      <c r="H35" s="63">
        <f>+'Presupuesto 2021'!G69</f>
        <v>3519567.44</v>
      </c>
      <c r="I35" s="63">
        <f>+'Presupuesto 2021'!H69</f>
        <v>1011657.74</v>
      </c>
      <c r="J35" s="63">
        <v>14538795.940000001</v>
      </c>
      <c r="K35" s="63">
        <f>+'Presupuesto 2021'!J69</f>
        <v>2780556.21</v>
      </c>
      <c r="L35" s="63">
        <f>+'Presupuesto 2021'!K69</f>
        <v>6265380.1699999999</v>
      </c>
      <c r="M35" s="63">
        <f>+'Presupuesto 2021'!L69</f>
        <v>8155245.6600000001</v>
      </c>
      <c r="N35" s="63">
        <f>+'[1]Presupuesto 2021'!$M$69</f>
        <v>8155245.6600000001</v>
      </c>
      <c r="O35" s="63">
        <f>+'[1]Presupuesto 2021'!$N$69</f>
        <v>63202</v>
      </c>
      <c r="P35" s="63">
        <f>+'[1]Presupuesto 2021'!$O$69</f>
        <v>0</v>
      </c>
      <c r="Q35" s="76">
        <f t="shared" si="1"/>
        <v>53361355.040000007</v>
      </c>
    </row>
    <row r="36" spans="3:17" x14ac:dyDescent="0.25">
      <c r="C36" s="5" t="s">
        <v>30</v>
      </c>
      <c r="D36" s="128"/>
      <c r="E36" s="128"/>
      <c r="Q36" s="76">
        <f t="shared" si="1"/>
        <v>0</v>
      </c>
    </row>
    <row r="37" spans="3:17" x14ac:dyDescent="0.25">
      <c r="C37" s="5" t="s">
        <v>31</v>
      </c>
      <c r="D37" s="126">
        <v>49348782</v>
      </c>
      <c r="E37" s="126">
        <v>49348782</v>
      </c>
      <c r="F37" s="63">
        <v>7713031.5099999998</v>
      </c>
      <c r="G37" s="63">
        <f>+'Presupuesto 2021'!F70+'Presupuesto 2021'!F71+'Presupuesto 2021'!F72</f>
        <v>1367957.33</v>
      </c>
      <c r="H37" s="63">
        <f>+'Presupuesto 2021'!G70+'Presupuesto 2021'!G71+'Presupuesto 2021'!G72</f>
        <v>17115452.52</v>
      </c>
      <c r="I37" s="63">
        <f>+'Presupuesto 2021'!H70+'Presupuesto 2021'!H71+'Presupuesto 2021'!H72</f>
        <v>115661.05000000002</v>
      </c>
      <c r="J37" s="63">
        <v>856721.77</v>
      </c>
      <c r="K37" s="63">
        <f>+'Presupuesto 2021'!J70+'Presupuesto 2021'!J71+'Presupuesto 2021'!J72</f>
        <v>-402391.21</v>
      </c>
      <c r="L37" s="63">
        <f>+'Presupuesto 2021'!K70+'Presupuesto 2021'!K71+'Presupuesto 2021'!K72</f>
        <v>182699.5</v>
      </c>
      <c r="M37" s="63">
        <f>+'Presupuesto 2021'!L70+'Presupuesto 2021'!L71+'Presupuesto 2021'!L72</f>
        <v>-1198373.8999999999</v>
      </c>
      <c r="N37" s="63">
        <f>+'[1]Presupuesto 2021'!$M$70+'[1]Presupuesto 2021'!$M$71+'[1]Presupuesto 2021'!$M$72</f>
        <v>-1198373.8999999999</v>
      </c>
      <c r="O37" s="63">
        <f>+'[1]Presupuesto 2021'!$N$70+'[1]Presupuesto 2021'!$N$71+'[1]Presupuesto 2021'!$N$72</f>
        <v>-1247795.08</v>
      </c>
      <c r="P37" s="63">
        <f>+'[1]Presupuesto 2021'!$O$70+'[1]Presupuesto 2021'!$O$71+'[1]Presupuesto 2021'!$O$72</f>
        <v>680236.14</v>
      </c>
      <c r="Q37" s="76">
        <f t="shared" si="1"/>
        <v>23984825.730000004</v>
      </c>
    </row>
    <row r="38" spans="3:17" x14ac:dyDescent="0.25">
      <c r="C38" s="3" t="s">
        <v>32</v>
      </c>
      <c r="D38" s="128"/>
      <c r="E38" s="128"/>
      <c r="Q38" s="76">
        <f t="shared" si="1"/>
        <v>0</v>
      </c>
    </row>
    <row r="39" spans="3:17" x14ac:dyDescent="0.25">
      <c r="C39" s="5" t="s">
        <v>33</v>
      </c>
      <c r="D39" s="128"/>
      <c r="E39" s="128"/>
      <c r="Q39" s="76">
        <f t="shared" si="1"/>
        <v>0</v>
      </c>
    </row>
    <row r="40" spans="3:17" x14ac:dyDescent="0.25">
      <c r="C40" s="5" t="s">
        <v>34</v>
      </c>
      <c r="D40" s="128"/>
      <c r="E40" s="128"/>
      <c r="Q40" s="76">
        <f t="shared" si="1"/>
        <v>0</v>
      </c>
    </row>
    <row r="41" spans="3:17" x14ac:dyDescent="0.25">
      <c r="C41" s="5" t="s">
        <v>35</v>
      </c>
      <c r="D41" s="128"/>
      <c r="E41" s="128"/>
      <c r="Q41" s="76">
        <f t="shared" si="1"/>
        <v>0</v>
      </c>
    </row>
    <row r="42" spans="3:17" x14ac:dyDescent="0.25">
      <c r="C42" s="5" t="s">
        <v>36</v>
      </c>
      <c r="D42" s="128"/>
      <c r="E42" s="128"/>
      <c r="Q42" s="76">
        <f t="shared" si="1"/>
        <v>0</v>
      </c>
    </row>
    <row r="43" spans="3:17" x14ac:dyDescent="0.25">
      <c r="C43" s="5" t="s">
        <v>37</v>
      </c>
      <c r="D43" s="128"/>
      <c r="E43" s="128"/>
      <c r="Q43" s="76">
        <f t="shared" si="1"/>
        <v>0</v>
      </c>
    </row>
    <row r="44" spans="3:17" x14ac:dyDescent="0.25">
      <c r="C44" s="5" t="s">
        <v>38</v>
      </c>
      <c r="D44" s="128"/>
      <c r="E44" s="128"/>
      <c r="Q44" s="76">
        <f t="shared" si="1"/>
        <v>0</v>
      </c>
    </row>
    <row r="45" spans="3:17" x14ac:dyDescent="0.25">
      <c r="C45" s="5" t="s">
        <v>39</v>
      </c>
      <c r="D45" s="128"/>
      <c r="E45" s="128"/>
      <c r="Q45" s="76">
        <f t="shared" si="1"/>
        <v>0</v>
      </c>
    </row>
    <row r="46" spans="3:17" x14ac:dyDescent="0.25">
      <c r="C46" s="5" t="s">
        <v>40</v>
      </c>
      <c r="D46" s="128"/>
      <c r="E46" s="128"/>
      <c r="Q46" s="76">
        <f t="shared" si="1"/>
        <v>0</v>
      </c>
    </row>
    <row r="47" spans="3:17" x14ac:dyDescent="0.25">
      <c r="C47" s="3" t="s">
        <v>41</v>
      </c>
      <c r="D47" s="128"/>
      <c r="E47" s="128"/>
      <c r="Q47" s="76">
        <f t="shared" si="1"/>
        <v>0</v>
      </c>
    </row>
    <row r="48" spans="3:17" x14ac:dyDescent="0.25">
      <c r="C48" s="5" t="s">
        <v>42</v>
      </c>
      <c r="D48" s="128"/>
      <c r="E48" s="128"/>
      <c r="Q48" s="76">
        <f t="shared" si="1"/>
        <v>0</v>
      </c>
    </row>
    <row r="49" spans="3:17" x14ac:dyDescent="0.25">
      <c r="C49" s="5" t="s">
        <v>43</v>
      </c>
      <c r="D49" s="128"/>
      <c r="E49" s="128"/>
      <c r="Q49" s="76">
        <f t="shared" si="1"/>
        <v>0</v>
      </c>
    </row>
    <row r="50" spans="3:17" x14ac:dyDescent="0.25">
      <c r="C50" s="5" t="s">
        <v>44</v>
      </c>
      <c r="D50" s="128"/>
      <c r="E50" s="128"/>
      <c r="Q50" s="76">
        <f t="shared" si="1"/>
        <v>0</v>
      </c>
    </row>
    <row r="51" spans="3:17" x14ac:dyDescent="0.25">
      <c r="C51" s="5" t="s">
        <v>45</v>
      </c>
      <c r="D51" s="128"/>
      <c r="E51" s="128"/>
      <c r="Q51" s="76">
        <f t="shared" si="1"/>
        <v>0</v>
      </c>
    </row>
    <row r="52" spans="3:17" x14ac:dyDescent="0.25">
      <c r="C52" s="5" t="s">
        <v>46</v>
      </c>
      <c r="D52" s="128"/>
      <c r="E52" s="128"/>
      <c r="Q52" s="76">
        <f t="shared" si="1"/>
        <v>0</v>
      </c>
    </row>
    <row r="53" spans="3:17" x14ac:dyDescent="0.25">
      <c r="C53" s="5" t="s">
        <v>47</v>
      </c>
      <c r="D53" s="128"/>
      <c r="E53" s="128"/>
      <c r="Q53" s="76">
        <f t="shared" si="1"/>
        <v>0</v>
      </c>
    </row>
    <row r="54" spans="3:17" x14ac:dyDescent="0.25">
      <c r="C54" s="3" t="s">
        <v>48</v>
      </c>
      <c r="D54" s="127">
        <f>SUM(D55:D63)</f>
        <v>283001276.63199997</v>
      </c>
      <c r="E54" s="127">
        <f>SUM(E55:E63)</f>
        <v>283001276.63199997</v>
      </c>
      <c r="F54" s="99">
        <f t="shared" ref="F54:P54" si="4">SUM(F55:F63)</f>
        <v>1075556.6000000001</v>
      </c>
      <c r="G54" s="99">
        <f t="shared" si="4"/>
        <v>54684534.149999999</v>
      </c>
      <c r="H54" s="99">
        <f t="shared" si="4"/>
        <v>27781263.149999999</v>
      </c>
      <c r="I54" s="99">
        <f t="shared" si="4"/>
        <v>104418151.68000001</v>
      </c>
      <c r="J54" s="99">
        <v>841177.55999999982</v>
      </c>
      <c r="K54" s="99">
        <f t="shared" si="4"/>
        <v>-5274033.8999999994</v>
      </c>
      <c r="L54" s="99">
        <f t="shared" si="4"/>
        <v>-1275701.74</v>
      </c>
      <c r="M54" s="99">
        <f t="shared" si="4"/>
        <v>13130719.510000002</v>
      </c>
      <c r="N54" s="99">
        <f t="shared" si="4"/>
        <v>13130719.510000002</v>
      </c>
      <c r="O54" s="99">
        <f t="shared" si="4"/>
        <v>45297497.100000001</v>
      </c>
      <c r="P54" s="99">
        <f t="shared" si="4"/>
        <v>644114.15999999992</v>
      </c>
      <c r="Q54" s="76">
        <f t="shared" si="1"/>
        <v>254453997.77999997</v>
      </c>
    </row>
    <row r="55" spans="3:17" x14ac:dyDescent="0.25">
      <c r="C55" s="5" t="s">
        <v>49</v>
      </c>
      <c r="D55" s="126">
        <v>64893746.631999999</v>
      </c>
      <c r="E55" s="126">
        <v>64893746.631999999</v>
      </c>
      <c r="F55" s="63">
        <v>229745.85</v>
      </c>
      <c r="G55" s="63">
        <f>+'Presupuesto 2021'!F73+'Presupuesto 2021'!F74</f>
        <v>3716020.92</v>
      </c>
      <c r="H55" s="63">
        <f>+'Presupuesto 2021'!G73+'Presupuesto 2021'!G74</f>
        <v>3732432.9099999997</v>
      </c>
      <c r="I55" s="63">
        <f>+'Presupuesto 2021'!H73+'Presupuesto 2021'!H74</f>
        <v>39631353.75</v>
      </c>
      <c r="J55" s="63">
        <v>1374020.88</v>
      </c>
      <c r="K55" s="63">
        <f>+'Presupuesto 2021'!J73+'Presupuesto 2021'!J74</f>
        <v>-4244063.6399999997</v>
      </c>
      <c r="L55" s="63">
        <f>+'Presupuesto 2021'!K73+'Presupuesto 2021'!K74</f>
        <v>-1326334.7</v>
      </c>
      <c r="M55" s="63">
        <f>+'Presupuesto 2021'!L73+'Presupuesto 2021'!L74</f>
        <v>2914951.68</v>
      </c>
      <c r="N55" s="63">
        <f>+'[1]Presupuesto 2021'!$M$73+'[1]Presupuesto 2021'!$M$74</f>
        <v>2914951.68</v>
      </c>
      <c r="O55" s="63">
        <f>+'[1]Presupuesto 2021'!$N$73+'[1]Presupuesto 2021'!$N$74</f>
        <v>1359751.71</v>
      </c>
      <c r="P55" s="63">
        <f>+'[1]Presupuesto 2021'!$O$73+'[1]Presupuesto 2021'!$O$74</f>
        <v>289695.95</v>
      </c>
      <c r="Q55" s="76">
        <f t="shared" si="1"/>
        <v>50592526.990000002</v>
      </c>
    </row>
    <row r="56" spans="3:17" x14ac:dyDescent="0.25">
      <c r="C56" s="5" t="s">
        <v>50</v>
      </c>
      <c r="D56" s="128"/>
      <c r="E56" s="128"/>
      <c r="Q56" s="76">
        <f t="shared" si="1"/>
        <v>0</v>
      </c>
    </row>
    <row r="57" spans="3:17" x14ac:dyDescent="0.25">
      <c r="C57" s="5" t="s">
        <v>51</v>
      </c>
      <c r="D57" s="128"/>
      <c r="E57" s="128"/>
      <c r="Q57" s="76">
        <f t="shared" si="1"/>
        <v>0</v>
      </c>
    </row>
    <row r="58" spans="3:17" x14ac:dyDescent="0.25">
      <c r="C58" s="5" t="s">
        <v>52</v>
      </c>
      <c r="D58" s="126">
        <v>3300000</v>
      </c>
      <c r="E58" s="126">
        <v>3300000</v>
      </c>
      <c r="Q58" s="76">
        <f t="shared" si="1"/>
        <v>0</v>
      </c>
    </row>
    <row r="59" spans="3:17" x14ac:dyDescent="0.25">
      <c r="C59" s="5" t="s">
        <v>53</v>
      </c>
      <c r="D59" s="126">
        <v>72945554</v>
      </c>
      <c r="E59" s="126">
        <v>72945554</v>
      </c>
      <c r="F59" s="63">
        <v>845810.75</v>
      </c>
      <c r="G59" s="63">
        <f>+'Presupuesto 2021'!F76+'Presupuesto 2021'!F77</f>
        <v>2351850.16</v>
      </c>
      <c r="H59" s="63">
        <f>+'Presupuesto 2021'!G76+'Presupuesto 2021'!G77</f>
        <v>1138505.92</v>
      </c>
      <c r="I59" s="63">
        <f>+'Presupuesto 2021'!H76+'Presupuesto 2021'!H77</f>
        <v>754579.92</v>
      </c>
      <c r="J59" s="63">
        <v>913313.21</v>
      </c>
      <c r="K59" s="63">
        <f>+'Presupuesto 2021'!J76+'Presupuesto 2021'!J77</f>
        <v>0</v>
      </c>
      <c r="L59" s="63">
        <f>+'Presupuesto 2021'!K76+'Presupuesto 2021'!K77</f>
        <v>-0.09</v>
      </c>
      <c r="M59" s="63">
        <f>+'Presupuesto 2021'!L76+'Presupuesto 2021'!L77</f>
        <v>-233333.81</v>
      </c>
      <c r="N59" s="63">
        <f>+'[1]Presupuesto 2021'!$M$76+'[1]Presupuesto 2021'!$M$77</f>
        <v>-233333.81</v>
      </c>
      <c r="O59" s="63">
        <f>+'[1]Presupuesto 2021'!$N$76+'[1]Presupuesto 2021'!$N$77</f>
        <v>112100.15</v>
      </c>
      <c r="P59" s="63">
        <f>+'[1]Presupuesto 2021'!$O$77</f>
        <v>-0.01</v>
      </c>
      <c r="Q59" s="76">
        <f t="shared" si="1"/>
        <v>5649492.3900000015</v>
      </c>
    </row>
    <row r="60" spans="3:17" x14ac:dyDescent="0.25">
      <c r="C60" s="5" t="s">
        <v>54</v>
      </c>
      <c r="D60" s="128"/>
      <c r="E60" s="128"/>
      <c r="Q60" s="76">
        <f t="shared" si="1"/>
        <v>0</v>
      </c>
    </row>
    <row r="61" spans="3:17" x14ac:dyDescent="0.25">
      <c r="C61" s="5" t="s">
        <v>55</v>
      </c>
      <c r="D61" s="128"/>
      <c r="E61" s="128"/>
      <c r="Q61" s="76">
        <f t="shared" si="1"/>
        <v>0</v>
      </c>
    </row>
    <row r="62" spans="3:17" x14ac:dyDescent="0.25">
      <c r="C62" s="5" t="s">
        <v>56</v>
      </c>
      <c r="D62" s="126">
        <v>136861976</v>
      </c>
      <c r="E62" s="126">
        <v>136861976</v>
      </c>
      <c r="F62" s="63">
        <v>0</v>
      </c>
      <c r="G62" s="63">
        <f>+'Presupuesto 2021'!F78</f>
        <v>48616663.07</v>
      </c>
      <c r="H62" s="63">
        <f>+'Presupuesto 2021'!G78</f>
        <v>22910324.32</v>
      </c>
      <c r="I62" s="63">
        <f>+'Presupuesto 2021'!H78</f>
        <v>64032218.009999998</v>
      </c>
      <c r="J62" s="63">
        <v>-1446156.53</v>
      </c>
      <c r="K62" s="63">
        <f>+'Presupuesto 2021'!J78</f>
        <v>0</v>
      </c>
      <c r="L62" s="63">
        <f>+'Presupuesto 2021'!K78</f>
        <v>50633.05</v>
      </c>
      <c r="M62" s="63">
        <f>+'Presupuesto 2021'!L78</f>
        <v>10449101.640000001</v>
      </c>
      <c r="N62" s="63">
        <f>+'[1]Presupuesto 2021'!$M$78</f>
        <v>10449101.640000001</v>
      </c>
      <c r="O62" s="63">
        <f>+'[1]Presupuesto 2021'!$N$78</f>
        <v>43825645.240000002</v>
      </c>
      <c r="P62" s="63">
        <f>+'[1]Presupuesto 2021'!$O$78</f>
        <v>354418.22</v>
      </c>
      <c r="Q62" s="76">
        <f t="shared" si="1"/>
        <v>199241948.66</v>
      </c>
    </row>
    <row r="63" spans="3:17" x14ac:dyDescent="0.25">
      <c r="C63" s="5" t="s">
        <v>57</v>
      </c>
      <c r="D63" s="126">
        <v>5000000</v>
      </c>
      <c r="E63" s="126">
        <v>5000000</v>
      </c>
      <c r="F63" s="63">
        <v>0</v>
      </c>
      <c r="G63" s="63">
        <f>+'Presupuesto 2021'!F79</f>
        <v>0</v>
      </c>
      <c r="H63" s="63">
        <f>+'Presupuesto 2021'!G79</f>
        <v>0</v>
      </c>
      <c r="I63" s="63">
        <f>+'Presupuesto 2021'!H79</f>
        <v>0</v>
      </c>
      <c r="J63" s="63">
        <v>0</v>
      </c>
      <c r="K63" s="63">
        <f>+'Presupuesto 2021'!J79</f>
        <v>-1029970.26</v>
      </c>
      <c r="L63" s="63">
        <f>+'Presupuesto 2021'!K79</f>
        <v>0</v>
      </c>
      <c r="M63" s="63">
        <f>+'Presupuesto 2021'!L79</f>
        <v>0</v>
      </c>
      <c r="N63" s="63">
        <f>+'[1]Presupuesto 2021'!$M$79</f>
        <v>0</v>
      </c>
      <c r="O63" s="63">
        <f>+'[1]Presupuesto 2021'!$N$79</f>
        <v>0</v>
      </c>
      <c r="P63" s="63">
        <f>+'[1]Presupuesto 2021'!$O$79</f>
        <v>0</v>
      </c>
      <c r="Q63" s="76">
        <f t="shared" si="1"/>
        <v>-1029970.26</v>
      </c>
    </row>
    <row r="64" spans="3:17" x14ac:dyDescent="0.25">
      <c r="C64" s="3" t="s">
        <v>58</v>
      </c>
      <c r="D64" s="127">
        <f>SUM(D65:D68)</f>
        <v>4596279076</v>
      </c>
      <c r="E64" s="127">
        <f>SUM(E65:E68)</f>
        <v>4596279076</v>
      </c>
      <c r="F64" s="99">
        <f t="shared" ref="F64:L64" si="5">SUM(F65:F71)</f>
        <v>201867647.88999999</v>
      </c>
      <c r="G64" s="99">
        <f t="shared" si="5"/>
        <v>295254826.80000001</v>
      </c>
      <c r="H64" s="99">
        <f t="shared" si="5"/>
        <v>442531778.09000003</v>
      </c>
      <c r="I64" s="99">
        <f t="shared" si="5"/>
        <v>1182300337.04</v>
      </c>
      <c r="J64" s="99">
        <v>118835860.37</v>
      </c>
      <c r="K64" s="99">
        <f t="shared" si="5"/>
        <v>-443275935.79000002</v>
      </c>
      <c r="L64" s="99">
        <f t="shared" si="5"/>
        <v>427552726.01999998</v>
      </c>
      <c r="M64" s="99">
        <f t="shared" ref="M64:P64" si="6">SUM(M65:M76)</f>
        <v>512803626.92999995</v>
      </c>
      <c r="N64" s="99">
        <f t="shared" si="6"/>
        <v>455794333.5</v>
      </c>
      <c r="O64" s="99">
        <f t="shared" si="6"/>
        <v>529242735.4199999</v>
      </c>
      <c r="P64" s="99">
        <f t="shared" si="6"/>
        <v>718099526.88</v>
      </c>
      <c r="Q64" s="76">
        <f t="shared" si="1"/>
        <v>4441007463.1499996</v>
      </c>
    </row>
    <row r="65" spans="3:17" x14ac:dyDescent="0.25">
      <c r="C65" s="5" t="s">
        <v>59</v>
      </c>
      <c r="D65" s="126">
        <v>22358824</v>
      </c>
      <c r="E65" s="126">
        <v>22358824</v>
      </c>
      <c r="F65" s="63">
        <v>0</v>
      </c>
      <c r="G65" s="63">
        <f>+'Presupuesto 2021'!F80</f>
        <v>0</v>
      </c>
      <c r="H65" s="63">
        <f>+'Presupuesto 2021'!G80</f>
        <v>3015434.43</v>
      </c>
      <c r="I65" s="63">
        <f>+'Presupuesto 2021'!H80</f>
        <v>503443.15</v>
      </c>
      <c r="J65" s="63">
        <v>7802272.5999999996</v>
      </c>
      <c r="K65" s="63">
        <f>+'Presupuesto 2021'!J80</f>
        <v>0</v>
      </c>
      <c r="L65" s="63">
        <f>+'Presupuesto 2021'!K80</f>
        <v>0</v>
      </c>
      <c r="M65" s="63">
        <f>+'Presupuesto 2021'!L80</f>
        <v>-2834665.83</v>
      </c>
      <c r="N65" s="63">
        <f>+'[1]Presupuesto 2021'!$M$80</f>
        <v>0</v>
      </c>
      <c r="O65" s="63">
        <f>+'[1]Presupuesto 2021'!$N$80</f>
        <v>0</v>
      </c>
      <c r="P65" s="63">
        <f>+'[1]Presupuesto 2021'!$O$80</f>
        <v>0</v>
      </c>
      <c r="Q65" s="76">
        <f t="shared" si="1"/>
        <v>8486484.3499999996</v>
      </c>
    </row>
    <row r="66" spans="3:17" x14ac:dyDescent="0.25">
      <c r="C66" s="5" t="s">
        <v>60</v>
      </c>
      <c r="D66" s="126">
        <v>4573920252</v>
      </c>
      <c r="E66" s="126">
        <v>4573920252</v>
      </c>
      <c r="F66" s="63">
        <v>201867647.88999999</v>
      </c>
      <c r="G66" s="63">
        <f>+'Presupuesto 2021'!F81+'Presupuesto 2021'!F82</f>
        <v>295254826.80000001</v>
      </c>
      <c r="H66" s="63">
        <f>+'Presupuesto 2021'!G81+'Presupuesto 2021'!G82</f>
        <v>439516343.66000003</v>
      </c>
      <c r="I66" s="63">
        <f>+'Presupuesto 2021'!H81+'Presupuesto 2021'!H82</f>
        <v>1181796893.8899999</v>
      </c>
      <c r="J66" s="63">
        <v>111033587.77000001</v>
      </c>
      <c r="K66" s="63">
        <f>+'Presupuesto 2021'!J81+'Presupuesto 2021'!J82</f>
        <v>-443275935.79000002</v>
      </c>
      <c r="L66" s="63">
        <f>+'Presupuesto 2021'!K81+'Presupuesto 2021'!K82</f>
        <v>427552726.01999998</v>
      </c>
      <c r="M66" s="63">
        <f>+'Presupuesto 2021'!L81+'Presupuesto 2021'!L82</f>
        <v>38655623.420000002</v>
      </c>
      <c r="N66" s="63">
        <f>+'[1]Presupuesto 2021'!$M$81+'[1]Presupuesto 2021'!$M$82</f>
        <v>38655623.359999999</v>
      </c>
      <c r="O66" s="63">
        <f>+'[1]Presupuesto 2021'!$N$81+'[1]Presupuesto 2021'!$N$82</f>
        <v>160220374.19999999</v>
      </c>
      <c r="P66" s="63">
        <f>+'[1]Presupuesto 2021'!$O$81+'[1]Presupuesto 2021'!$O$82</f>
        <v>328170111.57999998</v>
      </c>
      <c r="Q66" s="76">
        <f t="shared" si="1"/>
        <v>2779447822.7999997</v>
      </c>
    </row>
    <row r="67" spans="3:17" x14ac:dyDescent="0.25">
      <c r="C67" s="5" t="s">
        <v>61</v>
      </c>
      <c r="D67" s="6"/>
      <c r="E67" s="6"/>
      <c r="Q67" s="76">
        <f t="shared" si="1"/>
        <v>0</v>
      </c>
    </row>
    <row r="68" spans="3:17" x14ac:dyDescent="0.25">
      <c r="C68" s="5" t="s">
        <v>62</v>
      </c>
      <c r="D68" s="6"/>
      <c r="E68" s="6"/>
      <c r="Q68" s="76">
        <f t="shared" si="1"/>
        <v>0</v>
      </c>
    </row>
    <row r="69" spans="3:17" x14ac:dyDescent="0.25">
      <c r="C69" s="3" t="s">
        <v>93</v>
      </c>
      <c r="D69" s="4"/>
      <c r="E69" s="4"/>
      <c r="Q69" s="76">
        <f t="shared" si="1"/>
        <v>0</v>
      </c>
    </row>
    <row r="70" spans="3:17" x14ac:dyDescent="0.25">
      <c r="C70" s="5" t="s">
        <v>63</v>
      </c>
      <c r="D70" s="6"/>
      <c r="E70" s="6"/>
      <c r="Q70" s="76">
        <f t="shared" si="1"/>
        <v>0</v>
      </c>
    </row>
    <row r="71" spans="3:17" x14ac:dyDescent="0.25">
      <c r="C71" s="5" t="s">
        <v>64</v>
      </c>
      <c r="D71" s="6"/>
      <c r="E71" s="6"/>
      <c r="Q71" s="76">
        <f t="shared" si="1"/>
        <v>0</v>
      </c>
    </row>
    <row r="72" spans="3:17" x14ac:dyDescent="0.25">
      <c r="C72" s="3" t="s">
        <v>65</v>
      </c>
      <c r="D72" s="130">
        <f>SUM(D73:D75)</f>
        <v>184408000</v>
      </c>
      <c r="E72" s="130">
        <f>SUM(E73:E75)</f>
        <v>184408000</v>
      </c>
      <c r="F72" s="99">
        <f t="shared" ref="F72:P72" si="7">SUM(F73:F76)</f>
        <v>192436777.33000001</v>
      </c>
      <c r="G72" s="99">
        <f t="shared" si="7"/>
        <v>202549652.43000001</v>
      </c>
      <c r="H72" s="99">
        <f t="shared" si="7"/>
        <v>220764501.93000001</v>
      </c>
      <c r="I72" s="99">
        <f t="shared" si="7"/>
        <v>214859109.87</v>
      </c>
      <c r="J72" s="99">
        <v>202373473.23000002</v>
      </c>
      <c r="K72" s="99">
        <f t="shared" si="7"/>
        <v>208967026.34999999</v>
      </c>
      <c r="L72" s="99">
        <f t="shared" si="7"/>
        <v>221676961.75</v>
      </c>
      <c r="M72" s="99">
        <f t="shared" si="7"/>
        <v>238491334.66999999</v>
      </c>
      <c r="N72" s="99">
        <f t="shared" si="7"/>
        <v>208569355.06999999</v>
      </c>
      <c r="O72" s="99">
        <f t="shared" si="7"/>
        <v>184511180.60999998</v>
      </c>
      <c r="P72" s="99">
        <f t="shared" si="7"/>
        <v>194964707.64999998</v>
      </c>
      <c r="Q72" s="76">
        <f t="shared" si="1"/>
        <v>2290164080.8899999</v>
      </c>
    </row>
    <row r="73" spans="3:17" x14ac:dyDescent="0.25">
      <c r="C73" s="5" t="s">
        <v>66</v>
      </c>
      <c r="D73" s="128"/>
      <c r="E73" s="128"/>
      <c r="F73" s="76">
        <v>181420072.18000001</v>
      </c>
      <c r="G73" s="76">
        <v>189389077.93000001</v>
      </c>
      <c r="H73" s="76">
        <v>205358697.68000001</v>
      </c>
      <c r="I73" s="76">
        <v>206783274.44</v>
      </c>
      <c r="J73" s="76">
        <v>189569185.59</v>
      </c>
      <c r="K73" s="76">
        <v>194920152.12</v>
      </c>
      <c r="L73" s="63">
        <f>+#REF!</f>
        <v>203272558.53</v>
      </c>
      <c r="M73" s="63">
        <v>224600751.03999999</v>
      </c>
      <c r="N73" s="103">
        <v>190305626.31999999</v>
      </c>
      <c r="O73" s="103">
        <v>167893173.53999999</v>
      </c>
      <c r="P73" s="81">
        <v>167893173.53999999</v>
      </c>
      <c r="Q73" s="76">
        <f t="shared" si="1"/>
        <v>2121405742.9099998</v>
      </c>
    </row>
    <row r="74" spans="3:17" x14ac:dyDescent="0.25">
      <c r="C74" s="5" t="s">
        <v>67</v>
      </c>
      <c r="D74" s="128"/>
      <c r="E74" s="128"/>
      <c r="F74" s="76"/>
      <c r="G74" s="76"/>
      <c r="H74" s="76"/>
      <c r="I74" s="76"/>
      <c r="J74" s="76"/>
      <c r="K74" s="76"/>
      <c r="Q74" s="76">
        <f t="shared" si="1"/>
        <v>0</v>
      </c>
    </row>
    <row r="75" spans="3:17" x14ac:dyDescent="0.25">
      <c r="C75" s="5" t="s">
        <v>280</v>
      </c>
      <c r="D75" s="126">
        <v>184408000</v>
      </c>
      <c r="E75" s="126">
        <v>184408000</v>
      </c>
      <c r="F75" s="76"/>
      <c r="G75" s="76"/>
      <c r="H75" s="76"/>
      <c r="I75" s="76"/>
      <c r="J75" s="76"/>
      <c r="K75" s="76"/>
      <c r="Q75" s="76">
        <f t="shared" si="1"/>
        <v>0</v>
      </c>
    </row>
    <row r="76" spans="3:17" x14ac:dyDescent="0.25">
      <c r="C76" s="5" t="s">
        <v>68</v>
      </c>
      <c r="D76" s="6"/>
      <c r="E76" s="6"/>
      <c r="F76" s="76">
        <v>11016705.15</v>
      </c>
      <c r="G76" s="76">
        <v>13160574.5</v>
      </c>
      <c r="H76" s="76">
        <v>15405804.25</v>
      </c>
      <c r="I76" s="76">
        <v>8075835.4299999997</v>
      </c>
      <c r="J76" s="76">
        <v>12804287.640000001</v>
      </c>
      <c r="K76" s="76">
        <v>14046874.23</v>
      </c>
      <c r="L76" s="63">
        <f>+#REF!</f>
        <v>18404403.219999999</v>
      </c>
      <c r="M76" s="103">
        <v>13890583.630000001</v>
      </c>
      <c r="N76" s="103">
        <v>18263728.75</v>
      </c>
      <c r="O76" s="103">
        <v>16618007.07</v>
      </c>
      <c r="P76" s="81">
        <v>27071534.109999999</v>
      </c>
      <c r="Q76" s="76">
        <f t="shared" si="1"/>
        <v>168758337.98000002</v>
      </c>
    </row>
    <row r="77" spans="3:17" x14ac:dyDescent="0.25">
      <c r="C77" s="1" t="s">
        <v>69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4"/>
      <c r="Q77" s="76">
        <f t="shared" ref="Q77:Q85" si="8">SUM(F77:P77)</f>
        <v>0</v>
      </c>
    </row>
    <row r="78" spans="3:17" x14ac:dyDescent="0.25">
      <c r="C78" s="3" t="s">
        <v>70</v>
      </c>
      <c r="D78" s="4"/>
      <c r="E78" s="4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76">
        <f t="shared" si="8"/>
        <v>0</v>
      </c>
    </row>
    <row r="79" spans="3:17" x14ac:dyDescent="0.25">
      <c r="C79" s="5" t="s">
        <v>71</v>
      </c>
      <c r="D79" s="6"/>
      <c r="E79" s="6"/>
      <c r="Q79" s="76">
        <f t="shared" si="8"/>
        <v>0</v>
      </c>
    </row>
    <row r="80" spans="3:17" x14ac:dyDescent="0.25">
      <c r="C80" s="5" t="s">
        <v>72</v>
      </c>
      <c r="D80" s="6"/>
      <c r="E80" s="6"/>
      <c r="Q80" s="76">
        <f t="shared" si="8"/>
        <v>0</v>
      </c>
    </row>
    <row r="81" spans="3:17" x14ac:dyDescent="0.25">
      <c r="C81" s="3" t="s">
        <v>73</v>
      </c>
      <c r="D81" s="4"/>
      <c r="E81" s="4"/>
      <c r="F81" s="94">
        <f t="shared" ref="F81:P81" si="9">SUM(F82:F83)</f>
        <v>107189143498</v>
      </c>
      <c r="G81" s="94">
        <f t="shared" si="9"/>
        <v>108731815471.48</v>
      </c>
      <c r="H81" s="94">
        <f t="shared" si="9"/>
        <v>108829957343.20999</v>
      </c>
      <c r="I81" s="94">
        <f t="shared" si="9"/>
        <v>109564054628.33</v>
      </c>
      <c r="J81" s="94">
        <v>111158026640.55</v>
      </c>
      <c r="K81" s="94">
        <f t="shared" si="9"/>
        <v>112472007648.78</v>
      </c>
      <c r="L81" s="94">
        <f t="shared" si="9"/>
        <v>113979439095.61</v>
      </c>
      <c r="M81" s="94">
        <f t="shared" si="9"/>
        <v>104631848827.48999</v>
      </c>
      <c r="N81" s="94">
        <f t="shared" si="9"/>
        <v>98491635953.380005</v>
      </c>
      <c r="O81" s="94">
        <f t="shared" si="9"/>
        <v>100257591372.98999</v>
      </c>
      <c r="P81" s="94">
        <f t="shared" si="9"/>
        <v>102176554093.33</v>
      </c>
      <c r="Q81" s="76">
        <f t="shared" si="8"/>
        <v>1177482074573.1499</v>
      </c>
    </row>
    <row r="82" spans="3:17" x14ac:dyDescent="0.25">
      <c r="C82" s="5" t="s">
        <v>74</v>
      </c>
      <c r="D82" s="6"/>
      <c r="E82" s="6"/>
      <c r="F82" s="76">
        <v>63451451176.230003</v>
      </c>
      <c r="G82" s="76">
        <v>64283196676.139999</v>
      </c>
      <c r="H82" s="76">
        <v>64258926980.389999</v>
      </c>
      <c r="I82" s="76">
        <v>64775909645.580002</v>
      </c>
      <c r="J82" s="76">
        <v>65997446450.830002</v>
      </c>
      <c r="K82" s="76">
        <v>66857494646.089996</v>
      </c>
      <c r="L82" s="63">
        <f>+#REF!</f>
        <v>67933198990.599998</v>
      </c>
      <c r="M82" s="103">
        <v>63202904554.93</v>
      </c>
      <c r="N82" s="81">
        <v>62326689524.330002</v>
      </c>
      <c r="O82" s="81">
        <v>62397065417.209999</v>
      </c>
      <c r="P82" s="81">
        <v>62437245553.400002</v>
      </c>
      <c r="Q82" s="76">
        <f t="shared" si="8"/>
        <v>707921529615.72998</v>
      </c>
    </row>
    <row r="83" spans="3:17" x14ac:dyDescent="0.25">
      <c r="C83" s="5" t="s">
        <v>75</v>
      </c>
      <c r="D83" s="6"/>
      <c r="E83" s="6"/>
      <c r="F83" s="76">
        <v>43737692321.769997</v>
      </c>
      <c r="G83" s="76">
        <v>44448618795.339996</v>
      </c>
      <c r="H83" s="76">
        <v>44571030362.82</v>
      </c>
      <c r="I83" s="76">
        <v>44788144982.75</v>
      </c>
      <c r="J83" s="76">
        <v>45160580189.720001</v>
      </c>
      <c r="K83" s="76">
        <v>45614513002.690002</v>
      </c>
      <c r="L83" s="63">
        <f>+#REF!</f>
        <v>46046240105.010002</v>
      </c>
      <c r="M83" s="103">
        <v>41428944272.559998</v>
      </c>
      <c r="N83" s="81">
        <v>36164946429.050003</v>
      </c>
      <c r="O83" s="81">
        <v>37860525955.779999</v>
      </c>
      <c r="P83" s="81">
        <v>39739308539.93</v>
      </c>
      <c r="Q83" s="76">
        <f t="shared" si="8"/>
        <v>469560544957.41998</v>
      </c>
    </row>
    <row r="84" spans="3:17" x14ac:dyDescent="0.25">
      <c r="C84" s="3" t="s">
        <v>76</v>
      </c>
      <c r="D84" s="4"/>
      <c r="E84" s="4"/>
      <c r="Q84" s="76">
        <f t="shared" si="8"/>
        <v>0</v>
      </c>
    </row>
    <row r="85" spans="3:17" x14ac:dyDescent="0.25">
      <c r="C85" s="5" t="s">
        <v>77</v>
      </c>
      <c r="D85" s="6"/>
      <c r="E85" s="6"/>
      <c r="Q85" s="76">
        <f t="shared" si="8"/>
        <v>0</v>
      </c>
    </row>
    <row r="86" spans="3:17" x14ac:dyDescent="0.25">
      <c r="C86" s="8" t="s">
        <v>78</v>
      </c>
      <c r="D86" s="119">
        <f>+D64+D54+D28+D18+D12+D72</f>
        <v>48862832051.377632</v>
      </c>
      <c r="E86" s="119">
        <f>+E64+E54+E28+E18+E12+E72</f>
        <v>48862832051.377632</v>
      </c>
      <c r="F86" s="119">
        <f t="shared" ref="F86:Q86" si="10">+F81+F72+F64+F54+F28+F18+F12</f>
        <v>110913034341.19</v>
      </c>
      <c r="G86" s="119">
        <f t="shared" si="10"/>
        <v>112266153514.38527</v>
      </c>
      <c r="H86" s="119">
        <f t="shared" si="10"/>
        <v>112524929175.16174</v>
      </c>
      <c r="I86" s="119">
        <f t="shared" si="10"/>
        <v>114326375416.86047</v>
      </c>
      <c r="J86" s="119">
        <f t="shared" si="10"/>
        <v>114609403125.12</v>
      </c>
      <c r="K86" s="119">
        <f t="shared" si="10"/>
        <v>116262044571.0706</v>
      </c>
      <c r="L86" s="119">
        <f t="shared" si="10"/>
        <v>117128083949.28</v>
      </c>
      <c r="M86" s="119">
        <f t="shared" si="10"/>
        <v>109017279186.50996</v>
      </c>
      <c r="N86" s="119">
        <f t="shared" si="10"/>
        <v>102827672110.82999</v>
      </c>
      <c r="O86" s="119">
        <f t="shared" si="10"/>
        <v>104204135021.25999</v>
      </c>
      <c r="P86" s="119">
        <f t="shared" si="10"/>
        <v>106123915628.56499</v>
      </c>
      <c r="Q86" s="119">
        <f t="shared" si="10"/>
        <v>1220203026040.2329</v>
      </c>
    </row>
    <row r="87" spans="3:17" ht="26.25" x14ac:dyDescent="0.25">
      <c r="C87" s="123" t="s">
        <v>277</v>
      </c>
      <c r="D87" s="120"/>
      <c r="E87" s="121"/>
      <c r="F87" s="121"/>
    </row>
    <row r="88" spans="3:17" ht="15.75" x14ac:dyDescent="0.25">
      <c r="C88" s="120" t="s">
        <v>278</v>
      </c>
      <c r="D88" s="120"/>
      <c r="E88" s="122"/>
      <c r="F88" s="14"/>
    </row>
  </sheetData>
  <mergeCells count="9">
    <mergeCell ref="C9:C10"/>
    <mergeCell ref="D9:D10"/>
    <mergeCell ref="E9:E10"/>
    <mergeCell ref="C3:Q3"/>
    <mergeCell ref="C4:Q4"/>
    <mergeCell ref="C5:Q5"/>
    <mergeCell ref="C6:Q6"/>
    <mergeCell ref="C7:Q7"/>
    <mergeCell ref="F9:Q9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26" orientation="landscape" r:id="rId1"/>
  <ignoredErrors>
    <ignoredError sqref="F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08"/>
  <sheetViews>
    <sheetView showGridLines="0" topLeftCell="E1" zoomScale="60" zoomScaleNormal="60" workbookViewId="0">
      <selection activeCell="L82" sqref="L82"/>
    </sheetView>
  </sheetViews>
  <sheetFormatPr baseColWidth="10" defaultRowHeight="15.75" x14ac:dyDescent="0.25"/>
  <cols>
    <col min="2" max="2" width="30.28515625" style="83" customWidth="1"/>
    <col min="3" max="3" width="127.140625" style="83" bestFit="1" customWidth="1"/>
    <col min="4" max="4" width="38.5703125" customWidth="1"/>
    <col min="5" max="8" width="24.42578125" customWidth="1"/>
    <col min="9" max="15" width="27.28515625" customWidth="1"/>
    <col min="16" max="16" width="23.85546875" bestFit="1" customWidth="1"/>
    <col min="17" max="17" width="48.5703125" style="14" customWidth="1"/>
    <col min="18" max="18" width="16.7109375" bestFit="1" customWidth="1"/>
  </cols>
  <sheetData>
    <row r="2" spans="2:17" x14ac:dyDescent="0.25">
      <c r="B2" s="12"/>
      <c r="C2" s="13"/>
    </row>
    <row r="3" spans="2:17" x14ac:dyDescent="0.25">
      <c r="B3" s="15"/>
      <c r="C3" s="15"/>
    </row>
    <row r="4" spans="2:17" ht="25.5" x14ac:dyDescent="0.35">
      <c r="B4" s="150" t="s">
        <v>94</v>
      </c>
      <c r="C4" s="150"/>
    </row>
    <row r="5" spans="2:17" x14ac:dyDescent="0.25">
      <c r="B5" s="16"/>
      <c r="C5" s="17"/>
    </row>
    <row r="6" spans="2:17" x14ac:dyDescent="0.25">
      <c r="B6" s="16"/>
      <c r="C6" s="17"/>
    </row>
    <row r="7" spans="2:17" x14ac:dyDescent="0.25">
      <c r="B7" s="16"/>
      <c r="C7" s="17"/>
    </row>
    <row r="8" spans="2:17" x14ac:dyDescent="0.25">
      <c r="B8" s="16"/>
      <c r="C8" s="17"/>
    </row>
    <row r="9" spans="2:17" x14ac:dyDescent="0.25">
      <c r="B9" s="16"/>
      <c r="C9" s="17"/>
    </row>
    <row r="10" spans="2:17" x14ac:dyDescent="0.25">
      <c r="B10" s="16"/>
      <c r="C10" s="17"/>
    </row>
    <row r="11" spans="2:17" x14ac:dyDescent="0.25">
      <c r="B11" s="16"/>
      <c r="C11" s="17"/>
    </row>
    <row r="12" spans="2:17" x14ac:dyDescent="0.25">
      <c r="B12" s="16"/>
      <c r="C12" s="17"/>
    </row>
    <row r="13" spans="2:17" ht="20.25" x14ac:dyDescent="0.25">
      <c r="B13" s="18" t="s">
        <v>95</v>
      </c>
      <c r="C13" s="19" t="s">
        <v>96</v>
      </c>
    </row>
    <row r="14" spans="2:17" ht="20.25" x14ac:dyDescent="0.25">
      <c r="B14" s="18" t="s">
        <v>97</v>
      </c>
      <c r="C14" s="19" t="s">
        <v>83</v>
      </c>
    </row>
    <row r="15" spans="2:17" ht="20.25" x14ac:dyDescent="0.25">
      <c r="B15" s="18" t="s">
        <v>98</v>
      </c>
      <c r="C15" s="19" t="s">
        <v>99</v>
      </c>
      <c r="Q15" s="20"/>
    </row>
    <row r="16" spans="2:17" ht="21" thickBot="1" x14ac:dyDescent="0.3">
      <c r="B16" s="18"/>
      <c r="C16" s="19"/>
      <c r="Q16" s="20"/>
    </row>
    <row r="17" spans="2:17" ht="21" thickBot="1" x14ac:dyDescent="0.3">
      <c r="B17" s="21" t="s">
        <v>100</v>
      </c>
      <c r="C17" s="22" t="s">
        <v>101</v>
      </c>
      <c r="D17" s="23" t="s">
        <v>102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0"/>
    </row>
    <row r="18" spans="2:17" x14ac:dyDescent="0.25">
      <c r="B18" s="25">
        <v>1</v>
      </c>
      <c r="C18" s="26" t="s">
        <v>103</v>
      </c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0"/>
    </row>
    <row r="19" spans="2:17" ht="17.25" x14ac:dyDescent="0.3">
      <c r="B19" s="29" t="s">
        <v>104</v>
      </c>
      <c r="C19" s="30" t="s">
        <v>105</v>
      </c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20"/>
    </row>
    <row r="20" spans="2:17" ht="17.25" x14ac:dyDescent="0.3">
      <c r="B20" s="33" t="s">
        <v>106</v>
      </c>
      <c r="C20" s="34" t="s">
        <v>107</v>
      </c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2:17" x14ac:dyDescent="0.25">
      <c r="B21" s="33" t="s">
        <v>108</v>
      </c>
      <c r="C21" s="34" t="s">
        <v>109</v>
      </c>
      <c r="D21" s="27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2:17" ht="17.25" x14ac:dyDescent="0.3">
      <c r="B22" s="33" t="s">
        <v>110</v>
      </c>
      <c r="C22" s="35" t="s">
        <v>111</v>
      </c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2:17" ht="18" thickBot="1" x14ac:dyDescent="0.35">
      <c r="B23" s="36" t="s">
        <v>112</v>
      </c>
      <c r="C23" s="37" t="s">
        <v>113</v>
      </c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2:17" ht="18" x14ac:dyDescent="0.25">
      <c r="B24" s="38"/>
      <c r="C24" s="39" t="s">
        <v>114</v>
      </c>
      <c r="D24" s="40">
        <f>SUM(D18:D23)</f>
        <v>0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2:17" ht="16.5" thickBot="1" x14ac:dyDescent="0.3">
      <c r="B25" s="42"/>
      <c r="C25" s="43"/>
    </row>
    <row r="26" spans="2:17" ht="21" thickBot="1" x14ac:dyDescent="0.3">
      <c r="B26" s="44" t="s">
        <v>100</v>
      </c>
      <c r="C26" s="45" t="s">
        <v>115</v>
      </c>
      <c r="D26" s="46" t="s">
        <v>116</v>
      </c>
      <c r="E26" s="46" t="s">
        <v>117</v>
      </c>
      <c r="F26" s="46" t="s">
        <v>82</v>
      </c>
      <c r="G26" s="46" t="s">
        <v>83</v>
      </c>
      <c r="H26" s="46" t="s">
        <v>84</v>
      </c>
      <c r="I26" s="46" t="s">
        <v>85</v>
      </c>
      <c r="J26" s="46" t="s">
        <v>86</v>
      </c>
      <c r="K26" s="46" t="s">
        <v>87</v>
      </c>
      <c r="L26" s="46" t="s">
        <v>118</v>
      </c>
      <c r="M26" s="46" t="s">
        <v>89</v>
      </c>
      <c r="N26" s="46" t="s">
        <v>90</v>
      </c>
      <c r="O26" s="46" t="s">
        <v>119</v>
      </c>
      <c r="P26" s="46" t="s">
        <v>91</v>
      </c>
      <c r="Q26" s="47" t="s">
        <v>120</v>
      </c>
    </row>
    <row r="27" spans="2:17" ht="35.450000000000003" customHeight="1" x14ac:dyDescent="0.3">
      <c r="B27" s="48" t="s">
        <v>121</v>
      </c>
      <c r="C27" s="49" t="s">
        <v>122</v>
      </c>
      <c r="D27" s="50">
        <v>1907111855.5499995</v>
      </c>
      <c r="E27" s="51">
        <v>170336275.09999999</v>
      </c>
      <c r="F27" s="51">
        <v>191045538.50999999</v>
      </c>
      <c r="G27" s="51">
        <v>166228307.44</v>
      </c>
      <c r="H27" s="51">
        <v>166539288.71000001</v>
      </c>
      <c r="I27" s="51">
        <v>156948272.00999999</v>
      </c>
      <c r="J27" s="51">
        <v>174530502.34</v>
      </c>
      <c r="K27" s="51">
        <v>173053256.80000001</v>
      </c>
      <c r="L27" s="51">
        <v>178421857.28999999</v>
      </c>
      <c r="M27" s="51"/>
      <c r="N27" s="51"/>
      <c r="O27" s="51"/>
      <c r="P27" s="51"/>
      <c r="Q27" s="52"/>
    </row>
    <row r="28" spans="2:17" ht="35.450000000000003" customHeight="1" x14ac:dyDescent="0.3">
      <c r="B28" s="53" t="s">
        <v>123</v>
      </c>
      <c r="C28" s="54" t="s">
        <v>124</v>
      </c>
      <c r="D28" s="50">
        <v>244734804.34542862</v>
      </c>
      <c r="E28" s="51">
        <v>19249959.939999998</v>
      </c>
      <c r="F28" s="51">
        <v>19133572.600000001</v>
      </c>
      <c r="G28" s="51">
        <v>22857677.550000001</v>
      </c>
      <c r="H28" s="51">
        <v>14517246.49</v>
      </c>
      <c r="I28" s="51">
        <v>18731245.359999999</v>
      </c>
      <c r="J28" s="51">
        <v>19334157.219999999</v>
      </c>
      <c r="K28" s="51">
        <v>18747013.100000001</v>
      </c>
      <c r="L28" s="51">
        <v>19471058.43</v>
      </c>
      <c r="M28" s="51"/>
      <c r="N28" s="51"/>
      <c r="O28" s="51"/>
      <c r="P28" s="51"/>
      <c r="Q28" s="55" t="s">
        <v>8</v>
      </c>
    </row>
    <row r="29" spans="2:17" ht="35.450000000000003" customHeight="1" x14ac:dyDescent="0.3">
      <c r="B29" s="53" t="s">
        <v>125</v>
      </c>
      <c r="C29" s="54" t="s">
        <v>126</v>
      </c>
      <c r="D29" s="50">
        <v>274019330.23009998</v>
      </c>
      <c r="E29" s="51">
        <v>4029852.34</v>
      </c>
      <c r="F29" s="51">
        <v>3935308.47</v>
      </c>
      <c r="G29" s="51">
        <v>5681285.6500000004</v>
      </c>
      <c r="H29" s="51">
        <v>6694820.6000000006</v>
      </c>
      <c r="I29" s="51">
        <v>3427598.79</v>
      </c>
      <c r="J29" s="51">
        <v>2770491.81</v>
      </c>
      <c r="K29" s="51">
        <v>3614277.2199999997</v>
      </c>
      <c r="L29" s="51">
        <v>3892059.6799999997</v>
      </c>
      <c r="M29" s="51"/>
      <c r="N29" s="51"/>
      <c r="O29" s="51"/>
      <c r="P29" s="51"/>
      <c r="Q29" s="55" t="s">
        <v>10</v>
      </c>
    </row>
    <row r="30" spans="2:17" ht="35.450000000000003" customHeight="1" x14ac:dyDescent="0.3">
      <c r="B30" s="53" t="s">
        <v>127</v>
      </c>
      <c r="C30" s="54" t="s">
        <v>128</v>
      </c>
      <c r="D30" s="50">
        <v>129499999.99999999</v>
      </c>
      <c r="E30" s="51">
        <v>12054688.699999999</v>
      </c>
      <c r="F30" s="56">
        <v>11723095.539999999</v>
      </c>
      <c r="G30" s="51">
        <v>11815689.33</v>
      </c>
      <c r="H30" s="51">
        <v>10500060.25</v>
      </c>
      <c r="I30" s="51">
        <v>11427013.199999999</v>
      </c>
      <c r="J30" s="57">
        <v>11833356.68</v>
      </c>
      <c r="K30" s="51">
        <v>11635028.800000001</v>
      </c>
      <c r="L30" s="51">
        <v>11768866.25</v>
      </c>
      <c r="M30" s="51"/>
      <c r="N30" s="51"/>
      <c r="O30" s="51"/>
      <c r="P30" s="51"/>
      <c r="Q30" s="55" t="s">
        <v>13</v>
      </c>
    </row>
    <row r="31" spans="2:17" ht="35.450000000000003" customHeight="1" x14ac:dyDescent="0.25">
      <c r="B31" s="53" t="s">
        <v>129</v>
      </c>
      <c r="C31" s="58" t="s">
        <v>130</v>
      </c>
      <c r="D31" s="50"/>
      <c r="E31" s="51">
        <v>4732256.6100000003</v>
      </c>
      <c r="F31" s="56">
        <v>0</v>
      </c>
      <c r="G31" s="51">
        <v>0</v>
      </c>
      <c r="H31" s="51">
        <v>5255762.47</v>
      </c>
      <c r="I31" s="51">
        <v>5672662.54</v>
      </c>
      <c r="J31" s="51">
        <v>6182392.3100000005</v>
      </c>
      <c r="K31" s="51">
        <v>0</v>
      </c>
      <c r="L31" s="51">
        <v>0</v>
      </c>
      <c r="M31" s="51"/>
      <c r="N31" s="51"/>
      <c r="O31" s="51"/>
      <c r="P31" s="51"/>
      <c r="Q31" s="55" t="s">
        <v>13</v>
      </c>
    </row>
    <row r="32" spans="2:17" ht="35.450000000000003" customHeight="1" x14ac:dyDescent="0.25">
      <c r="B32" s="53" t="s">
        <v>131</v>
      </c>
      <c r="C32" s="59" t="s">
        <v>132</v>
      </c>
      <c r="D32" s="50"/>
      <c r="E32" s="60">
        <v>2962061245.6800032</v>
      </c>
      <c r="F32" s="60">
        <v>2565463029.1552892</v>
      </c>
      <c r="G32" s="60">
        <v>2463065687.1617589</v>
      </c>
      <c r="H32" s="61">
        <v>2866813346.0804958</v>
      </c>
      <c r="I32" s="61">
        <v>2746118430.9299998</v>
      </c>
      <c r="J32" s="61">
        <v>3673999476.4005795</v>
      </c>
      <c r="K32" s="61">
        <v>2131721452.5599999</v>
      </c>
      <c r="L32" s="61">
        <v>3224096570.8099995</v>
      </c>
      <c r="M32" s="62"/>
      <c r="N32" s="62"/>
      <c r="O32" s="62"/>
      <c r="P32" s="62"/>
      <c r="Q32" s="55" t="s">
        <v>13</v>
      </c>
    </row>
    <row r="33" spans="2:17" ht="35.450000000000003" customHeight="1" x14ac:dyDescent="0.3">
      <c r="B33" s="53" t="s">
        <v>133</v>
      </c>
      <c r="C33" s="54" t="s">
        <v>134</v>
      </c>
      <c r="D33" s="50">
        <v>6462214.8671428571</v>
      </c>
      <c r="E33" s="51">
        <v>611251.34</v>
      </c>
      <c r="F33" s="56">
        <v>223395.57</v>
      </c>
      <c r="G33" s="51">
        <v>252457.34</v>
      </c>
      <c r="H33" s="51">
        <v>550753.67000000004</v>
      </c>
      <c r="I33" s="51">
        <v>1105062.8</v>
      </c>
      <c r="J33" s="51">
        <v>148436.97</v>
      </c>
      <c r="K33" s="51">
        <v>234360.78</v>
      </c>
      <c r="L33" s="51">
        <v>171957.9</v>
      </c>
      <c r="M33" s="51"/>
      <c r="N33" s="51"/>
      <c r="O33" s="51"/>
      <c r="P33" s="51"/>
      <c r="Q33" s="55" t="s">
        <v>13</v>
      </c>
    </row>
    <row r="34" spans="2:17" ht="35.450000000000003" customHeight="1" x14ac:dyDescent="0.3">
      <c r="B34" s="53" t="s">
        <v>135</v>
      </c>
      <c r="C34" s="54" t="s">
        <v>136</v>
      </c>
      <c r="D34" s="50">
        <v>78569666.758399993</v>
      </c>
      <c r="E34" s="51">
        <v>3315552.27</v>
      </c>
      <c r="F34" s="56">
        <v>101215.88</v>
      </c>
      <c r="G34" s="51">
        <v>4120591.4899999998</v>
      </c>
      <c r="H34" s="51">
        <v>13923745.860000001</v>
      </c>
      <c r="I34" s="51">
        <v>-374091.18</v>
      </c>
      <c r="J34" s="51">
        <v>-2759413.87</v>
      </c>
      <c r="K34" s="51">
        <v>48192.5</v>
      </c>
      <c r="L34" s="51">
        <v>153837.69</v>
      </c>
      <c r="M34" s="51"/>
      <c r="N34" s="51"/>
      <c r="O34" s="51"/>
      <c r="P34" s="51"/>
      <c r="Q34" s="55" t="s">
        <v>14</v>
      </c>
    </row>
    <row r="35" spans="2:17" ht="35.450000000000003" customHeight="1" x14ac:dyDescent="0.3">
      <c r="B35" s="53" t="s">
        <v>137</v>
      </c>
      <c r="C35" s="54" t="s">
        <v>138</v>
      </c>
      <c r="D35" s="50">
        <v>47868241.420000002</v>
      </c>
      <c r="E35" s="51">
        <v>1036918.51</v>
      </c>
      <c r="F35" s="56">
        <v>3583802.55</v>
      </c>
      <c r="G35" s="51">
        <v>2710006.27</v>
      </c>
      <c r="H35" s="51">
        <v>4488294.0600000005</v>
      </c>
      <c r="I35" s="51">
        <v>-533596.44999999995</v>
      </c>
      <c r="J35" s="51">
        <v>4300657.5</v>
      </c>
      <c r="K35" s="51">
        <v>1024402.01</v>
      </c>
      <c r="L35" s="51">
        <v>2596511.7600000002</v>
      </c>
      <c r="M35" s="51"/>
      <c r="N35" s="51"/>
      <c r="O35" s="51"/>
      <c r="P35" s="51"/>
      <c r="Q35" s="55" t="s">
        <v>14</v>
      </c>
    </row>
    <row r="36" spans="2:17" ht="35.450000000000003" customHeight="1" x14ac:dyDescent="0.3">
      <c r="B36" s="53" t="s">
        <v>139</v>
      </c>
      <c r="C36" s="54" t="s">
        <v>140</v>
      </c>
      <c r="D36" s="50">
        <v>27137406.843913935</v>
      </c>
      <c r="E36" s="51">
        <v>662053.21</v>
      </c>
      <c r="F36" s="56">
        <v>1470371.83</v>
      </c>
      <c r="G36" s="51">
        <v>2650906.0499999998</v>
      </c>
      <c r="H36" s="51">
        <v>2018123.48</v>
      </c>
      <c r="I36" s="51">
        <v>1765367.6600000001</v>
      </c>
      <c r="J36" s="51">
        <v>1798933.96</v>
      </c>
      <c r="K36" s="51">
        <v>2421193.75</v>
      </c>
      <c r="L36" s="51">
        <v>1543153.46</v>
      </c>
      <c r="M36" s="51"/>
      <c r="N36" s="51"/>
      <c r="O36" s="51"/>
      <c r="P36" s="51"/>
      <c r="Q36" s="55" t="s">
        <v>15</v>
      </c>
    </row>
    <row r="37" spans="2:17" ht="35.450000000000003" customHeight="1" x14ac:dyDescent="0.3">
      <c r="B37" s="53" t="s">
        <v>141</v>
      </c>
      <c r="C37" s="54" t="s">
        <v>142</v>
      </c>
      <c r="D37" s="50">
        <v>14477731.377428571</v>
      </c>
      <c r="E37" s="51">
        <v>59370</v>
      </c>
      <c r="F37" s="51">
        <v>0</v>
      </c>
      <c r="G37" s="51">
        <v>107360</v>
      </c>
      <c r="H37" s="51">
        <v>255399.96</v>
      </c>
      <c r="I37" s="51">
        <v>369150.07</v>
      </c>
      <c r="J37" s="51">
        <v>466291.04000000004</v>
      </c>
      <c r="K37" s="51">
        <v>685408.02</v>
      </c>
      <c r="L37" s="51">
        <v>707760.04</v>
      </c>
      <c r="M37" s="51"/>
      <c r="N37" s="51"/>
      <c r="O37" s="51"/>
      <c r="P37" s="51"/>
      <c r="Q37" s="55" t="s">
        <v>15</v>
      </c>
    </row>
    <row r="38" spans="2:17" ht="35.450000000000003" customHeight="1" x14ac:dyDescent="0.3">
      <c r="B38" s="53" t="s">
        <v>143</v>
      </c>
      <c r="C38" s="54" t="s">
        <v>144</v>
      </c>
      <c r="D38" s="50">
        <v>1338415</v>
      </c>
      <c r="E38" s="51">
        <v>824.04</v>
      </c>
      <c r="F38" s="56">
        <v>67975.710000000006</v>
      </c>
      <c r="G38" s="51">
        <v>807.02</v>
      </c>
      <c r="H38" s="51">
        <v>1066.8599999999999</v>
      </c>
      <c r="I38" s="51">
        <v>1636.7</v>
      </c>
      <c r="J38" s="57">
        <v>343.34</v>
      </c>
      <c r="K38" s="51">
        <v>1870.3200000000002</v>
      </c>
      <c r="L38" s="51">
        <v>84554.21</v>
      </c>
      <c r="M38" s="51"/>
      <c r="N38" s="51"/>
      <c r="O38" s="51"/>
      <c r="P38" s="51"/>
      <c r="Q38" s="55" t="s">
        <v>16</v>
      </c>
    </row>
    <row r="39" spans="2:17" ht="35.450000000000003" customHeight="1" x14ac:dyDescent="0.3">
      <c r="B39" s="53" t="s">
        <v>145</v>
      </c>
      <c r="C39" s="54" t="s">
        <v>146</v>
      </c>
      <c r="D39" s="50">
        <v>7824663.7199999997</v>
      </c>
      <c r="E39" s="51"/>
      <c r="F39" s="56">
        <v>52000</v>
      </c>
      <c r="G39" s="51">
        <v>150380</v>
      </c>
      <c r="H39" s="51">
        <v>-102496</v>
      </c>
      <c r="I39" s="51">
        <v>320</v>
      </c>
      <c r="J39" s="51">
        <v>175</v>
      </c>
      <c r="K39" s="51">
        <v>0</v>
      </c>
      <c r="L39" s="51">
        <v>0</v>
      </c>
      <c r="M39" s="51"/>
      <c r="N39" s="51"/>
      <c r="O39" s="51"/>
      <c r="P39" s="51"/>
      <c r="Q39" s="55" t="s">
        <v>16</v>
      </c>
    </row>
    <row r="40" spans="2:17" ht="35.450000000000003" customHeight="1" x14ac:dyDescent="0.3">
      <c r="B40" s="53" t="s">
        <v>147</v>
      </c>
      <c r="C40" s="54" t="s">
        <v>148</v>
      </c>
      <c r="D40" s="50">
        <v>153312503.1953297</v>
      </c>
      <c r="E40" s="51">
        <v>12326084.310000001</v>
      </c>
      <c r="F40" s="56">
        <v>7699723.9500000002</v>
      </c>
      <c r="G40" s="51">
        <v>68984760.280000001</v>
      </c>
      <c r="H40" s="51">
        <v>8290076.6500000004</v>
      </c>
      <c r="I40" s="51">
        <v>5235348.17</v>
      </c>
      <c r="J40" s="51">
        <v>2054403.67</v>
      </c>
      <c r="K40" s="51">
        <v>1774760.12</v>
      </c>
      <c r="L40" s="51">
        <v>3199097.77</v>
      </c>
      <c r="M40" s="51"/>
      <c r="N40" s="51"/>
      <c r="O40" s="51"/>
      <c r="P40" s="51"/>
      <c r="Q40" s="55" t="s">
        <v>17</v>
      </c>
    </row>
    <row r="41" spans="2:17" ht="35.450000000000003" customHeight="1" x14ac:dyDescent="0.3">
      <c r="B41" s="53" t="s">
        <v>149</v>
      </c>
      <c r="C41" s="54" t="s">
        <v>150</v>
      </c>
      <c r="D41" s="50">
        <v>38800000</v>
      </c>
      <c r="E41" s="51">
        <v>24523899.079999998</v>
      </c>
      <c r="F41" s="56">
        <v>-18528316.969999999</v>
      </c>
      <c r="G41" s="51">
        <v>19206803.18</v>
      </c>
      <c r="H41" s="51">
        <v>867947.62</v>
      </c>
      <c r="I41" s="51">
        <v>489538.56</v>
      </c>
      <c r="J41" s="51">
        <v>362849.92</v>
      </c>
      <c r="K41" s="51">
        <v>175430.77</v>
      </c>
      <c r="L41" s="51">
        <v>288945.84999999998</v>
      </c>
      <c r="M41" s="51"/>
      <c r="N41" s="51"/>
      <c r="O41" s="51"/>
      <c r="P41" s="51"/>
      <c r="Q41" s="55" t="s">
        <v>17</v>
      </c>
    </row>
    <row r="42" spans="2:17" ht="35.450000000000003" customHeight="1" x14ac:dyDescent="0.3">
      <c r="B42" s="53" t="s">
        <v>151</v>
      </c>
      <c r="C42" s="54" t="s">
        <v>152</v>
      </c>
      <c r="D42" s="50">
        <v>241393300.00000006</v>
      </c>
      <c r="E42" s="51">
        <v>12122306.350000001</v>
      </c>
      <c r="F42" s="56">
        <v>46242369.920000002</v>
      </c>
      <c r="G42" s="51">
        <v>25005759.789999999</v>
      </c>
      <c r="H42" s="51">
        <v>27468159.57</v>
      </c>
      <c r="I42" s="51">
        <v>25683980.829999998</v>
      </c>
      <c r="J42" s="51">
        <v>13288343.01</v>
      </c>
      <c r="K42" s="51">
        <v>22033121.850000001</v>
      </c>
      <c r="L42" s="51">
        <v>4761723.9000000004</v>
      </c>
      <c r="M42" s="51"/>
      <c r="N42" s="51"/>
      <c r="O42" s="62"/>
      <c r="P42" s="51"/>
      <c r="Q42" s="55" t="s">
        <v>17</v>
      </c>
    </row>
    <row r="43" spans="2:17" ht="35.450000000000003" customHeight="1" x14ac:dyDescent="0.3">
      <c r="B43" s="53" t="s">
        <v>153</v>
      </c>
      <c r="C43" s="54" t="s">
        <v>154</v>
      </c>
      <c r="D43" s="50">
        <v>759843.32149999961</v>
      </c>
      <c r="E43" s="51">
        <v>147661</v>
      </c>
      <c r="F43" s="56">
        <v>32199.98</v>
      </c>
      <c r="G43" s="51">
        <v>65099.98</v>
      </c>
      <c r="H43" s="51">
        <v>27999.98</v>
      </c>
      <c r="I43" s="51">
        <v>-0.02</v>
      </c>
      <c r="J43" s="51">
        <v>33599.979999999996</v>
      </c>
      <c r="K43" s="51">
        <v>27999.98</v>
      </c>
      <c r="L43" s="51">
        <v>33599.979999999996</v>
      </c>
      <c r="M43" s="51"/>
      <c r="N43" s="51"/>
      <c r="O43" s="51"/>
      <c r="P43" s="51"/>
      <c r="Q43" s="55" t="s">
        <v>17</v>
      </c>
    </row>
    <row r="44" spans="2:17" ht="35.450000000000003" customHeight="1" x14ac:dyDescent="0.3">
      <c r="B44" s="53" t="s">
        <v>155</v>
      </c>
      <c r="C44" s="54" t="s">
        <v>156</v>
      </c>
      <c r="D44" s="50">
        <v>9363623.6319999993</v>
      </c>
      <c r="E44" s="51"/>
      <c r="F44" s="56">
        <v>6145.79</v>
      </c>
      <c r="G44" s="51">
        <v>0</v>
      </c>
      <c r="H44" s="51">
        <v>0</v>
      </c>
      <c r="I44" s="51">
        <v>0</v>
      </c>
      <c r="J44" s="51">
        <v>5875330.5999999996</v>
      </c>
      <c r="K44" s="51">
        <v>0</v>
      </c>
      <c r="L44" s="51">
        <v>0</v>
      </c>
      <c r="M44" s="51"/>
      <c r="N44" s="51"/>
      <c r="O44" s="51"/>
      <c r="P44" s="51"/>
      <c r="Q44" s="55" t="s">
        <v>18</v>
      </c>
    </row>
    <row r="45" spans="2:17" ht="47.25" x14ac:dyDescent="0.3">
      <c r="B45" s="53" t="s">
        <v>157</v>
      </c>
      <c r="C45" s="54" t="s">
        <v>158</v>
      </c>
      <c r="D45" s="50">
        <v>16651498.298400003</v>
      </c>
      <c r="E45" s="51">
        <v>181661.91</v>
      </c>
      <c r="F45" s="56">
        <v>1675927.11</v>
      </c>
      <c r="G45" s="51">
        <v>6637984.5600000005</v>
      </c>
      <c r="H45" s="51">
        <v>442328.62</v>
      </c>
      <c r="I45" s="51">
        <v>2016370.64</v>
      </c>
      <c r="J45" s="51">
        <v>-892670.52</v>
      </c>
      <c r="K45" s="51">
        <v>148976.29</v>
      </c>
      <c r="L45" s="51">
        <v>804448.04</v>
      </c>
      <c r="M45" s="51"/>
      <c r="N45" s="51"/>
      <c r="O45" s="51"/>
      <c r="P45" s="51"/>
      <c r="Q45" s="55" t="s">
        <v>19</v>
      </c>
    </row>
    <row r="46" spans="2:17" ht="47.25" x14ac:dyDescent="0.3">
      <c r="B46" s="53" t="s">
        <v>159</v>
      </c>
      <c r="C46" s="54" t="s">
        <v>160</v>
      </c>
      <c r="D46" s="50">
        <v>94532098.099750012</v>
      </c>
      <c r="E46" s="51">
        <v>6801852.4700000007</v>
      </c>
      <c r="F46" s="56">
        <v>6569846.7400000002</v>
      </c>
      <c r="G46" s="51">
        <v>7896198.5300000003</v>
      </c>
      <c r="H46" s="51">
        <v>5616200.6100000003</v>
      </c>
      <c r="I46" s="51">
        <v>2196854.91</v>
      </c>
      <c r="J46" s="51">
        <v>7284064.1799999997</v>
      </c>
      <c r="K46" s="51">
        <v>6585653.29</v>
      </c>
      <c r="L46" s="51">
        <v>6661118.5300000003</v>
      </c>
      <c r="M46" s="51"/>
      <c r="N46" s="51"/>
      <c r="O46" s="51"/>
      <c r="P46" s="51"/>
      <c r="Q46" s="55" t="s">
        <v>19</v>
      </c>
    </row>
    <row r="47" spans="2:17" ht="47.25" x14ac:dyDescent="0.3">
      <c r="B47" s="53" t="s">
        <v>161</v>
      </c>
      <c r="C47" s="54" t="s">
        <v>162</v>
      </c>
      <c r="D47" s="50">
        <v>1114382020.4818001</v>
      </c>
      <c r="E47" s="51">
        <v>63199500.57</v>
      </c>
      <c r="F47" s="56">
        <v>75402742.789999992</v>
      </c>
      <c r="G47" s="51">
        <v>102562545.35999998</v>
      </c>
      <c r="H47" s="51">
        <v>89796241.790000007</v>
      </c>
      <c r="I47" s="51">
        <v>89422094.180000007</v>
      </c>
      <c r="J47" s="51">
        <v>96042551.770000011</v>
      </c>
      <c r="K47" s="51">
        <v>94625992.569999993</v>
      </c>
      <c r="L47" s="51">
        <v>87017531.120000005</v>
      </c>
      <c r="M47" s="51"/>
      <c r="N47" s="51"/>
      <c r="O47" s="51"/>
      <c r="P47" s="51"/>
      <c r="Q47" s="55" t="s">
        <v>19</v>
      </c>
    </row>
    <row r="48" spans="2:17" ht="47.25" x14ac:dyDescent="0.3">
      <c r="B48" s="53" t="s">
        <v>163</v>
      </c>
      <c r="C48" s="54" t="s">
        <v>164</v>
      </c>
      <c r="D48" s="50">
        <v>15736200.128000002</v>
      </c>
      <c r="E48" s="51">
        <v>64572.47</v>
      </c>
      <c r="F48" s="56">
        <v>1759438.21</v>
      </c>
      <c r="G48" s="51">
        <v>1502885.65</v>
      </c>
      <c r="H48" s="51">
        <v>917553.5</v>
      </c>
      <c r="I48" s="51">
        <v>1090647.93</v>
      </c>
      <c r="J48" s="51">
        <v>2124953.19</v>
      </c>
      <c r="K48" s="51">
        <v>1366740.29</v>
      </c>
      <c r="L48" s="51">
        <v>1013908.46</v>
      </c>
      <c r="M48" s="51"/>
      <c r="N48" s="51"/>
      <c r="O48" s="51"/>
      <c r="P48" s="51"/>
      <c r="Q48" s="55" t="s">
        <v>19</v>
      </c>
    </row>
    <row r="49" spans="2:18" ht="47.25" x14ac:dyDescent="0.3">
      <c r="B49" s="53" t="s">
        <v>165</v>
      </c>
      <c r="C49" s="54" t="s">
        <v>166</v>
      </c>
      <c r="D49" s="50">
        <v>101025245.07600001</v>
      </c>
      <c r="E49" s="51"/>
      <c r="F49" s="56">
        <v>13809411.33</v>
      </c>
      <c r="G49" s="51">
        <v>23017040.129999999</v>
      </c>
      <c r="H49" s="51">
        <v>1505491.27</v>
      </c>
      <c r="I49" s="51">
        <v>-18448.04</v>
      </c>
      <c r="J49" s="51">
        <v>87766</v>
      </c>
      <c r="K49" s="51">
        <v>3391.7</v>
      </c>
      <c r="L49" s="51">
        <v>43785820.579999998</v>
      </c>
      <c r="M49" s="51"/>
      <c r="N49" s="51"/>
      <c r="O49" s="51"/>
      <c r="P49" s="51"/>
      <c r="Q49" s="55" t="s">
        <v>19</v>
      </c>
    </row>
    <row r="50" spans="2:18" ht="47.25" x14ac:dyDescent="0.3">
      <c r="B50" s="53" t="s">
        <v>167</v>
      </c>
      <c r="C50" s="54" t="s">
        <v>168</v>
      </c>
      <c r="D50" s="50">
        <v>20000000</v>
      </c>
      <c r="E50" s="51"/>
      <c r="F50" s="56">
        <v>0</v>
      </c>
      <c r="G50" s="51">
        <v>9054437.75</v>
      </c>
      <c r="H50" s="51">
        <v>-1766.85</v>
      </c>
      <c r="I50" s="51">
        <v>52438.61</v>
      </c>
      <c r="J50" s="51">
        <v>-92512.2</v>
      </c>
      <c r="K50" s="51">
        <v>-228979</v>
      </c>
      <c r="L50" s="51">
        <v>420</v>
      </c>
      <c r="M50" s="51"/>
      <c r="N50" s="51"/>
      <c r="O50" s="51"/>
      <c r="P50" s="51"/>
      <c r="Q50" s="55" t="s">
        <v>19</v>
      </c>
    </row>
    <row r="51" spans="2:18" ht="47.25" x14ac:dyDescent="0.3">
      <c r="B51" s="53" t="s">
        <v>169</v>
      </c>
      <c r="C51" s="54" t="s">
        <v>170</v>
      </c>
      <c r="D51" s="50">
        <v>38400000</v>
      </c>
      <c r="E51" s="51">
        <v>2578930.38</v>
      </c>
      <c r="F51" s="56">
        <v>5514474.5099999998</v>
      </c>
      <c r="G51" s="51">
        <v>3268015.18</v>
      </c>
      <c r="H51" s="51">
        <v>910912.77</v>
      </c>
      <c r="I51" s="51">
        <v>2711874.26</v>
      </c>
      <c r="J51" s="51">
        <v>918973.5</v>
      </c>
      <c r="K51" s="51">
        <v>3586953.24</v>
      </c>
      <c r="L51" s="51">
        <v>8068692.4200000009</v>
      </c>
      <c r="M51" s="51"/>
      <c r="N51" s="51"/>
      <c r="O51" s="51"/>
      <c r="P51" s="51"/>
      <c r="Q51" s="55" t="s">
        <v>19</v>
      </c>
    </row>
    <row r="52" spans="2:18" ht="47.25" x14ac:dyDescent="0.3">
      <c r="B52" s="53" t="s">
        <v>171</v>
      </c>
      <c r="C52" s="54" t="s">
        <v>172</v>
      </c>
      <c r="D52" s="50">
        <v>86618623.431999996</v>
      </c>
      <c r="E52" s="51">
        <v>641260.54</v>
      </c>
      <c r="F52" s="56">
        <v>11380972.770000001</v>
      </c>
      <c r="G52" s="51">
        <v>9494759.709999999</v>
      </c>
      <c r="H52" s="51">
        <v>5100847.75</v>
      </c>
      <c r="I52" s="51">
        <v>7026716.4100000001</v>
      </c>
      <c r="J52" s="51">
        <v>2844669.5</v>
      </c>
      <c r="K52" s="51">
        <v>11586055.5</v>
      </c>
      <c r="L52" s="51">
        <v>6487897.8599999994</v>
      </c>
      <c r="M52" s="51"/>
      <c r="N52" s="51"/>
      <c r="O52" s="51"/>
      <c r="P52" s="51"/>
      <c r="Q52" s="55" t="s">
        <v>19</v>
      </c>
    </row>
    <row r="53" spans="2:18" ht="31.5" x14ac:dyDescent="0.3">
      <c r="B53" s="53" t="s">
        <v>173</v>
      </c>
      <c r="C53" s="54" t="s">
        <v>174</v>
      </c>
      <c r="D53" s="50">
        <v>10893824.15</v>
      </c>
      <c r="E53" s="51">
        <v>104175.12</v>
      </c>
      <c r="F53" s="56">
        <v>343804.97</v>
      </c>
      <c r="G53" s="51">
        <v>353634.8</v>
      </c>
      <c r="H53" s="51">
        <v>259571</v>
      </c>
      <c r="I53" s="51">
        <v>476944.8</v>
      </c>
      <c r="J53" s="51">
        <v>346543.6</v>
      </c>
      <c r="K53" s="51">
        <v>402053.54</v>
      </c>
      <c r="L53" s="51">
        <v>307755.5</v>
      </c>
      <c r="M53" s="51"/>
      <c r="N53" s="51"/>
      <c r="O53" s="51"/>
      <c r="P53" s="51"/>
      <c r="Q53" s="55" t="s">
        <v>20</v>
      </c>
    </row>
    <row r="54" spans="2:18" ht="35.450000000000003" customHeight="1" x14ac:dyDescent="0.3">
      <c r="B54" s="53" t="s">
        <v>175</v>
      </c>
      <c r="C54" s="54" t="s">
        <v>176</v>
      </c>
      <c r="D54" s="50">
        <v>53000000</v>
      </c>
      <c r="E54" s="51">
        <v>4545338.93</v>
      </c>
      <c r="F54" s="56">
        <v>3856782.8</v>
      </c>
      <c r="G54" s="51">
        <v>4921671.75</v>
      </c>
      <c r="H54" s="51">
        <v>4614051.49</v>
      </c>
      <c r="I54" s="51">
        <v>4475345.9800000004</v>
      </c>
      <c r="J54" s="51">
        <v>4773507.29</v>
      </c>
      <c r="K54" s="51">
        <v>4566500.1399999997</v>
      </c>
      <c r="L54" s="51">
        <v>4838667.8899999997</v>
      </c>
      <c r="M54" s="51"/>
      <c r="N54" s="51"/>
      <c r="O54" s="51"/>
      <c r="P54" s="51"/>
      <c r="Q54" s="55" t="s">
        <v>20</v>
      </c>
    </row>
    <row r="55" spans="2:18" ht="35.450000000000003" customHeight="1" x14ac:dyDescent="0.3">
      <c r="B55" s="53" t="s">
        <v>177</v>
      </c>
      <c r="C55" s="54" t="s">
        <v>178</v>
      </c>
      <c r="D55" s="50">
        <v>3505000</v>
      </c>
      <c r="E55" s="51">
        <v>364800</v>
      </c>
      <c r="F55" s="56">
        <v>26400</v>
      </c>
      <c r="G55" s="51">
        <v>291699.89</v>
      </c>
      <c r="H55" s="51">
        <v>272550</v>
      </c>
      <c r="I55" s="51">
        <v>143900</v>
      </c>
      <c r="J55" s="51">
        <v>233000</v>
      </c>
      <c r="K55" s="51">
        <v>31050</v>
      </c>
      <c r="L55" s="51">
        <v>14060</v>
      </c>
      <c r="M55" s="51"/>
      <c r="N55" s="51"/>
      <c r="O55" s="51"/>
      <c r="P55" s="51"/>
      <c r="Q55" s="55" t="s">
        <v>20</v>
      </c>
      <c r="R55" s="63" t="e">
        <f>+#REF!+#REF!</f>
        <v>#REF!</v>
      </c>
    </row>
    <row r="56" spans="2:18" ht="35.450000000000003" customHeight="1" x14ac:dyDescent="0.3">
      <c r="B56" s="53" t="s">
        <v>179</v>
      </c>
      <c r="C56" s="54" t="s">
        <v>180</v>
      </c>
      <c r="D56" s="50">
        <v>1300000</v>
      </c>
      <c r="E56" s="51">
        <v>82010</v>
      </c>
      <c r="F56" s="56">
        <v>82010</v>
      </c>
      <c r="G56" s="51">
        <v>824490.35</v>
      </c>
      <c r="H56" s="51">
        <v>0.01</v>
      </c>
      <c r="I56" s="51">
        <v>1231200</v>
      </c>
      <c r="J56" s="51">
        <v>0</v>
      </c>
      <c r="K56" s="51">
        <v>76700</v>
      </c>
      <c r="L56" s="51">
        <v>-853600</v>
      </c>
      <c r="M56" s="51"/>
      <c r="N56" s="51"/>
      <c r="O56" s="51"/>
      <c r="P56" s="51"/>
      <c r="Q56" s="55" t="s">
        <v>20</v>
      </c>
    </row>
    <row r="57" spans="2:18" ht="35.450000000000003" customHeight="1" x14ac:dyDescent="0.3">
      <c r="B57" s="53" t="s">
        <v>181</v>
      </c>
      <c r="C57" s="54" t="s">
        <v>182</v>
      </c>
      <c r="D57" s="50">
        <v>14635208.483392857</v>
      </c>
      <c r="E57" s="51"/>
      <c r="F57" s="56">
        <v>201605.17</v>
      </c>
      <c r="G57" s="51">
        <v>518343.6</v>
      </c>
      <c r="H57" s="51">
        <v>122650.01</v>
      </c>
      <c r="I57" s="51">
        <v>173944.74</v>
      </c>
      <c r="J57" s="51">
        <v>-202184.67</v>
      </c>
      <c r="K57" s="51">
        <v>101339</v>
      </c>
      <c r="L57" s="51">
        <v>184154.56</v>
      </c>
      <c r="M57" s="51"/>
      <c r="N57" s="51"/>
      <c r="O57" s="51"/>
      <c r="P57" s="51"/>
      <c r="Q57" s="55" t="s">
        <v>20</v>
      </c>
    </row>
    <row r="58" spans="2:18" ht="35.450000000000003" customHeight="1" x14ac:dyDescent="0.3">
      <c r="B58" s="53" t="s">
        <v>183</v>
      </c>
      <c r="C58" s="54" t="s">
        <v>184</v>
      </c>
      <c r="D58" s="50">
        <v>29589446.287753839</v>
      </c>
      <c r="E58" s="51">
        <v>1573800</v>
      </c>
      <c r="F58" s="56">
        <v>0</v>
      </c>
      <c r="G58" s="51">
        <v>1806260</v>
      </c>
      <c r="H58" s="51">
        <v>1986500</v>
      </c>
      <c r="I58" s="51">
        <v>2224700</v>
      </c>
      <c r="J58" s="51">
        <v>2113860</v>
      </c>
      <c r="K58" s="51">
        <v>3778840</v>
      </c>
      <c r="L58" s="51">
        <v>1858980</v>
      </c>
      <c r="M58" s="51"/>
      <c r="N58" s="51"/>
      <c r="O58" s="51"/>
      <c r="P58" s="51"/>
      <c r="Q58" s="55" t="s">
        <v>20</v>
      </c>
      <c r="R58" s="63" t="e">
        <f>+#REF!+#REF!</f>
        <v>#REF!</v>
      </c>
    </row>
    <row r="59" spans="2:18" ht="35.450000000000003" customHeight="1" x14ac:dyDescent="0.3">
      <c r="B59" s="53" t="s">
        <v>185</v>
      </c>
      <c r="C59" s="54" t="s">
        <v>186</v>
      </c>
      <c r="D59" s="50">
        <v>15000000</v>
      </c>
      <c r="E59" s="51"/>
      <c r="F59" s="56">
        <v>0</v>
      </c>
      <c r="G59" s="51">
        <v>0</v>
      </c>
      <c r="H59" s="51">
        <v>6739741.0999999996</v>
      </c>
      <c r="I59" s="51">
        <v>-1979.45</v>
      </c>
      <c r="J59" s="51">
        <v>0</v>
      </c>
      <c r="K59" s="51">
        <v>0</v>
      </c>
      <c r="L59" s="51">
        <v>0</v>
      </c>
      <c r="M59" s="51"/>
      <c r="N59" s="51"/>
      <c r="O59" s="51"/>
      <c r="P59" s="51"/>
      <c r="Q59" s="55" t="s">
        <v>20</v>
      </c>
    </row>
    <row r="60" spans="2:18" ht="35.450000000000003" customHeight="1" x14ac:dyDescent="0.3">
      <c r="B60" s="53" t="s">
        <v>187</v>
      </c>
      <c r="C60" s="54" t="s">
        <v>188</v>
      </c>
      <c r="D60" s="50">
        <v>15599999.999999998</v>
      </c>
      <c r="E60" s="51">
        <v>25906.5</v>
      </c>
      <c r="F60" s="56">
        <v>509180.2</v>
      </c>
      <c r="G60" s="51">
        <v>129711.45</v>
      </c>
      <c r="H60" s="51">
        <v>71329</v>
      </c>
      <c r="I60" s="51">
        <v>4721994.5600000005</v>
      </c>
      <c r="J60" s="51">
        <v>-4538277.5199999996</v>
      </c>
      <c r="K60" s="51">
        <v>12509.94</v>
      </c>
      <c r="L60" s="51">
        <v>16461</v>
      </c>
      <c r="M60" s="51"/>
      <c r="N60" s="51"/>
      <c r="O60" s="51"/>
      <c r="P60" s="51"/>
      <c r="Q60" s="55" t="s">
        <v>20</v>
      </c>
    </row>
    <row r="61" spans="2:18" ht="35.450000000000003" customHeight="1" x14ac:dyDescent="0.3">
      <c r="B61" s="64" t="s">
        <v>189</v>
      </c>
      <c r="C61" s="65" t="s">
        <v>190</v>
      </c>
      <c r="D61" s="50">
        <v>34580397.483999997</v>
      </c>
      <c r="E61" s="51">
        <v>2648224</v>
      </c>
      <c r="F61" s="56">
        <v>1743484</v>
      </c>
      <c r="G61" s="51">
        <v>6677568.6899999995</v>
      </c>
      <c r="H61" s="51">
        <v>1336760.51</v>
      </c>
      <c r="I61" s="51">
        <v>1182131.07</v>
      </c>
      <c r="J61" s="51">
        <v>-1526828.02</v>
      </c>
      <c r="K61" s="51">
        <v>408802.48</v>
      </c>
      <c r="L61" s="51">
        <v>3338779.96</v>
      </c>
      <c r="M61" s="51"/>
      <c r="N61" s="51"/>
      <c r="O61" s="51"/>
      <c r="P61" s="51"/>
      <c r="Q61" s="55" t="s">
        <v>20</v>
      </c>
    </row>
    <row r="62" spans="2:18" ht="35.450000000000003" customHeight="1" x14ac:dyDescent="0.3">
      <c r="B62" s="66" t="s">
        <v>191</v>
      </c>
      <c r="C62" s="67" t="s">
        <v>192</v>
      </c>
      <c r="D62" s="50">
        <v>0</v>
      </c>
      <c r="E62" s="51"/>
      <c r="F62" s="56">
        <v>0</v>
      </c>
      <c r="G62" s="51">
        <v>0</v>
      </c>
      <c r="H62" s="51">
        <v>38304</v>
      </c>
      <c r="I62" s="51">
        <v>0</v>
      </c>
      <c r="J62" s="51">
        <v>0</v>
      </c>
      <c r="K62" s="51">
        <v>22982.400000000001</v>
      </c>
      <c r="L62" s="51">
        <v>0</v>
      </c>
      <c r="M62" s="51"/>
      <c r="N62" s="51"/>
      <c r="O62" s="51"/>
      <c r="P62" s="51"/>
      <c r="Q62" s="55" t="s">
        <v>20</v>
      </c>
      <c r="R62" s="63" t="e">
        <f>+#REF!+#REF!</f>
        <v>#REF!</v>
      </c>
    </row>
    <row r="63" spans="2:18" ht="35.450000000000003" customHeight="1" x14ac:dyDescent="0.3">
      <c r="B63" s="66" t="s">
        <v>193</v>
      </c>
      <c r="C63" s="67" t="s">
        <v>194</v>
      </c>
      <c r="D63" s="50">
        <v>130272</v>
      </c>
      <c r="E63" s="51"/>
      <c r="F63" s="56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/>
      <c r="N63" s="51"/>
      <c r="O63" s="51"/>
      <c r="P63" s="51"/>
      <c r="Q63" s="55" t="s">
        <v>20</v>
      </c>
    </row>
    <row r="64" spans="2:18" ht="35.450000000000003" customHeight="1" x14ac:dyDescent="0.3">
      <c r="B64" s="48" t="s">
        <v>195</v>
      </c>
      <c r="C64" s="49" t="s">
        <v>196</v>
      </c>
      <c r="D64" s="50">
        <v>274500000</v>
      </c>
      <c r="E64" s="51">
        <v>1583998</v>
      </c>
      <c r="F64" s="56">
        <v>150995</v>
      </c>
      <c r="G64" s="51">
        <v>1446064</v>
      </c>
      <c r="H64" s="51">
        <v>1342825.98</v>
      </c>
      <c r="I64" s="51">
        <v>3851391</v>
      </c>
      <c r="J64" s="51">
        <v>2926133</v>
      </c>
      <c r="K64" s="51">
        <v>113866</v>
      </c>
      <c r="L64" s="51">
        <v>846450</v>
      </c>
      <c r="M64" s="51"/>
      <c r="N64" s="51"/>
      <c r="O64" s="51"/>
      <c r="P64" s="51"/>
      <c r="Q64" s="55" t="s">
        <v>20</v>
      </c>
      <c r="R64" s="63" t="e">
        <f>+#REF!+#REF!</f>
        <v>#REF!</v>
      </c>
    </row>
    <row r="65" spans="2:18" ht="35.450000000000003" customHeight="1" x14ac:dyDescent="0.3">
      <c r="B65" s="53" t="s">
        <v>197</v>
      </c>
      <c r="C65" s="54" t="s">
        <v>198</v>
      </c>
      <c r="D65" s="50">
        <v>52050815.736000001</v>
      </c>
      <c r="E65" s="51">
        <v>74995.62</v>
      </c>
      <c r="F65" s="56">
        <v>115492.89</v>
      </c>
      <c r="G65" s="51">
        <v>223805.68</v>
      </c>
      <c r="H65" s="51">
        <v>692198.7300000001</v>
      </c>
      <c r="I65" s="51">
        <v>619682.72</v>
      </c>
      <c r="J65" s="51">
        <v>19514.580000000002</v>
      </c>
      <c r="K65" s="51">
        <v>-2308093.0299999998</v>
      </c>
      <c r="L65" s="51">
        <v>-3.3299999999999996</v>
      </c>
      <c r="M65" s="51"/>
      <c r="N65" s="51"/>
      <c r="O65" s="51"/>
      <c r="P65" s="51"/>
      <c r="Q65" s="55" t="s">
        <v>20</v>
      </c>
    </row>
    <row r="66" spans="2:18" ht="35.450000000000003" customHeight="1" x14ac:dyDescent="0.3">
      <c r="B66" s="53" t="s">
        <v>199</v>
      </c>
      <c r="C66" s="54" t="s">
        <v>200</v>
      </c>
      <c r="D66" s="50">
        <v>25784788.716800001</v>
      </c>
      <c r="E66" s="51">
        <v>2937383.56</v>
      </c>
      <c r="F66" s="56">
        <v>11190606.540000001</v>
      </c>
      <c r="G66" s="51">
        <v>-158352.10000000009</v>
      </c>
      <c r="H66" s="51">
        <v>577900.68000000005</v>
      </c>
      <c r="I66" s="51">
        <v>-412271.54</v>
      </c>
      <c r="J66" s="51">
        <v>14317.14</v>
      </c>
      <c r="K66" s="51">
        <v>-0.01</v>
      </c>
      <c r="L66" s="51">
        <v>-164993.97</v>
      </c>
      <c r="M66" s="51"/>
      <c r="N66" s="51"/>
      <c r="O66" s="51"/>
      <c r="P66" s="51"/>
      <c r="Q66" s="55" t="s">
        <v>24</v>
      </c>
    </row>
    <row r="67" spans="2:18" ht="35.450000000000003" customHeight="1" x14ac:dyDescent="0.3">
      <c r="B67" s="53" t="s">
        <v>201</v>
      </c>
      <c r="C67" s="54" t="s">
        <v>202</v>
      </c>
      <c r="D67" s="50">
        <v>2701663.6799999997</v>
      </c>
      <c r="E67" s="51">
        <v>21500</v>
      </c>
      <c r="F67" s="56">
        <v>541694.21</v>
      </c>
      <c r="G67" s="51">
        <v>9389.15</v>
      </c>
      <c r="H67" s="51">
        <v>0</v>
      </c>
      <c r="I67" s="51">
        <v>125032.8</v>
      </c>
      <c r="J67" s="51">
        <v>13900</v>
      </c>
      <c r="K67" s="51">
        <v>74986.399999999994</v>
      </c>
      <c r="L67" s="51">
        <v>74986.39</v>
      </c>
      <c r="M67" s="51"/>
      <c r="N67" s="51"/>
      <c r="O67" s="51"/>
      <c r="P67" s="51"/>
      <c r="Q67" s="55" t="s">
        <v>25</v>
      </c>
    </row>
    <row r="68" spans="2:18" ht="35.450000000000003" customHeight="1" x14ac:dyDescent="0.3">
      <c r="B68" s="53" t="s">
        <v>203</v>
      </c>
      <c r="C68" s="54" t="s">
        <v>204</v>
      </c>
      <c r="D68" s="50">
        <v>4683513.8319999995</v>
      </c>
      <c r="E68" s="51">
        <v>131175</v>
      </c>
      <c r="F68" s="51">
        <v>0</v>
      </c>
      <c r="G68" s="51">
        <v>1085672.51</v>
      </c>
      <c r="H68" s="51">
        <v>112590</v>
      </c>
      <c r="I68" s="51">
        <v>4085000</v>
      </c>
      <c r="J68" s="51">
        <v>-52032.94</v>
      </c>
      <c r="K68" s="51">
        <v>-604539.30000000005</v>
      </c>
      <c r="L68" s="51">
        <v>-2199375</v>
      </c>
      <c r="M68" s="51"/>
      <c r="N68" s="51"/>
      <c r="O68" s="51"/>
      <c r="P68" s="51"/>
      <c r="Q68" s="55" t="s">
        <v>26</v>
      </c>
      <c r="R68" s="63" t="e">
        <f>+#REF!+#REF!</f>
        <v>#REF!</v>
      </c>
    </row>
    <row r="69" spans="2:18" ht="35.450000000000003" customHeight="1" x14ac:dyDescent="0.3">
      <c r="B69" s="53" t="s">
        <v>205</v>
      </c>
      <c r="C69" s="54" t="s">
        <v>206</v>
      </c>
      <c r="D69" s="50">
        <v>145209999.99999997</v>
      </c>
      <c r="E69" s="51">
        <v>1189364.26</v>
      </c>
      <c r="F69" s="56">
        <v>7682339.96</v>
      </c>
      <c r="G69" s="51">
        <v>3519567.44</v>
      </c>
      <c r="H69" s="51">
        <v>1011657.74</v>
      </c>
      <c r="I69" s="51">
        <v>14538795.940000001</v>
      </c>
      <c r="J69" s="51">
        <v>2780556.21</v>
      </c>
      <c r="K69" s="51">
        <v>6265380.1699999999</v>
      </c>
      <c r="L69" s="51">
        <v>8155245.6600000001</v>
      </c>
      <c r="M69" s="51"/>
      <c r="N69" s="51"/>
      <c r="O69" s="51"/>
      <c r="P69" s="51"/>
      <c r="Q69" s="55" t="s">
        <v>29</v>
      </c>
    </row>
    <row r="70" spans="2:18" ht="35.450000000000003" customHeight="1" x14ac:dyDescent="0.3">
      <c r="B70" s="53" t="s">
        <v>207</v>
      </c>
      <c r="C70" s="54" t="s">
        <v>208</v>
      </c>
      <c r="D70" s="50">
        <v>33600000</v>
      </c>
      <c r="E70" s="51">
        <v>7155178.4699999997</v>
      </c>
      <c r="F70" s="56">
        <v>-1800861.71</v>
      </c>
      <c r="G70" s="51">
        <v>10743452.41</v>
      </c>
      <c r="H70" s="51">
        <v>-214042.27</v>
      </c>
      <c r="I70" s="51">
        <v>766258.55</v>
      </c>
      <c r="J70" s="51">
        <v>-85881.47</v>
      </c>
      <c r="K70" s="51">
        <v>-132979.73000000001</v>
      </c>
      <c r="L70" s="51">
        <v>-686160.1</v>
      </c>
      <c r="M70" s="51"/>
      <c r="N70" s="51"/>
      <c r="O70" s="51"/>
      <c r="P70" s="51"/>
      <c r="Q70" s="55" t="s">
        <v>31</v>
      </c>
    </row>
    <row r="71" spans="2:18" ht="35.450000000000003" customHeight="1" x14ac:dyDescent="0.3">
      <c r="B71" s="53" t="s">
        <v>209</v>
      </c>
      <c r="C71" s="54" t="s">
        <v>210</v>
      </c>
      <c r="D71" s="50">
        <v>5612491.8835199997</v>
      </c>
      <c r="E71" s="51"/>
      <c r="F71" s="56">
        <v>3110</v>
      </c>
      <c r="G71" s="51">
        <v>4812769</v>
      </c>
      <c r="H71" s="51">
        <v>2118</v>
      </c>
      <c r="I71" s="51">
        <v>7890.6</v>
      </c>
      <c r="J71" s="51">
        <v>-341396.8</v>
      </c>
      <c r="K71" s="51">
        <v>-22046.52</v>
      </c>
      <c r="L71" s="51">
        <v>1910.85</v>
      </c>
      <c r="M71" s="51"/>
      <c r="N71" s="51"/>
      <c r="O71" s="51"/>
      <c r="P71" s="51"/>
      <c r="Q71" s="55" t="s">
        <v>31</v>
      </c>
    </row>
    <row r="72" spans="2:18" ht="35.450000000000003" customHeight="1" x14ac:dyDescent="0.3">
      <c r="B72" s="53" t="s">
        <v>211</v>
      </c>
      <c r="C72" s="54" t="s">
        <v>212</v>
      </c>
      <c r="D72" s="50"/>
      <c r="E72" s="51">
        <v>557853.04</v>
      </c>
      <c r="F72" s="56">
        <v>3165709.04</v>
      </c>
      <c r="G72" s="51">
        <v>1559231.11</v>
      </c>
      <c r="H72" s="51">
        <v>327585.32</v>
      </c>
      <c r="I72" s="51">
        <v>82572.62000000001</v>
      </c>
      <c r="J72" s="51">
        <v>24887.059999999998</v>
      </c>
      <c r="K72" s="51">
        <v>337725.75</v>
      </c>
      <c r="L72" s="51">
        <v>-514124.65</v>
      </c>
      <c r="M72" s="51"/>
      <c r="N72" s="51"/>
      <c r="O72" s="51"/>
      <c r="P72" s="51"/>
      <c r="Q72" s="55"/>
    </row>
    <row r="73" spans="2:18" ht="35.450000000000003" customHeight="1" x14ac:dyDescent="0.3">
      <c r="B73" s="53" t="s">
        <v>213</v>
      </c>
      <c r="C73" s="54" t="s">
        <v>214</v>
      </c>
      <c r="D73" s="50">
        <v>24893746.631999999</v>
      </c>
      <c r="E73" s="51">
        <v>229745.85</v>
      </c>
      <c r="F73" s="56">
        <v>2410240</v>
      </c>
      <c r="G73" s="51">
        <v>2189272.7599999998</v>
      </c>
      <c r="H73" s="51">
        <v>7238741.9500000002</v>
      </c>
      <c r="I73" s="51">
        <v>1363416.88</v>
      </c>
      <c r="J73" s="51">
        <v>-4244063.67</v>
      </c>
      <c r="K73" s="51">
        <v>-1327078.7</v>
      </c>
      <c r="L73" s="51">
        <v>-13279.51</v>
      </c>
      <c r="M73" s="51"/>
      <c r="N73" s="51"/>
      <c r="O73" s="51"/>
      <c r="P73" s="51"/>
      <c r="Q73" s="55" t="s">
        <v>49</v>
      </c>
      <c r="R73" s="68" t="e">
        <f>+#REF!+#REF!</f>
        <v>#REF!</v>
      </c>
    </row>
    <row r="74" spans="2:18" ht="35.450000000000003" customHeight="1" x14ac:dyDescent="0.3">
      <c r="B74" s="53" t="s">
        <v>215</v>
      </c>
      <c r="C74" s="54" t="s">
        <v>216</v>
      </c>
      <c r="D74" s="50">
        <v>40000000</v>
      </c>
      <c r="E74" s="51"/>
      <c r="F74" s="56">
        <v>1305780.92</v>
      </c>
      <c r="G74" s="51">
        <v>1543160.15</v>
      </c>
      <c r="H74" s="51">
        <v>32392611.800000001</v>
      </c>
      <c r="I74" s="51">
        <v>10604</v>
      </c>
      <c r="J74" s="51">
        <v>0.03</v>
      </c>
      <c r="K74" s="51">
        <v>744</v>
      </c>
      <c r="L74" s="51">
        <v>2928231.19</v>
      </c>
      <c r="M74" s="51"/>
      <c r="N74" s="51"/>
      <c r="O74" s="51"/>
      <c r="P74" s="51"/>
      <c r="Q74" s="55" t="s">
        <v>49</v>
      </c>
    </row>
    <row r="75" spans="2:18" ht="35.450000000000003" customHeight="1" x14ac:dyDescent="0.3">
      <c r="B75" s="69" t="s">
        <v>217</v>
      </c>
      <c r="C75" s="54" t="s">
        <v>218</v>
      </c>
      <c r="D75" s="50">
        <v>3300000</v>
      </c>
      <c r="E75" s="51"/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/>
      <c r="N75" s="51"/>
      <c r="O75" s="51"/>
      <c r="P75" s="51"/>
      <c r="Q75" s="55" t="s">
        <v>52</v>
      </c>
    </row>
    <row r="76" spans="2:18" ht="35.450000000000003" customHeight="1" x14ac:dyDescent="0.3">
      <c r="B76" s="69" t="s">
        <v>219</v>
      </c>
      <c r="C76" s="54" t="s">
        <v>220</v>
      </c>
      <c r="D76" s="50">
        <v>17405554.52</v>
      </c>
      <c r="E76" s="51"/>
      <c r="F76" s="51">
        <v>0</v>
      </c>
      <c r="G76" s="51">
        <v>0</v>
      </c>
      <c r="H76" s="51">
        <v>754579.92</v>
      </c>
      <c r="I76" s="51">
        <v>0</v>
      </c>
      <c r="J76" s="51">
        <v>0</v>
      </c>
      <c r="K76" s="51">
        <v>0</v>
      </c>
      <c r="L76" s="51">
        <v>0</v>
      </c>
      <c r="M76" s="51"/>
      <c r="N76" s="51"/>
      <c r="O76" s="51"/>
      <c r="P76" s="51"/>
      <c r="Q76" s="55" t="s">
        <v>53</v>
      </c>
    </row>
    <row r="77" spans="2:18" ht="35.450000000000003" customHeight="1" x14ac:dyDescent="0.3">
      <c r="B77" s="53" t="s">
        <v>221</v>
      </c>
      <c r="C77" s="54" t="s">
        <v>222</v>
      </c>
      <c r="D77" s="50">
        <v>55540000</v>
      </c>
      <c r="E77" s="51">
        <v>845810.75</v>
      </c>
      <c r="F77" s="51">
        <v>2351850.16</v>
      </c>
      <c r="G77" s="51">
        <v>1138505.92</v>
      </c>
      <c r="H77" s="51">
        <v>0</v>
      </c>
      <c r="I77" s="51">
        <v>913313.21</v>
      </c>
      <c r="J77" s="51">
        <v>0</v>
      </c>
      <c r="K77" s="51">
        <v>-0.09</v>
      </c>
      <c r="L77" s="51">
        <v>-233333.81</v>
      </c>
      <c r="M77" s="51"/>
      <c r="N77" s="51"/>
      <c r="O77" s="51"/>
      <c r="P77" s="51"/>
      <c r="Q77" s="55" t="s">
        <v>53</v>
      </c>
    </row>
    <row r="78" spans="2:18" ht="35.450000000000003" customHeight="1" x14ac:dyDescent="0.3">
      <c r="B78" s="53" t="s">
        <v>223</v>
      </c>
      <c r="C78" s="54" t="s">
        <v>224</v>
      </c>
      <c r="D78" s="50">
        <v>452722976.40000004</v>
      </c>
      <c r="E78" s="51"/>
      <c r="F78" s="56">
        <v>48616663.07</v>
      </c>
      <c r="G78" s="51">
        <v>22910324.32</v>
      </c>
      <c r="H78" s="51">
        <v>64032218.009999998</v>
      </c>
      <c r="I78" s="51">
        <v>-1446156.53</v>
      </c>
      <c r="J78" s="51">
        <v>0</v>
      </c>
      <c r="K78" s="51">
        <v>50633.05</v>
      </c>
      <c r="L78" s="51">
        <v>10449101.640000001</v>
      </c>
      <c r="M78" s="51"/>
      <c r="N78" s="51"/>
      <c r="O78" s="51"/>
      <c r="P78" s="51"/>
      <c r="Q78" s="55" t="s">
        <v>56</v>
      </c>
    </row>
    <row r="79" spans="2:18" ht="35.450000000000003" customHeight="1" x14ac:dyDescent="0.3">
      <c r="B79" s="53" t="s">
        <v>225</v>
      </c>
      <c r="C79" s="54" t="s">
        <v>226</v>
      </c>
      <c r="D79" s="50">
        <v>5000000</v>
      </c>
      <c r="E79" s="51"/>
      <c r="F79" s="51">
        <v>0</v>
      </c>
      <c r="G79" s="51">
        <v>0</v>
      </c>
      <c r="H79" s="51">
        <v>0</v>
      </c>
      <c r="I79" s="51"/>
      <c r="J79" s="51">
        <v>-1029970.26</v>
      </c>
      <c r="K79" s="51">
        <v>0</v>
      </c>
      <c r="L79" s="51">
        <v>0</v>
      </c>
      <c r="M79" s="51"/>
      <c r="N79" s="51"/>
      <c r="O79" s="51"/>
      <c r="P79" s="51"/>
      <c r="Q79" s="55" t="s">
        <v>57</v>
      </c>
    </row>
    <row r="80" spans="2:18" ht="35.450000000000003" customHeight="1" x14ac:dyDescent="0.3">
      <c r="B80" s="53" t="s">
        <v>227</v>
      </c>
      <c r="C80" s="70" t="s">
        <v>228</v>
      </c>
      <c r="D80" s="50">
        <v>22358823.312000003</v>
      </c>
      <c r="E80" s="51"/>
      <c r="F80" s="51">
        <v>0</v>
      </c>
      <c r="G80" s="51">
        <v>3015434.43</v>
      </c>
      <c r="H80" s="51">
        <v>503443.15</v>
      </c>
      <c r="I80" s="51">
        <v>7802272.5999999996</v>
      </c>
      <c r="J80" s="51">
        <v>0</v>
      </c>
      <c r="K80" s="51">
        <v>0</v>
      </c>
      <c r="L80" s="51">
        <v>-2834665.83</v>
      </c>
      <c r="M80" s="51"/>
      <c r="N80" s="51"/>
      <c r="O80" s="51"/>
      <c r="P80" s="51"/>
      <c r="Q80" s="55" t="s">
        <v>59</v>
      </c>
    </row>
    <row r="81" spans="2:18" ht="35.450000000000003" customHeight="1" x14ac:dyDescent="0.3">
      <c r="B81" s="53" t="s">
        <v>229</v>
      </c>
      <c r="C81" s="70" t="s">
        <v>230</v>
      </c>
      <c r="D81" s="50">
        <v>38480251.885600001</v>
      </c>
      <c r="E81" s="51"/>
      <c r="F81" s="56">
        <v>4956233.47</v>
      </c>
      <c r="G81" s="51">
        <v>61414.169999999925</v>
      </c>
      <c r="H81" s="51">
        <v>1101392.83</v>
      </c>
      <c r="I81" s="51">
        <v>-85081.07</v>
      </c>
      <c r="J81" s="51">
        <v>30806</v>
      </c>
      <c r="K81" s="51">
        <v>-10000</v>
      </c>
      <c r="L81" s="51">
        <v>0</v>
      </c>
      <c r="M81" s="51"/>
      <c r="N81" s="51"/>
      <c r="O81" s="51"/>
      <c r="P81" s="51"/>
      <c r="Q81" s="55" t="s">
        <v>60</v>
      </c>
      <c r="R81" s="63" t="e">
        <f>+#REF!+#REF!</f>
        <v>#REF!</v>
      </c>
    </row>
    <row r="82" spans="2:18" ht="35.450000000000003" customHeight="1" x14ac:dyDescent="0.3">
      <c r="B82" s="53" t="s">
        <v>229</v>
      </c>
      <c r="C82" s="70" t="s">
        <v>230</v>
      </c>
      <c r="D82" s="50"/>
      <c r="E82" s="51">
        <v>201867647.88999999</v>
      </c>
      <c r="F82" s="56">
        <v>290298593.32999998</v>
      </c>
      <c r="G82" s="56">
        <v>439454929.49000001</v>
      </c>
      <c r="H82" s="62">
        <v>1180695501.0599999</v>
      </c>
      <c r="I82" s="62">
        <v>111118668.84</v>
      </c>
      <c r="J82" s="62">
        <v>-443306741.79000002</v>
      </c>
      <c r="K82" s="62">
        <v>427562726.01999998</v>
      </c>
      <c r="L82" s="62">
        <v>38655623.420000002</v>
      </c>
      <c r="M82" s="51"/>
      <c r="N82" s="51"/>
      <c r="O82" s="51"/>
      <c r="P82" s="51"/>
      <c r="Q82" s="55" t="s">
        <v>60</v>
      </c>
    </row>
    <row r="83" spans="2:18" ht="17.25" x14ac:dyDescent="0.3">
      <c r="B83" s="53" t="s">
        <v>227</v>
      </c>
      <c r="C83" s="70" t="s">
        <v>228</v>
      </c>
      <c r="D83" s="71"/>
      <c r="E83" s="71"/>
      <c r="F83" s="51">
        <f>VLOOKUP(B83,[2]Febrero!D$199:G$257,4,0)</f>
        <v>0</v>
      </c>
      <c r="G83" s="51">
        <f>VLOOKUP(B83,[2]Marzo!E$201:H$258,4,0)</f>
        <v>3015434.43</v>
      </c>
      <c r="H83" s="71"/>
      <c r="I83" s="71"/>
      <c r="J83" s="71"/>
      <c r="K83" s="51">
        <v>0</v>
      </c>
      <c r="L83" s="71"/>
      <c r="M83" s="51"/>
      <c r="N83" s="72"/>
      <c r="O83" s="14"/>
      <c r="P83" s="14"/>
    </row>
    <row r="84" spans="2:18" ht="18.75" thickBot="1" x14ac:dyDescent="0.3">
      <c r="B84" s="73"/>
      <c r="C84" s="74" t="s">
        <v>231</v>
      </c>
      <c r="D84" s="63">
        <f>SUM(D27:D83)</f>
        <v>6052098060.780261</v>
      </c>
      <c r="E84" s="75">
        <f t="shared" ref="E84:J84" si="0">SUM(E27:E82)</f>
        <v>3526676883.8100023</v>
      </c>
      <c r="F84" s="75">
        <f>SUM(F28:F82)</f>
        <v>3135070417.4552894</v>
      </c>
      <c r="G84" s="75">
        <f t="shared" si="0"/>
        <v>3465415466.3717594</v>
      </c>
      <c r="H84" s="75">
        <f t="shared" si="0"/>
        <v>4538410185.7904968</v>
      </c>
      <c r="I84" s="75">
        <f t="shared" si="0"/>
        <v>3238536061.1900001</v>
      </c>
      <c r="J84" s="75">
        <f t="shared" si="0"/>
        <v>3580487771.0705795</v>
      </c>
      <c r="K84" s="75">
        <f>SUM(K27:K82)</f>
        <v>2924274653.9699998</v>
      </c>
      <c r="L84" s="75">
        <f>SUM(L27:L82)</f>
        <v>3669202263.8899999</v>
      </c>
      <c r="M84" s="75">
        <f>SUM(M27:M82)</f>
        <v>0</v>
      </c>
      <c r="N84" s="75">
        <f>SUM(N27:N82)</f>
        <v>0</v>
      </c>
      <c r="O84" s="14"/>
      <c r="P84" s="14"/>
    </row>
    <row r="85" spans="2:18" x14ac:dyDescent="0.25">
      <c r="B85" s="38"/>
      <c r="C85" s="28"/>
      <c r="E85" s="63">
        <f>+E80+E81</f>
        <v>0</v>
      </c>
      <c r="F85" s="63">
        <f>+F80+F81</f>
        <v>4956233.47</v>
      </c>
      <c r="G85" s="63">
        <f t="shared" ref="G85:I85" si="1">+G80+G81</f>
        <v>3076848.6</v>
      </c>
      <c r="H85" s="63">
        <f t="shared" si="1"/>
        <v>1604835.98</v>
      </c>
      <c r="I85" s="63">
        <f t="shared" si="1"/>
        <v>7717191.5299999993</v>
      </c>
      <c r="J85" s="63"/>
      <c r="K85" s="63"/>
      <c r="L85" s="63"/>
      <c r="M85" s="76"/>
      <c r="N85" s="76"/>
      <c r="O85" s="14"/>
      <c r="P85" s="14"/>
    </row>
    <row r="86" spans="2:18" x14ac:dyDescent="0.25">
      <c r="B86" s="77" t="s">
        <v>232</v>
      </c>
      <c r="C86" s="78"/>
      <c r="E86" s="79" t="s">
        <v>233</v>
      </c>
      <c r="K86" s="80" t="s">
        <v>234</v>
      </c>
      <c r="L86" s="80" t="s">
        <v>234</v>
      </c>
      <c r="M86" s="63"/>
      <c r="N86" s="63"/>
      <c r="O86" s="20"/>
      <c r="P86" s="20"/>
    </row>
    <row r="87" spans="2:18" x14ac:dyDescent="0.25">
      <c r="B87" s="53" t="s">
        <v>235</v>
      </c>
      <c r="C87" s="58" t="s">
        <v>107</v>
      </c>
      <c r="E87" s="81"/>
      <c r="F87" s="81"/>
      <c r="G87" s="81"/>
      <c r="H87" s="81"/>
      <c r="I87" s="81"/>
      <c r="J87" s="81"/>
      <c r="K87" s="81">
        <v>113508857</v>
      </c>
      <c r="L87" s="81">
        <v>111798734</v>
      </c>
      <c r="N87" s="81"/>
      <c r="O87" s="81"/>
      <c r="P87" s="81"/>
    </row>
    <row r="88" spans="2:18" x14ac:dyDescent="0.25">
      <c r="B88" s="53" t="s">
        <v>129</v>
      </c>
      <c r="C88" s="58" t="s">
        <v>130</v>
      </c>
      <c r="E88" s="81"/>
      <c r="F88" s="81"/>
      <c r="G88" s="81"/>
      <c r="H88" s="81"/>
      <c r="I88" s="81"/>
      <c r="J88" s="81"/>
      <c r="K88" s="81">
        <v>373921932</v>
      </c>
      <c r="L88" s="81">
        <v>326002336</v>
      </c>
      <c r="N88" s="81"/>
      <c r="O88" s="81"/>
      <c r="P88" s="81"/>
    </row>
    <row r="89" spans="2:18" x14ac:dyDescent="0.25">
      <c r="B89" s="151" t="s">
        <v>236</v>
      </c>
      <c r="C89" s="152"/>
      <c r="D89" s="81" t="s">
        <v>237</v>
      </c>
      <c r="E89" s="81">
        <v>509933371.83999997</v>
      </c>
      <c r="F89" s="81">
        <v>32719940</v>
      </c>
      <c r="G89" s="81">
        <v>189084675.84</v>
      </c>
      <c r="H89" s="81"/>
      <c r="I89" s="81"/>
      <c r="J89" s="81"/>
      <c r="K89" s="81">
        <v>1305694219.1700001</v>
      </c>
      <c r="L89" s="81">
        <v>1897190882.8599999</v>
      </c>
      <c r="M89" s="81"/>
      <c r="N89" s="81"/>
      <c r="O89" s="81"/>
      <c r="P89" s="81"/>
    </row>
    <row r="90" spans="2:18" x14ac:dyDescent="0.25">
      <c r="B90" s="153"/>
      <c r="C90" s="154"/>
      <c r="D90" t="s">
        <v>238</v>
      </c>
      <c r="E90" s="81">
        <v>32190675.059999999</v>
      </c>
      <c r="F90" s="81">
        <v>180461917.30000001</v>
      </c>
      <c r="G90" s="81">
        <v>29671757.059999999</v>
      </c>
      <c r="H90" s="81"/>
      <c r="I90" s="81"/>
      <c r="J90" s="81"/>
      <c r="K90" s="81">
        <v>338596444.38999999</v>
      </c>
      <c r="L90" s="81">
        <v>889104617.95000005</v>
      </c>
      <c r="N90" s="63"/>
      <c r="O90" s="63"/>
      <c r="P90" s="63"/>
    </row>
    <row r="91" spans="2:18" x14ac:dyDescent="0.25">
      <c r="B91" s="153"/>
      <c r="C91" s="154"/>
      <c r="D91" t="s">
        <v>239</v>
      </c>
      <c r="E91" s="81">
        <v>3846787</v>
      </c>
      <c r="F91" s="81">
        <v>28717478.77</v>
      </c>
      <c r="G91" s="81"/>
      <c r="H91" s="81"/>
      <c r="I91" s="81"/>
      <c r="J91" s="81"/>
      <c r="K91" s="82">
        <f>SUM(K87:K90)</f>
        <v>2131721452.5599999</v>
      </c>
      <c r="L91" s="82">
        <f>SUM(L87:L90)</f>
        <v>3224096570.8099995</v>
      </c>
      <c r="O91" s="81"/>
      <c r="P91" s="81"/>
    </row>
    <row r="92" spans="2:18" x14ac:dyDescent="0.25">
      <c r="B92" s="155"/>
      <c r="C92" s="156"/>
      <c r="E92" s="81"/>
      <c r="F92" s="81"/>
      <c r="G92" s="81"/>
      <c r="H92" s="81"/>
      <c r="I92" s="81"/>
      <c r="J92" s="81"/>
      <c r="K92" s="81"/>
      <c r="L92" s="81"/>
      <c r="O92" s="81"/>
      <c r="P92" s="81"/>
    </row>
    <row r="93" spans="2:18" x14ac:dyDescent="0.25">
      <c r="C93" s="84"/>
      <c r="K93" s="81"/>
      <c r="L93" s="81"/>
      <c r="O93" s="81"/>
      <c r="P93" s="81"/>
    </row>
    <row r="94" spans="2:18" ht="16.5" thickBot="1" x14ac:dyDescent="0.3">
      <c r="C94" s="85"/>
      <c r="E94" s="81">
        <f>SUM(E87:E92)</f>
        <v>545970833.89999998</v>
      </c>
      <c r="F94" s="81">
        <f>SUM(F87:F92)</f>
        <v>241899336.07000002</v>
      </c>
      <c r="G94" s="81">
        <f>SUM(G87:G92)</f>
        <v>218756432.90000001</v>
      </c>
      <c r="H94" s="81"/>
      <c r="I94" s="81"/>
      <c r="J94" s="81"/>
      <c r="K94" s="81"/>
      <c r="L94" s="81"/>
      <c r="M94" s="81"/>
      <c r="N94" s="81"/>
      <c r="O94" s="81"/>
      <c r="P94" s="81"/>
    </row>
    <row r="95" spans="2:18" ht="20.25" x14ac:dyDescent="0.25">
      <c r="C95" s="86" t="s">
        <v>240</v>
      </c>
    </row>
    <row r="96" spans="2:18" ht="20.25" x14ac:dyDescent="0.25">
      <c r="C96" s="86" t="s">
        <v>241</v>
      </c>
    </row>
    <row r="97" spans="3:4" ht="20.25" x14ac:dyDescent="0.25">
      <c r="C97" s="86" t="s">
        <v>242</v>
      </c>
    </row>
    <row r="98" spans="3:4" ht="21" x14ac:dyDescent="0.35">
      <c r="C98" s="87"/>
    </row>
    <row r="99" spans="3:4" x14ac:dyDescent="0.25">
      <c r="C99" s="88"/>
    </row>
    <row r="100" spans="3:4" x14ac:dyDescent="0.25">
      <c r="C100" s="88"/>
    </row>
    <row r="101" spans="3:4" x14ac:dyDescent="0.25">
      <c r="C101" s="88"/>
    </row>
    <row r="102" spans="3:4" x14ac:dyDescent="0.25">
      <c r="C102" s="88"/>
    </row>
    <row r="103" spans="3:4" x14ac:dyDescent="0.25">
      <c r="C103" s="88"/>
    </row>
    <row r="104" spans="3:4" x14ac:dyDescent="0.25">
      <c r="C104" s="88"/>
    </row>
    <row r="105" spans="3:4" x14ac:dyDescent="0.25">
      <c r="C105" s="88"/>
      <c r="D105" s="63">
        <f>+D30+D33</f>
        <v>135962214.86714286</v>
      </c>
    </row>
    <row r="106" spans="3:4" x14ac:dyDescent="0.25">
      <c r="C106" s="88"/>
    </row>
    <row r="107" spans="3:4" x14ac:dyDescent="0.25">
      <c r="C107" s="88"/>
    </row>
    <row r="108" spans="3:4" x14ac:dyDescent="0.25">
      <c r="C108" s="88"/>
    </row>
  </sheetData>
  <mergeCells count="2">
    <mergeCell ref="B4:C4"/>
    <mergeCell ref="B89:C92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U70"/>
  <sheetViews>
    <sheetView showGridLines="0" topLeftCell="D25" workbookViewId="0">
      <selection activeCell="P36" sqref="P36"/>
    </sheetView>
  </sheetViews>
  <sheetFormatPr baseColWidth="10" defaultRowHeight="15" x14ac:dyDescent="0.25"/>
  <cols>
    <col min="1" max="1" width="2.28515625" customWidth="1"/>
    <col min="2" max="2" width="21.42578125" customWidth="1"/>
    <col min="3" max="3" width="20.42578125" customWidth="1"/>
    <col min="4" max="4" width="31.28515625" customWidth="1"/>
    <col min="5" max="5" width="25.28515625" customWidth="1"/>
    <col min="6" max="6" width="15.140625" customWidth="1"/>
    <col min="7" max="7" width="20.5703125" customWidth="1"/>
    <col min="8" max="8" width="17.140625" hidden="1" customWidth="1"/>
    <col min="9" max="9" width="26" hidden="1" customWidth="1"/>
    <col min="10" max="10" width="20.28515625" hidden="1" customWidth="1"/>
    <col min="11" max="11" width="19.28515625" hidden="1" customWidth="1"/>
    <col min="12" max="12" width="23.140625" hidden="1" customWidth="1"/>
    <col min="13" max="13" width="19.5703125" hidden="1" customWidth="1"/>
    <col min="14" max="14" width="14.140625" hidden="1" customWidth="1"/>
    <col min="15" max="15" width="14.140625" customWidth="1"/>
    <col min="16" max="17" width="18.7109375" customWidth="1"/>
    <col min="18" max="19" width="19.7109375" customWidth="1"/>
    <col min="20" max="20" width="18.5703125" bestFit="1" customWidth="1"/>
    <col min="21" max="21" width="23.7109375" customWidth="1"/>
  </cols>
  <sheetData>
    <row r="7" spans="2:21" ht="38.25" x14ac:dyDescent="0.25">
      <c r="B7" s="89" t="s">
        <v>11</v>
      </c>
    </row>
    <row r="8" spans="2:21" x14ac:dyDescent="0.25">
      <c r="B8" s="90">
        <v>5120100309</v>
      </c>
    </row>
    <row r="9" spans="2:21" x14ac:dyDescent="0.25">
      <c r="B9" s="90">
        <v>5120100310</v>
      </c>
    </row>
    <row r="10" spans="2:21" x14ac:dyDescent="0.25">
      <c r="B10" s="90">
        <v>5120100311</v>
      </c>
      <c r="D10" s="91"/>
      <c r="G10" s="80">
        <v>2021</v>
      </c>
      <c r="I10" s="91"/>
      <c r="J10" s="91"/>
      <c r="K10" s="91"/>
      <c r="L10" s="91"/>
    </row>
    <row r="11" spans="2:21" x14ac:dyDescent="0.25">
      <c r="B11" s="90">
        <v>5120100319</v>
      </c>
      <c r="D11" s="91"/>
      <c r="E11" t="s">
        <v>243</v>
      </c>
      <c r="G11" s="76">
        <v>1360730666.5499995</v>
      </c>
      <c r="I11" s="91"/>
      <c r="J11" s="91"/>
      <c r="K11" s="91"/>
      <c r="L11" s="91"/>
    </row>
    <row r="12" spans="2:21" ht="16.5" x14ac:dyDescent="0.3">
      <c r="D12" s="92">
        <v>248321089.84999999</v>
      </c>
      <c r="E12" t="s">
        <v>244</v>
      </c>
      <c r="G12" s="76">
        <v>546381189</v>
      </c>
      <c r="I12" s="93">
        <f>+D12*1.2</f>
        <v>297985307.81999999</v>
      </c>
      <c r="J12" s="93">
        <f>+I12-D12</f>
        <v>49664217.969999999</v>
      </c>
      <c r="K12" s="93">
        <f>+J12/D12</f>
        <v>0.2</v>
      </c>
      <c r="L12" s="91"/>
    </row>
    <row r="13" spans="2:21" x14ac:dyDescent="0.25">
      <c r="D13" s="91"/>
      <c r="G13" s="94">
        <f>SUM(G11:G12)</f>
        <v>1907111855.5499995</v>
      </c>
      <c r="I13" s="91"/>
      <c r="J13" s="91"/>
      <c r="K13" s="91"/>
      <c r="L13" s="91"/>
    </row>
    <row r="14" spans="2:21" x14ac:dyDescent="0.25">
      <c r="D14" s="91"/>
      <c r="I14" s="95">
        <v>799720364.78999996</v>
      </c>
      <c r="J14" s="93">
        <f>+I14/9</f>
        <v>88857818.310000002</v>
      </c>
      <c r="K14" s="93">
        <f>+J14*1.12</f>
        <v>99520756.507200018</v>
      </c>
      <c r="L14" s="93">
        <f>+K14*1.3</f>
        <v>129376983.45936003</v>
      </c>
    </row>
    <row r="16" spans="2:21" x14ac:dyDescent="0.25">
      <c r="B16" s="79" t="s">
        <v>245</v>
      </c>
      <c r="E16" s="80">
        <v>2021</v>
      </c>
      <c r="F16" s="80"/>
      <c r="G16" s="80">
        <v>2021</v>
      </c>
      <c r="H16" s="80"/>
      <c r="I16" s="96">
        <v>44197</v>
      </c>
      <c r="J16" s="96">
        <v>44228</v>
      </c>
      <c r="K16" s="96">
        <v>44256</v>
      </c>
      <c r="L16" s="96">
        <v>44287</v>
      </c>
      <c r="M16" s="96">
        <v>44317</v>
      </c>
      <c r="N16" s="96">
        <v>44348</v>
      </c>
      <c r="O16" s="96">
        <v>44378</v>
      </c>
      <c r="P16" s="96">
        <v>44409</v>
      </c>
      <c r="Q16" s="96">
        <v>44440</v>
      </c>
      <c r="R16" s="96">
        <v>44470</v>
      </c>
      <c r="S16" s="96">
        <v>44501</v>
      </c>
      <c r="T16" s="96">
        <v>44531</v>
      </c>
      <c r="U16" s="79">
        <v>2020</v>
      </c>
    </row>
    <row r="17" spans="3:21" s="79" customFormat="1" x14ac:dyDescent="0.25">
      <c r="C17" s="97">
        <v>5120100101</v>
      </c>
      <c r="D17" s="97" t="s">
        <v>246</v>
      </c>
      <c r="E17" s="98">
        <v>1340978666.5499997</v>
      </c>
      <c r="F17" s="98"/>
      <c r="G17" s="99">
        <v>1360730666.55</v>
      </c>
      <c r="H17" s="99"/>
      <c r="I17" s="100">
        <v>107719391.19</v>
      </c>
      <c r="J17" s="100">
        <v>105112657.58</v>
      </c>
      <c r="K17" s="100">
        <v>107722460.38</v>
      </c>
      <c r="L17" s="100">
        <v>108898591.34</v>
      </c>
      <c r="M17" s="100">
        <v>109683212.79000001</v>
      </c>
      <c r="N17" s="100">
        <v>107493996.89</v>
      </c>
      <c r="O17" s="100">
        <v>104421431.45999999</v>
      </c>
      <c r="P17" s="100">
        <v>101699266.26000001</v>
      </c>
      <c r="Q17" s="100"/>
      <c r="R17" s="100"/>
      <c r="S17" s="100"/>
      <c r="T17" s="100"/>
      <c r="U17" s="82">
        <v>1340978666.55</v>
      </c>
    </row>
    <row r="18" spans="3:21" x14ac:dyDescent="0.25">
      <c r="C18">
        <v>5120100301</v>
      </c>
      <c r="D18" t="s">
        <v>247</v>
      </c>
      <c r="E18" s="76">
        <v>87930080</v>
      </c>
      <c r="F18" s="76"/>
      <c r="H18" s="81"/>
      <c r="I18" s="101">
        <v>2984887.21</v>
      </c>
      <c r="J18" s="76">
        <v>6504183.8200000003</v>
      </c>
      <c r="K18" s="81">
        <v>2180374.7400000002</v>
      </c>
      <c r="L18" s="76">
        <v>2348213.25</v>
      </c>
      <c r="M18" s="76">
        <v>1317319.21</v>
      </c>
      <c r="N18" s="76">
        <v>3843337.12</v>
      </c>
      <c r="O18" s="81"/>
      <c r="P18" s="76"/>
      <c r="Q18" s="81"/>
      <c r="R18" s="76"/>
      <c r="S18" s="102"/>
      <c r="T18" s="81"/>
      <c r="U18" s="103">
        <v>62635969.189999998</v>
      </c>
    </row>
    <row r="19" spans="3:21" x14ac:dyDescent="0.25">
      <c r="C19" s="7">
        <v>5120100302</v>
      </c>
      <c r="D19" s="7" t="s">
        <v>248</v>
      </c>
      <c r="E19" s="76">
        <v>88719000</v>
      </c>
      <c r="F19" s="76"/>
      <c r="H19" s="81"/>
      <c r="I19" s="101">
        <v>9198047.4499999993</v>
      </c>
      <c r="J19" s="101">
        <v>8975169.9600000009</v>
      </c>
      <c r="K19" s="76">
        <v>9104009</v>
      </c>
      <c r="L19" s="81">
        <v>9215999.0899999999</v>
      </c>
      <c r="M19" s="81">
        <v>9281131.5999999996</v>
      </c>
      <c r="N19" s="81">
        <v>9182621.3000000007</v>
      </c>
      <c r="O19" s="76">
        <v>4365468.79</v>
      </c>
      <c r="P19" s="81">
        <v>8732626.5600000005</v>
      </c>
      <c r="Q19" s="76"/>
      <c r="R19" s="81"/>
      <c r="S19" s="102"/>
      <c r="T19" s="81"/>
      <c r="U19" s="103">
        <v>82165538.209999993</v>
      </c>
    </row>
    <row r="20" spans="3:21" x14ac:dyDescent="0.25">
      <c r="C20" s="7">
        <v>5120100303</v>
      </c>
      <c r="D20" s="7" t="s">
        <v>249</v>
      </c>
      <c r="E20" s="76">
        <v>70275560</v>
      </c>
      <c r="F20" s="76"/>
      <c r="H20" s="81"/>
      <c r="I20" s="101">
        <v>3974071.72</v>
      </c>
      <c r="J20" s="101">
        <v>3669146.81</v>
      </c>
      <c r="K20" s="81">
        <v>3511440.3</v>
      </c>
      <c r="L20" s="81">
        <v>3419388.49</v>
      </c>
      <c r="M20" s="81">
        <v>3360768.96</v>
      </c>
      <c r="N20" s="81">
        <v>3257768.62</v>
      </c>
      <c r="O20" s="81">
        <v>3089328.27</v>
      </c>
      <c r="P20" s="81">
        <v>2953212.62</v>
      </c>
      <c r="Q20" s="81"/>
      <c r="R20" s="81"/>
      <c r="S20" s="102"/>
      <c r="T20" s="81"/>
      <c r="U20" s="103">
        <v>62840469.460000001</v>
      </c>
    </row>
    <row r="21" spans="3:21" x14ac:dyDescent="0.25">
      <c r="C21" s="7">
        <v>5120100304</v>
      </c>
      <c r="D21" s="7" t="s">
        <v>250</v>
      </c>
      <c r="E21" s="76">
        <v>84444600</v>
      </c>
      <c r="F21" s="76"/>
      <c r="H21" s="81"/>
      <c r="I21" s="101">
        <v>5969290.75</v>
      </c>
      <c r="J21" s="104">
        <v>7038527.0099999998</v>
      </c>
      <c r="K21" s="81">
        <v>6601300.1399999997</v>
      </c>
      <c r="L21" s="76">
        <v>6187620.1799999997</v>
      </c>
      <c r="M21" s="76">
        <v>4935943.09</v>
      </c>
      <c r="N21" s="76">
        <v>4555402.8099999996</v>
      </c>
      <c r="O21" s="76">
        <v>6755495.3300000001</v>
      </c>
      <c r="P21" s="76">
        <v>7232896.7599999998</v>
      </c>
      <c r="Q21" s="76"/>
      <c r="R21" s="76"/>
      <c r="S21" s="102"/>
      <c r="T21" s="81"/>
      <c r="U21" s="103">
        <v>86114852.769999996</v>
      </c>
    </row>
    <row r="22" spans="3:21" x14ac:dyDescent="0.25">
      <c r="C22">
        <v>5120100305</v>
      </c>
      <c r="D22" s="7" t="s">
        <v>251</v>
      </c>
      <c r="G22" s="81">
        <v>546381189</v>
      </c>
      <c r="I22" s="101"/>
      <c r="K22" s="81"/>
      <c r="S22" s="102"/>
    </row>
    <row r="23" spans="3:21" s="79" customFormat="1" x14ac:dyDescent="0.25">
      <c r="C23" s="97">
        <v>5120100306</v>
      </c>
      <c r="D23" s="97" t="s">
        <v>252</v>
      </c>
      <c r="E23" s="99">
        <v>130000000.00009997</v>
      </c>
      <c r="F23" s="99"/>
      <c r="G23" s="99">
        <v>131212523.02</v>
      </c>
      <c r="H23" s="99"/>
      <c r="I23" s="100">
        <v>1543335.54</v>
      </c>
      <c r="J23" s="98">
        <v>1321898.3899999999</v>
      </c>
      <c r="K23" s="98">
        <v>1748958.67</v>
      </c>
      <c r="L23" s="98">
        <v>4342153.93</v>
      </c>
      <c r="M23" s="98">
        <v>1286850.6200000001</v>
      </c>
      <c r="N23" s="98">
        <v>1463920.16</v>
      </c>
      <c r="O23" s="98">
        <v>1122667.74</v>
      </c>
      <c r="P23" s="98">
        <v>1632144.22</v>
      </c>
      <c r="Q23" s="98"/>
      <c r="R23" s="98"/>
      <c r="S23" s="98"/>
      <c r="T23" s="98"/>
      <c r="U23" s="82">
        <v>102000000.04000001</v>
      </c>
    </row>
    <row r="24" spans="3:21" s="79" customFormat="1" x14ac:dyDescent="0.25">
      <c r="C24" s="97">
        <v>5120100307</v>
      </c>
      <c r="D24" s="97" t="s">
        <v>253</v>
      </c>
      <c r="E24" s="99">
        <v>28925807</v>
      </c>
      <c r="F24" s="99"/>
      <c r="G24" s="99">
        <v>28925807.23</v>
      </c>
      <c r="H24" s="99"/>
      <c r="I24" s="98">
        <v>2486516.7999999998</v>
      </c>
      <c r="J24" s="98">
        <v>2532130.09</v>
      </c>
      <c r="K24" s="98">
        <v>2531876.98</v>
      </c>
      <c r="L24" s="98">
        <v>2335140.5099999998</v>
      </c>
      <c r="M24" s="98">
        <v>2256342.1800000002</v>
      </c>
      <c r="N24" s="98">
        <v>2147861.37</v>
      </c>
      <c r="O24" s="98">
        <v>2290421.2799999998</v>
      </c>
      <c r="P24" s="98">
        <v>1881467.31</v>
      </c>
      <c r="Q24" s="98"/>
      <c r="R24" s="98"/>
      <c r="S24" s="98"/>
      <c r="T24" s="98"/>
      <c r="U24" s="82">
        <v>35000000</v>
      </c>
    </row>
    <row r="25" spans="3:21" x14ac:dyDescent="0.25">
      <c r="C25" s="7">
        <v>5120100309</v>
      </c>
      <c r="D25" s="7" t="s">
        <v>254</v>
      </c>
      <c r="E25" s="76">
        <v>32040860</v>
      </c>
      <c r="F25" s="76"/>
      <c r="H25" s="81"/>
      <c r="I25" s="104">
        <v>7753212.9800000004</v>
      </c>
      <c r="J25" s="104">
        <v>7739997.4299999997</v>
      </c>
      <c r="K25" s="76">
        <v>7771897.3200000003</v>
      </c>
      <c r="L25" s="76">
        <v>7813407.6399999997</v>
      </c>
      <c r="M25" s="76">
        <v>7796687.2000000002</v>
      </c>
      <c r="N25" s="76">
        <v>7849982.2400000002</v>
      </c>
      <c r="O25" s="76">
        <v>7664913.7199999997</v>
      </c>
      <c r="P25" s="76">
        <v>7489322.6100000003</v>
      </c>
      <c r="Q25" s="76"/>
      <c r="R25" s="81"/>
      <c r="S25" s="102"/>
      <c r="T25" s="81"/>
      <c r="U25" s="103">
        <v>67447554.519999996</v>
      </c>
    </row>
    <row r="26" spans="3:21" x14ac:dyDescent="0.25">
      <c r="C26" s="7">
        <v>5120100310</v>
      </c>
      <c r="D26" s="7" t="s">
        <v>255</v>
      </c>
      <c r="E26" s="76">
        <v>33950000</v>
      </c>
      <c r="F26" s="76"/>
      <c r="H26" s="81"/>
      <c r="I26" s="104">
        <v>7524240.2000000002</v>
      </c>
      <c r="J26" s="104">
        <v>7509143.7699999996</v>
      </c>
      <c r="K26" s="76">
        <v>7546589.2199999997</v>
      </c>
      <c r="L26" s="76">
        <v>7584765.4299999997</v>
      </c>
      <c r="M26" s="76">
        <v>7568307.7199999997</v>
      </c>
      <c r="N26" s="76">
        <v>7596692.9800000004</v>
      </c>
      <c r="O26" s="76">
        <v>7462324.6100000003</v>
      </c>
      <c r="P26" s="76">
        <v>7264177.3899999997</v>
      </c>
      <c r="Q26" s="76"/>
      <c r="R26" s="81"/>
      <c r="S26" s="102"/>
      <c r="T26" s="81"/>
      <c r="U26" s="103">
        <v>66465369.869999997</v>
      </c>
    </row>
    <row r="27" spans="3:21" s="79" customFormat="1" x14ac:dyDescent="0.25">
      <c r="C27" s="105">
        <v>5120100311</v>
      </c>
      <c r="D27" s="105" t="s">
        <v>256</v>
      </c>
      <c r="E27" s="76">
        <v>10715000</v>
      </c>
      <c r="F27" s="76"/>
      <c r="H27" s="81"/>
      <c r="I27" s="106">
        <v>1086063.58</v>
      </c>
      <c r="J27" s="106">
        <v>1060523.3</v>
      </c>
      <c r="K27" s="107">
        <v>1088010.97</v>
      </c>
      <c r="L27" s="99">
        <v>1099850.43</v>
      </c>
      <c r="M27" s="107">
        <v>1106332.51</v>
      </c>
      <c r="N27" s="99">
        <v>1096543.28</v>
      </c>
      <c r="O27" s="99">
        <v>1066024.78</v>
      </c>
      <c r="P27" s="99">
        <v>1020959.33</v>
      </c>
      <c r="Q27" s="99"/>
      <c r="R27" s="82"/>
      <c r="S27" s="102"/>
      <c r="T27" s="82"/>
      <c r="U27" s="103">
        <v>11329438.119999999</v>
      </c>
    </row>
    <row r="28" spans="3:21" s="79" customFormat="1" x14ac:dyDescent="0.25">
      <c r="C28" s="97">
        <v>5120100312</v>
      </c>
      <c r="D28" s="97" t="s">
        <v>257</v>
      </c>
      <c r="E28" s="99">
        <v>26376246.152785726</v>
      </c>
      <c r="F28" s="99"/>
      <c r="G28" s="99">
        <v>27137406.84</v>
      </c>
      <c r="H28" s="99"/>
      <c r="I28" s="100">
        <v>662053.21</v>
      </c>
      <c r="J28" s="100">
        <v>1470371.83</v>
      </c>
      <c r="K28" s="98">
        <v>2656656.0499999998</v>
      </c>
      <c r="L28" s="98">
        <v>2018123.48</v>
      </c>
      <c r="M28" s="100">
        <v>1863521.15</v>
      </c>
      <c r="N28" s="98">
        <v>1798933.96</v>
      </c>
      <c r="O28" s="100">
        <v>2449220.63</v>
      </c>
      <c r="P28" s="98">
        <v>1543153.46</v>
      </c>
      <c r="Q28" s="98"/>
      <c r="R28" s="98"/>
      <c r="S28" s="98"/>
      <c r="T28" s="98"/>
      <c r="U28" s="82">
        <v>29959291.989999998</v>
      </c>
    </row>
    <row r="29" spans="3:21" s="79" customFormat="1" x14ac:dyDescent="0.25">
      <c r="C29" s="97">
        <v>5120100313</v>
      </c>
      <c r="D29" s="97" t="s">
        <v>258</v>
      </c>
      <c r="E29" s="99">
        <v>26000000</v>
      </c>
      <c r="F29" s="99"/>
      <c r="G29" s="99">
        <v>15599999.960000001</v>
      </c>
      <c r="H29" s="99"/>
      <c r="I29" s="98">
        <v>25906.5</v>
      </c>
      <c r="J29" s="98">
        <v>348034.2</v>
      </c>
      <c r="K29" s="98">
        <v>322711.45</v>
      </c>
      <c r="L29" s="98">
        <v>71329</v>
      </c>
      <c r="M29" s="98">
        <v>4721994.5599999996</v>
      </c>
      <c r="N29" s="98">
        <v>-4538277.5199999996</v>
      </c>
      <c r="O29" s="98">
        <v>12509.94</v>
      </c>
      <c r="P29" s="98">
        <v>10325</v>
      </c>
      <c r="Q29" s="98"/>
      <c r="R29" s="98"/>
      <c r="S29" s="98"/>
      <c r="T29" s="98"/>
      <c r="U29" s="82">
        <v>25999999.91</v>
      </c>
    </row>
    <row r="30" spans="3:21" s="79" customFormat="1" x14ac:dyDescent="0.25">
      <c r="C30" s="97">
        <v>5120100314</v>
      </c>
      <c r="D30" s="97" t="s">
        <v>259</v>
      </c>
      <c r="E30" s="99">
        <v>14825221.092967032</v>
      </c>
      <c r="F30" s="99"/>
      <c r="G30" s="99">
        <v>14477731.4</v>
      </c>
      <c r="H30" s="99"/>
      <c r="I30" s="98">
        <v>59370</v>
      </c>
      <c r="J30" s="98"/>
      <c r="K30" s="98">
        <v>107360</v>
      </c>
      <c r="L30" s="98">
        <v>255399.96</v>
      </c>
      <c r="M30" s="98">
        <v>369150.07</v>
      </c>
      <c r="N30" s="98">
        <v>466291.04</v>
      </c>
      <c r="O30" s="98">
        <v>685408.02</v>
      </c>
      <c r="P30" s="98">
        <v>1003150.07</v>
      </c>
      <c r="Q30" s="98"/>
      <c r="R30" s="98"/>
      <c r="S30" s="98"/>
      <c r="T30" s="98"/>
      <c r="U30" s="82">
        <v>20238441.510000002</v>
      </c>
    </row>
    <row r="31" spans="3:21" s="79" customFormat="1" x14ac:dyDescent="0.25">
      <c r="C31" s="97">
        <v>5120100315</v>
      </c>
      <c r="D31" s="97" t="s">
        <v>260</v>
      </c>
      <c r="E31" s="99">
        <v>3600000</v>
      </c>
      <c r="F31" s="99"/>
      <c r="G31" s="99">
        <v>6421000</v>
      </c>
      <c r="H31" s="99"/>
      <c r="I31" s="98"/>
      <c r="J31" s="98"/>
      <c r="K31" s="98">
        <v>1400450</v>
      </c>
      <c r="L31" s="98">
        <v>17526.16</v>
      </c>
      <c r="M31" s="98">
        <v>-115594.01</v>
      </c>
      <c r="N31" s="98">
        <v>-841289.72</v>
      </c>
      <c r="O31" s="98">
        <v>5900</v>
      </c>
      <c r="P31" s="98">
        <v>80000</v>
      </c>
      <c r="Q31" s="98"/>
      <c r="R31" s="98"/>
      <c r="S31" s="98"/>
      <c r="T31" s="98"/>
      <c r="U31" s="82">
        <v>13270000</v>
      </c>
    </row>
    <row r="32" spans="3:21" x14ac:dyDescent="0.25">
      <c r="C32" s="7">
        <v>5120100318</v>
      </c>
      <c r="D32" s="7" t="s">
        <v>261</v>
      </c>
      <c r="E32" s="76">
        <v>3901980</v>
      </c>
      <c r="F32" s="76"/>
      <c r="H32" s="81"/>
      <c r="I32" s="104"/>
      <c r="J32" s="104"/>
      <c r="K32" s="76"/>
      <c r="L32" s="76"/>
      <c r="M32" s="76"/>
      <c r="N32" s="76"/>
      <c r="O32" s="76"/>
      <c r="P32" s="76"/>
      <c r="Q32" s="76"/>
      <c r="R32" s="81"/>
      <c r="S32" s="102"/>
      <c r="T32" s="81"/>
      <c r="U32" s="103">
        <v>3191776.14</v>
      </c>
    </row>
    <row r="33" spans="3:21" x14ac:dyDescent="0.25">
      <c r="C33" s="7">
        <v>5120100317</v>
      </c>
      <c r="D33" s="7" t="s">
        <v>262</v>
      </c>
      <c r="E33" s="76">
        <v>13122300</v>
      </c>
      <c r="F33" s="76"/>
      <c r="H33" s="81"/>
      <c r="I33" s="104">
        <v>1424155.37</v>
      </c>
      <c r="J33" s="104">
        <v>1326984.42</v>
      </c>
      <c r="K33" s="76">
        <v>1286736.2</v>
      </c>
      <c r="L33" s="76">
        <v>1283160.8</v>
      </c>
      <c r="M33" s="76">
        <v>1286471.07</v>
      </c>
      <c r="N33" s="76">
        <v>1374681.1</v>
      </c>
      <c r="O33" s="81">
        <v>1306527.6399999999</v>
      </c>
      <c r="P33" s="76">
        <v>1222554.96</v>
      </c>
      <c r="Q33" s="76"/>
      <c r="R33" s="81"/>
      <c r="S33" s="102"/>
      <c r="T33" s="81"/>
      <c r="U33" s="103">
        <v>16074875.73</v>
      </c>
    </row>
    <row r="34" spans="3:21" x14ac:dyDescent="0.25">
      <c r="C34" s="7">
        <v>5120100319</v>
      </c>
      <c r="D34" s="7" t="s">
        <v>263</v>
      </c>
      <c r="E34" s="76">
        <v>15300600</v>
      </c>
      <c r="F34" s="76"/>
      <c r="H34" s="81"/>
      <c r="I34" s="104">
        <v>1254301.57</v>
      </c>
      <c r="J34" s="104">
        <v>1251941.2</v>
      </c>
      <c r="K34" s="76">
        <v>1254857.94</v>
      </c>
      <c r="L34" s="76">
        <v>1263577.3999999999</v>
      </c>
      <c r="M34" s="76">
        <v>1262712.1499999999</v>
      </c>
      <c r="N34" s="76">
        <v>1262029.95</v>
      </c>
      <c r="O34" s="76">
        <v>1255902.82</v>
      </c>
      <c r="P34" s="76">
        <v>1218460.8999999999</v>
      </c>
      <c r="Q34" s="76"/>
      <c r="R34" s="81"/>
      <c r="S34" s="102"/>
      <c r="T34" s="81"/>
      <c r="U34" s="103">
        <v>16156692.220000001</v>
      </c>
    </row>
    <row r="35" spans="3:21" x14ac:dyDescent="0.25">
      <c r="C35" s="7">
        <v>5120100320</v>
      </c>
      <c r="D35" s="7" t="s">
        <v>264</v>
      </c>
      <c r="E35" s="76">
        <v>102600020</v>
      </c>
      <c r="F35" s="76"/>
      <c r="H35" s="81"/>
      <c r="I35" s="104">
        <v>21448613.079999998</v>
      </c>
      <c r="J35" s="104">
        <v>40857263.210000001</v>
      </c>
      <c r="K35" s="76">
        <v>18178335.940000001</v>
      </c>
      <c r="L35" s="76">
        <v>17436534.489999998</v>
      </c>
      <c r="M35" s="76">
        <v>9434071.2899999991</v>
      </c>
      <c r="N35" s="76">
        <v>27102131.629999999</v>
      </c>
      <c r="O35" s="76">
        <v>31792949.719999999</v>
      </c>
      <c r="P35" s="76">
        <v>34192230.960000001</v>
      </c>
      <c r="Q35" s="76"/>
      <c r="R35" s="81"/>
      <c r="S35" s="102"/>
      <c r="T35" s="81"/>
      <c r="U35" s="103">
        <v>68577476.430000007</v>
      </c>
    </row>
    <row r="36" spans="3:21" x14ac:dyDescent="0.25">
      <c r="C36">
        <v>5120100500</v>
      </c>
      <c r="D36" s="79" t="s">
        <v>265</v>
      </c>
      <c r="E36" s="76">
        <v>1550000</v>
      </c>
      <c r="F36" s="76"/>
      <c r="G36" s="76">
        <v>107460000</v>
      </c>
      <c r="H36" s="76"/>
      <c r="I36" s="108">
        <v>75054.399999999994</v>
      </c>
      <c r="J36" s="108">
        <v>115054.39999999999</v>
      </c>
      <c r="K36" s="108">
        <v>225054.4</v>
      </c>
      <c r="L36" s="108">
        <v>0</v>
      </c>
      <c r="M36" s="108">
        <v>0</v>
      </c>
      <c r="N36" s="108">
        <v>0</v>
      </c>
      <c r="O36" s="108">
        <v>201188.2</v>
      </c>
      <c r="P36" s="108">
        <v>298448.15000000002</v>
      </c>
      <c r="Q36" s="108"/>
      <c r="S36" s="81"/>
      <c r="U36" s="82">
        <v>1800000</v>
      </c>
    </row>
    <row r="37" spans="3:21" x14ac:dyDescent="0.25"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pans="3:21" x14ac:dyDescent="0.25">
      <c r="D38" s="76"/>
      <c r="J38" s="81"/>
      <c r="K38" s="81"/>
      <c r="L38" s="81"/>
      <c r="M38" s="81"/>
      <c r="N38" s="81"/>
      <c r="R38" s="81"/>
      <c r="S38" s="81"/>
    </row>
    <row r="39" spans="3:21" x14ac:dyDescent="0.25">
      <c r="I39" s="81"/>
      <c r="K39" s="81"/>
      <c r="L39" s="81"/>
      <c r="M39" s="81"/>
      <c r="N39" s="81"/>
    </row>
    <row r="40" spans="3:21" ht="15.75" x14ac:dyDescent="0.25">
      <c r="C40" s="81"/>
      <c r="D40" s="109" t="s">
        <v>266</v>
      </c>
      <c r="E40" s="81">
        <v>1903613320.9058526</v>
      </c>
      <c r="F40" s="81"/>
      <c r="G40" s="110">
        <f>+E40/E42</f>
        <v>0.90787627349457123</v>
      </c>
      <c r="H40" s="81">
        <f>+G40*$G$13</f>
        <v>1731421604.5540504</v>
      </c>
      <c r="I40" s="111">
        <f>+I17+I18+I19+I20+I21+I23+I24+I27+I28+I29+I30+I31+I32+I35</f>
        <v>157157547.03000003</v>
      </c>
      <c r="J40" s="81">
        <f>+J17+J18+J19+J20+J21+J23+J24+J27+J28+J29+J30+J31+J32+J35</f>
        <v>178889906.20000005</v>
      </c>
      <c r="K40" s="81">
        <f>+K17+K18+K19+K20+K21+K23+K24+K27+K28+K29+K30+K31+K32+K35</f>
        <v>157153944.62</v>
      </c>
      <c r="L40" s="81">
        <f t="shared" ref="L40:R40" si="0">+L17+L18+L19+L20+L21+L23+L24+L27+L28+L29+L30+L31+L32+L35</f>
        <v>157645870.31</v>
      </c>
      <c r="M40" s="81">
        <f t="shared" si="0"/>
        <v>149501044.02000001</v>
      </c>
      <c r="N40" s="81">
        <f t="shared" si="0"/>
        <v>157029240.94000003</v>
      </c>
      <c r="O40" s="81">
        <f t="shared" si="0"/>
        <v>158056825.95999998</v>
      </c>
      <c r="P40" s="81">
        <f t="shared" si="0"/>
        <v>161981432.55000001</v>
      </c>
      <c r="Q40" s="81">
        <f t="shared" si="0"/>
        <v>0</v>
      </c>
      <c r="R40" s="81">
        <f t="shared" si="0"/>
        <v>0</v>
      </c>
      <c r="S40" s="81">
        <f>+S17+S18+S19+S20+S21+S23+S24+S27+S28+S29+S30+S31+S32+S35</f>
        <v>0</v>
      </c>
      <c r="T40" s="81">
        <f>+T17+T18+T19+T20+T21+T23+T24+T27+T28+T29+T30+T31+T32+T35</f>
        <v>0</v>
      </c>
      <c r="U40" s="81">
        <f t="shared" ref="U40" si="1">+U17+U18+U19+U20+U21+U23+U24+U27+U28+U29+U30+U31+U32+U35</f>
        <v>1944301920.3200002</v>
      </c>
    </row>
    <row r="41" spans="3:21" ht="31.5" x14ac:dyDescent="0.25">
      <c r="C41" s="63"/>
      <c r="D41" s="109" t="s">
        <v>267</v>
      </c>
      <c r="E41" s="63">
        <v>193162832.93999997</v>
      </c>
      <c r="F41" s="63"/>
      <c r="G41" s="110">
        <f>+E41/E42</f>
        <v>9.2123726505428674E-2</v>
      </c>
      <c r="H41" s="81">
        <f>+G41*$G$13</f>
        <v>175690250.99594876</v>
      </c>
      <c r="I41" s="112">
        <f>+I25+I26+I33+I34</f>
        <v>17955910.120000001</v>
      </c>
      <c r="J41" s="63">
        <f>+J25+J26+J33+J34</f>
        <v>17828066.82</v>
      </c>
      <c r="K41" s="63">
        <f>+K25+K26+K33+K34</f>
        <v>17860080.68</v>
      </c>
      <c r="L41" s="63">
        <f t="shared" ref="L41:U41" si="2">+L25+L26+L33+L34</f>
        <v>17944911.27</v>
      </c>
      <c r="M41" s="63">
        <f t="shared" si="2"/>
        <v>17914178.140000001</v>
      </c>
      <c r="N41" s="63">
        <f t="shared" si="2"/>
        <v>18083386.27</v>
      </c>
      <c r="O41" s="63">
        <f t="shared" si="2"/>
        <v>17689668.789999999</v>
      </c>
      <c r="P41" s="63">
        <f>+P25+P26+P33+P34</f>
        <v>17194515.859999999</v>
      </c>
      <c r="Q41" s="63">
        <f t="shared" si="2"/>
        <v>0</v>
      </c>
      <c r="R41" s="63">
        <f t="shared" si="2"/>
        <v>0</v>
      </c>
      <c r="S41" s="63">
        <f>+S25+S26+S33+S34</f>
        <v>0</v>
      </c>
      <c r="T41" s="63">
        <f>+T25+T26+T33+T34</f>
        <v>0</v>
      </c>
      <c r="U41" s="63">
        <f t="shared" si="2"/>
        <v>166144492.33999997</v>
      </c>
    </row>
    <row r="42" spans="3:21" x14ac:dyDescent="0.25">
      <c r="C42" s="63"/>
      <c r="D42" s="81"/>
      <c r="E42" s="113">
        <v>2096776153.8458526</v>
      </c>
      <c r="F42" s="113"/>
      <c r="G42" s="113"/>
      <c r="H42" s="113">
        <f>SUM(H40:H41)</f>
        <v>1907111855.5499992</v>
      </c>
      <c r="I42" s="82">
        <f>+I41+I40</f>
        <v>175113457.15000004</v>
      </c>
      <c r="J42" s="81">
        <f t="shared" ref="J42:T42" si="3">+J41+J40</f>
        <v>196717973.02000004</v>
      </c>
      <c r="K42" s="81">
        <f t="shared" si="3"/>
        <v>175014025.30000001</v>
      </c>
      <c r="L42" s="81">
        <f t="shared" si="3"/>
        <v>175590781.58000001</v>
      </c>
      <c r="M42" s="81">
        <f t="shared" si="3"/>
        <v>167415222.16000003</v>
      </c>
      <c r="N42" s="81">
        <f t="shared" si="3"/>
        <v>175112627.21000004</v>
      </c>
      <c r="O42" s="81">
        <f t="shared" si="3"/>
        <v>175746494.74999997</v>
      </c>
      <c r="P42" s="81">
        <f t="shared" si="3"/>
        <v>179175948.41000003</v>
      </c>
      <c r="Q42" s="81">
        <f t="shared" si="3"/>
        <v>0</v>
      </c>
      <c r="R42" s="81">
        <f t="shared" si="3"/>
        <v>0</v>
      </c>
      <c r="S42" s="81">
        <f t="shared" si="3"/>
        <v>0</v>
      </c>
      <c r="T42" s="81">
        <f t="shared" si="3"/>
        <v>0</v>
      </c>
    </row>
    <row r="43" spans="3:21" x14ac:dyDescent="0.25">
      <c r="C43" s="63"/>
      <c r="J43" s="81"/>
      <c r="K43" s="81"/>
      <c r="L43" s="81"/>
      <c r="M43" s="81"/>
      <c r="Q43" s="81"/>
    </row>
    <row r="44" spans="3:21" ht="15.75" x14ac:dyDescent="0.25">
      <c r="D44" s="114"/>
      <c r="I44" s="115"/>
      <c r="J44" s="81"/>
      <c r="K44" s="81"/>
      <c r="L44" s="81"/>
      <c r="M44" s="81"/>
      <c r="Q44" s="81"/>
    </row>
    <row r="45" spans="3:21" ht="15.75" x14ac:dyDescent="0.25">
      <c r="D45" s="114"/>
      <c r="F45">
        <v>2020</v>
      </c>
      <c r="J45" s="81"/>
      <c r="K45" s="81"/>
      <c r="L45" s="81"/>
      <c r="M45" s="81"/>
    </row>
    <row r="46" spans="3:21" x14ac:dyDescent="0.25">
      <c r="D46" s="116">
        <v>5120100301</v>
      </c>
      <c r="E46" t="s">
        <v>247</v>
      </c>
      <c r="F46" s="63">
        <f>+E18</f>
        <v>87930080</v>
      </c>
      <c r="J46" s="81"/>
      <c r="K46" s="81"/>
      <c r="L46" s="81"/>
      <c r="M46" s="81"/>
      <c r="N46" s="76"/>
    </row>
    <row r="47" spans="3:21" ht="15.75" x14ac:dyDescent="0.25">
      <c r="D47" s="117">
        <v>5120100302</v>
      </c>
      <c r="E47" t="s">
        <v>268</v>
      </c>
      <c r="F47" s="63">
        <f>+E19</f>
        <v>88719000</v>
      </c>
      <c r="J47" s="81"/>
      <c r="K47" s="81"/>
      <c r="L47" s="81"/>
      <c r="M47" s="81"/>
      <c r="P47" s="109" t="s">
        <v>266</v>
      </c>
      <c r="Q47" s="81">
        <f>SUM(I40:R40)</f>
        <v>1277415811.6300001</v>
      </c>
      <c r="R47" s="81">
        <f>AVERAGE(Q40:R40)</f>
        <v>0</v>
      </c>
      <c r="S47" s="76">
        <f>+R47*2</f>
        <v>0</v>
      </c>
      <c r="T47" s="63">
        <f>+Q47+S47</f>
        <v>1277415811.6300001</v>
      </c>
    </row>
    <row r="48" spans="3:21" ht="47.25" x14ac:dyDescent="0.25">
      <c r="D48" s="117">
        <v>5120100303</v>
      </c>
      <c r="E48" t="s">
        <v>269</v>
      </c>
      <c r="F48" s="63">
        <f>+E20</f>
        <v>70275560</v>
      </c>
      <c r="G48" s="81"/>
      <c r="J48" s="81"/>
      <c r="K48" s="81"/>
      <c r="L48" s="81"/>
      <c r="M48" s="81"/>
      <c r="P48" s="109" t="s">
        <v>267</v>
      </c>
      <c r="Q48" s="81">
        <f>SUM(I41:R41)</f>
        <v>142470717.94999999</v>
      </c>
      <c r="R48" s="81">
        <f>AVERAGE(Q41:R41)</f>
        <v>0</v>
      </c>
      <c r="S48" s="76">
        <f t="shared" ref="S48:S49" si="4">+R48*2</f>
        <v>0</v>
      </c>
      <c r="T48" s="63">
        <f>+Q48+S48</f>
        <v>142470717.94999999</v>
      </c>
    </row>
    <row r="49" spans="4:20" x14ac:dyDescent="0.25">
      <c r="D49" s="117">
        <v>5120100304</v>
      </c>
      <c r="E49" t="s">
        <v>270</v>
      </c>
      <c r="F49" s="63">
        <f>+E21</f>
        <v>84444600</v>
      </c>
      <c r="J49" s="81"/>
      <c r="K49" s="81"/>
      <c r="L49" s="81"/>
      <c r="Q49" s="81">
        <f>SUM(I42:R42)</f>
        <v>1419886529.5800002</v>
      </c>
      <c r="R49" s="81">
        <f>AVERAGE(Q42:R42)</f>
        <v>0</v>
      </c>
      <c r="S49" s="76">
        <f t="shared" si="4"/>
        <v>0</v>
      </c>
      <c r="T49" s="63">
        <f t="shared" ref="T49" si="5">+Q49+S49</f>
        <v>1419886529.5800002</v>
      </c>
    </row>
    <row r="50" spans="4:20" x14ac:dyDescent="0.25">
      <c r="D50" s="117">
        <v>5120100305</v>
      </c>
      <c r="E50" t="s">
        <v>271</v>
      </c>
      <c r="F50" s="63">
        <f>+E22</f>
        <v>0</v>
      </c>
      <c r="I50" s="81"/>
      <c r="J50" s="81"/>
      <c r="K50" s="81"/>
      <c r="L50" s="81"/>
    </row>
    <row r="51" spans="4:20" x14ac:dyDescent="0.25">
      <c r="D51" s="117">
        <v>5120100309</v>
      </c>
      <c r="E51" t="s">
        <v>272</v>
      </c>
      <c r="F51" s="63">
        <f>+E25</f>
        <v>32040860</v>
      </c>
      <c r="I51" s="81"/>
      <c r="J51" s="81"/>
      <c r="K51" s="81"/>
      <c r="L51" s="81"/>
      <c r="O51" s="81"/>
    </row>
    <row r="52" spans="4:20" x14ac:dyDescent="0.25">
      <c r="D52" s="117">
        <v>5120100310</v>
      </c>
      <c r="E52" t="s">
        <v>273</v>
      </c>
      <c r="F52" s="63">
        <f>+E26</f>
        <v>33950000</v>
      </c>
      <c r="I52" s="81"/>
      <c r="J52" s="81"/>
      <c r="K52" s="81"/>
      <c r="L52" s="81"/>
      <c r="O52" s="81"/>
    </row>
    <row r="53" spans="4:20" x14ac:dyDescent="0.25">
      <c r="D53" s="117">
        <v>5120100311</v>
      </c>
      <c r="E53" t="s">
        <v>274</v>
      </c>
      <c r="F53" s="63">
        <f>+E27</f>
        <v>10715000</v>
      </c>
      <c r="I53" s="81"/>
      <c r="J53" s="81"/>
      <c r="L53" s="81"/>
      <c r="O53" s="81"/>
    </row>
    <row r="54" spans="4:20" x14ac:dyDescent="0.25">
      <c r="D54" s="117">
        <v>5120100317</v>
      </c>
      <c r="E54" t="s">
        <v>275</v>
      </c>
      <c r="F54" s="63">
        <f>+E33</f>
        <v>13122300</v>
      </c>
      <c r="J54" s="81"/>
      <c r="O54" s="81"/>
    </row>
    <row r="55" spans="4:20" x14ac:dyDescent="0.25">
      <c r="D55" s="117">
        <v>5120100318</v>
      </c>
      <c r="E55" t="s">
        <v>261</v>
      </c>
      <c r="F55" s="63">
        <f>+E32</f>
        <v>3901980</v>
      </c>
      <c r="O55" s="81"/>
    </row>
    <row r="56" spans="4:20" x14ac:dyDescent="0.25">
      <c r="D56" s="117">
        <v>5120100319</v>
      </c>
      <c r="E56" t="s">
        <v>276</v>
      </c>
      <c r="F56" s="63">
        <f>+E34</f>
        <v>15300600</v>
      </c>
      <c r="O56" s="81"/>
    </row>
    <row r="57" spans="4:20" x14ac:dyDescent="0.25">
      <c r="D57" s="117">
        <v>5120100320</v>
      </c>
      <c r="E57" t="s">
        <v>264</v>
      </c>
      <c r="F57" s="63">
        <f>+E35</f>
        <v>102600020</v>
      </c>
      <c r="O57" s="81"/>
    </row>
    <row r="58" spans="4:20" x14ac:dyDescent="0.25">
      <c r="O58" s="81"/>
    </row>
    <row r="59" spans="4:20" x14ac:dyDescent="0.25">
      <c r="O59" s="81"/>
    </row>
    <row r="60" spans="4:20" x14ac:dyDescent="0.25">
      <c r="O60" s="81"/>
    </row>
    <row r="61" spans="4:20" x14ac:dyDescent="0.25">
      <c r="O61" s="81"/>
    </row>
    <row r="62" spans="4:20" x14ac:dyDescent="0.25">
      <c r="O62" s="81"/>
    </row>
    <row r="63" spans="4:20" x14ac:dyDescent="0.25">
      <c r="O63" s="81"/>
    </row>
    <row r="64" spans="4:20" x14ac:dyDescent="0.25">
      <c r="O64" s="81"/>
    </row>
    <row r="66" spans="15:17" x14ac:dyDescent="0.25">
      <c r="O66" s="81"/>
    </row>
    <row r="67" spans="15:17" x14ac:dyDescent="0.25">
      <c r="O67" s="81"/>
    </row>
    <row r="68" spans="15:17" x14ac:dyDescent="0.25">
      <c r="O68" s="81"/>
    </row>
    <row r="69" spans="15:17" x14ac:dyDescent="0.25">
      <c r="O69" s="81"/>
      <c r="P69" s="76"/>
      <c r="Q69" s="63"/>
    </row>
    <row r="70" spans="15:17" x14ac:dyDescent="0.25">
      <c r="O70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Noviembre </vt:lpstr>
      <vt:lpstr>Presupuesto 2021</vt:lpstr>
      <vt:lpstr>Cuenta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Alinor Trinidad Acosta Peralta</cp:lastModifiedBy>
  <cp:revision/>
  <cp:lastPrinted>2022-02-18T20:29:37Z</cp:lastPrinted>
  <dcterms:created xsi:type="dcterms:W3CDTF">2021-07-29T18:58:50Z</dcterms:created>
  <dcterms:modified xsi:type="dcterms:W3CDTF">2022-02-18T20:32:59Z</dcterms:modified>
  <cp:category/>
  <cp:contentStatus/>
</cp:coreProperties>
</file>